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185" yWindow="-15" windowWidth="9660" windowHeight="6465"/>
  </bookViews>
  <sheets>
    <sheet name="доходы" sheetId="2" r:id="rId1"/>
    <sheet name="расходная часть" sheetId="1" r:id="rId2"/>
    <sheet name="програмные" sheetId="3" r:id="rId3"/>
    <sheet name="рес" sheetId="4" r:id="rId4"/>
    <sheet name="источники (2)" sheetId="5" r:id="rId5"/>
    <sheet name="непрограммные" sheetId="6" r:id="rId6"/>
  </sheets>
  <externalReferences>
    <externalReference r:id="rId7"/>
  </externalReferences>
  <definedNames>
    <definedName name="_xlnm._FilterDatabase" localSheetId="0" hidden="1">доходы!$A$19:$L$185</definedName>
    <definedName name="_xlnm._FilterDatabase" localSheetId="5" hidden="1">непрограммные!$A$18:$S$934</definedName>
    <definedName name="_xlnm._FilterDatabase" localSheetId="2" hidden="1">програмные!$A$18:$S$933</definedName>
    <definedName name="_xlnm._FilterDatabase" localSheetId="1" hidden="1">'расходная часть'!$A$18:$S$928</definedName>
    <definedName name="_xlnm._FilterDatabase" localSheetId="3" hidden="1">рес!$A$18:$S$932</definedName>
    <definedName name="_xlnm.Print_Area" localSheetId="0">доходы!$A$1:$L$189</definedName>
    <definedName name="_xlnm.Print_Area" localSheetId="4">'источники (2)'!$A$1:$B$32</definedName>
    <definedName name="_xlnm.Print_Area" localSheetId="5">непрограммные!$A$1:$Q$951</definedName>
    <definedName name="_xlnm.Print_Area" localSheetId="2">програмные!$A$1:$Q$950</definedName>
    <definedName name="_xlnm.Print_Area" localSheetId="1">'расходная часть'!$A$1:$Q$950</definedName>
    <definedName name="_xlnm.Print_Area" localSheetId="3">рес!$A$1:$Q$949</definedName>
  </definedNames>
  <calcPr calcId="125725"/>
</workbook>
</file>

<file path=xl/calcChain.xml><?xml version="1.0" encoding="utf-8"?>
<calcChain xmlns="http://schemas.openxmlformats.org/spreadsheetml/2006/main">
  <c r="Q85" i="6"/>
  <c r="Q477" i="3"/>
  <c r="Q421"/>
  <c r="Q477" i="1"/>
  <c r="Q421"/>
  <c r="Q84"/>
  <c r="Q544" i="4"/>
  <c r="Q543"/>
  <c r="Q543" i="1"/>
  <c r="Q544"/>
  <c r="Q72" i="3"/>
  <c r="Q843" i="6"/>
  <c r="Q842" i="1"/>
  <c r="Q72"/>
  <c r="Q31" i="6" l="1"/>
  <c r="Q880" i="4"/>
  <c r="Q879"/>
  <c r="Q880" i="1"/>
  <c r="Q879"/>
  <c r="K78" i="2"/>
  <c r="Q922" i="4" l="1"/>
  <c r="Q923" i="1"/>
  <c r="L95" i="2"/>
  <c r="Q867" i="4"/>
  <c r="Q864"/>
  <c r="Q867" i="1"/>
  <c r="Q864"/>
  <c r="Q38"/>
  <c r="Q37"/>
  <c r="Q564" i="4"/>
  <c r="Q569"/>
  <c r="Q564" i="1"/>
  <c r="Q569"/>
  <c r="H935" i="6"/>
  <c r="I935"/>
  <c r="J935"/>
  <c r="K935"/>
  <c r="L935"/>
  <c r="M935"/>
  <c r="N935"/>
  <c r="O935"/>
  <c r="G935"/>
  <c r="N947"/>
  <c r="O933"/>
  <c r="P933" s="1"/>
  <c r="P932" s="1"/>
  <c r="Q932"/>
  <c r="N932"/>
  <c r="M932"/>
  <c r="L932"/>
  <c r="K932"/>
  <c r="J932"/>
  <c r="I932"/>
  <c r="H932"/>
  <c r="G932"/>
  <c r="O931"/>
  <c r="P931" s="1"/>
  <c r="P930" s="1"/>
  <c r="Q930"/>
  <c r="N930"/>
  <c r="M930"/>
  <c r="L930"/>
  <c r="K930"/>
  <c r="J930"/>
  <c r="I930"/>
  <c r="H930"/>
  <c r="G930"/>
  <c r="O929"/>
  <c r="P929" s="1"/>
  <c r="P928" s="1"/>
  <c r="Q928"/>
  <c r="N928"/>
  <c r="M928"/>
  <c r="L928"/>
  <c r="K928"/>
  <c r="J928"/>
  <c r="I928"/>
  <c r="H928"/>
  <c r="G928"/>
  <c r="O927"/>
  <c r="P927" s="1"/>
  <c r="P926" s="1"/>
  <c r="Q926"/>
  <c r="N926"/>
  <c r="M926"/>
  <c r="L926"/>
  <c r="K926"/>
  <c r="J926"/>
  <c r="I926"/>
  <c r="H926"/>
  <c r="G926"/>
  <c r="Q925"/>
  <c r="N925"/>
  <c r="M925"/>
  <c r="L925"/>
  <c r="K925"/>
  <c r="J925"/>
  <c r="I925"/>
  <c r="H925"/>
  <c r="G925"/>
  <c r="O924"/>
  <c r="P924" s="1"/>
  <c r="P923" s="1"/>
  <c r="P922" s="1"/>
  <c r="Q923"/>
  <c r="N923"/>
  <c r="N922" s="1"/>
  <c r="M923"/>
  <c r="L923"/>
  <c r="K923"/>
  <c r="J923"/>
  <c r="J922" s="1"/>
  <c r="I923"/>
  <c r="H923"/>
  <c r="G923"/>
  <c r="Q922"/>
  <c r="M922"/>
  <c r="L922"/>
  <c r="K922"/>
  <c r="I922"/>
  <c r="H922"/>
  <c r="G922"/>
  <c r="O921"/>
  <c r="P921" s="1"/>
  <c r="P920" s="1"/>
  <c r="P918" s="1"/>
  <c r="Q920"/>
  <c r="N920"/>
  <c r="M920"/>
  <c r="L920"/>
  <c r="K920"/>
  <c r="J920"/>
  <c r="J918" s="1"/>
  <c r="J917" s="1"/>
  <c r="I920"/>
  <c r="H920"/>
  <c r="G920"/>
  <c r="P919"/>
  <c r="O919"/>
  <c r="Q918"/>
  <c r="N918"/>
  <c r="M918"/>
  <c r="L918"/>
  <c r="K918"/>
  <c r="K917" s="1"/>
  <c r="I918"/>
  <c r="H918"/>
  <c r="G918"/>
  <c r="G917" s="1"/>
  <c r="Q917"/>
  <c r="N917"/>
  <c r="M917"/>
  <c r="L917"/>
  <c r="I917"/>
  <c r="H917"/>
  <c r="O916"/>
  <c r="P916" s="1"/>
  <c r="P915" s="1"/>
  <c r="P914" s="1"/>
  <c r="Q915"/>
  <c r="N915"/>
  <c r="M915"/>
  <c r="L915"/>
  <c r="K915"/>
  <c r="K914" s="1"/>
  <c r="J915"/>
  <c r="I915"/>
  <c r="H915"/>
  <c r="G915"/>
  <c r="G914" s="1"/>
  <c r="Q914"/>
  <c r="N914"/>
  <c r="M914"/>
  <c r="L914"/>
  <c r="J914"/>
  <c r="I914"/>
  <c r="H914"/>
  <c r="Q913"/>
  <c r="M913"/>
  <c r="L913"/>
  <c r="I913"/>
  <c r="H913"/>
  <c r="O912"/>
  <c r="P912" s="1"/>
  <c r="P911" s="1"/>
  <c r="Q911"/>
  <c r="N911"/>
  <c r="M911"/>
  <c r="L911"/>
  <c r="K911"/>
  <c r="J911"/>
  <c r="I911"/>
  <c r="I910" s="1"/>
  <c r="H911"/>
  <c r="H910" s="1"/>
  <c r="H909" s="1"/>
  <c r="G911"/>
  <c r="G910"/>
  <c r="G909" s="1"/>
  <c r="G899" s="1"/>
  <c r="Q909"/>
  <c r="N909"/>
  <c r="M909"/>
  <c r="L909"/>
  <c r="K909"/>
  <c r="J909"/>
  <c r="O908"/>
  <c r="P908" s="1"/>
  <c r="P907" s="1"/>
  <c r="Q907"/>
  <c r="O907"/>
  <c r="N907"/>
  <c r="M907"/>
  <c r="L907"/>
  <c r="K907"/>
  <c r="J907"/>
  <c r="I907"/>
  <c r="H907"/>
  <c r="G907"/>
  <c r="P906"/>
  <c r="P904" s="1"/>
  <c r="O906"/>
  <c r="O904" s="1"/>
  <c r="O905"/>
  <c r="P905" s="1"/>
  <c r="Q904"/>
  <c r="N904"/>
  <c r="M904"/>
  <c r="L904"/>
  <c r="K904"/>
  <c r="J904"/>
  <c r="I904"/>
  <c r="H904"/>
  <c r="G904"/>
  <c r="O903"/>
  <c r="P903" s="1"/>
  <c r="P902" s="1"/>
  <c r="Q902"/>
  <c r="N902"/>
  <c r="M902"/>
  <c r="L902"/>
  <c r="K902"/>
  <c r="J902"/>
  <c r="I902"/>
  <c r="H902"/>
  <c r="G902"/>
  <c r="P901"/>
  <c r="O901"/>
  <c r="L901"/>
  <c r="Q900"/>
  <c r="Q899" s="1"/>
  <c r="P900"/>
  <c r="O900"/>
  <c r="N900"/>
  <c r="M900"/>
  <c r="M899" s="1"/>
  <c r="L900"/>
  <c r="L899" s="1"/>
  <c r="K900"/>
  <c r="J900"/>
  <c r="I900"/>
  <c r="H900"/>
  <c r="G900"/>
  <c r="N899"/>
  <c r="K899"/>
  <c r="K898" s="1"/>
  <c r="J899"/>
  <c r="N898"/>
  <c r="J898"/>
  <c r="O897"/>
  <c r="P897" s="1"/>
  <c r="O896"/>
  <c r="P896" s="1"/>
  <c r="O894"/>
  <c r="P894" s="1"/>
  <c r="P893" s="1"/>
  <c r="Q893"/>
  <c r="N893"/>
  <c r="M893"/>
  <c r="L893"/>
  <c r="K893"/>
  <c r="J893"/>
  <c r="I893"/>
  <c r="H893"/>
  <c r="G893"/>
  <c r="P892"/>
  <c r="O892"/>
  <c r="O891"/>
  <c r="P891" s="1"/>
  <c r="P890"/>
  <c r="O890"/>
  <c r="O889"/>
  <c r="P889" s="1"/>
  <c r="Q888"/>
  <c r="N888"/>
  <c r="M888"/>
  <c r="L888"/>
  <c r="K888"/>
  <c r="J888"/>
  <c r="I888"/>
  <c r="H888"/>
  <c r="G888"/>
  <c r="P887"/>
  <c r="O887"/>
  <c r="O886"/>
  <c r="P886" s="1"/>
  <c r="O885"/>
  <c r="P885" s="1"/>
  <c r="P884" s="1"/>
  <c r="Q884"/>
  <c r="N884"/>
  <c r="M884"/>
  <c r="L884"/>
  <c r="L883" s="1"/>
  <c r="K884"/>
  <c r="J884"/>
  <c r="I884"/>
  <c r="H884"/>
  <c r="H883" s="1"/>
  <c r="G884"/>
  <c r="Q883"/>
  <c r="N883"/>
  <c r="M883"/>
  <c r="K883"/>
  <c r="J883"/>
  <c r="I883"/>
  <c r="G883"/>
  <c r="O882"/>
  <c r="P882" s="1"/>
  <c r="I882"/>
  <c r="I881"/>
  <c r="O881" s="1"/>
  <c r="P881" s="1"/>
  <c r="O880"/>
  <c r="P880" s="1"/>
  <c r="O879"/>
  <c r="P879" s="1"/>
  <c r="P878" s="1"/>
  <c r="Q878"/>
  <c r="N878"/>
  <c r="M878"/>
  <c r="L878"/>
  <c r="K878"/>
  <c r="J878"/>
  <c r="H878"/>
  <c r="G878"/>
  <c r="P877"/>
  <c r="P876" s="1"/>
  <c r="O877"/>
  <c r="Q876"/>
  <c r="O876"/>
  <c r="N876"/>
  <c r="M876"/>
  <c r="L876"/>
  <c r="K876"/>
  <c r="J876"/>
  <c r="I876"/>
  <c r="H876"/>
  <c r="G876"/>
  <c r="O875"/>
  <c r="P875" s="1"/>
  <c r="P874" s="1"/>
  <c r="Q874"/>
  <c r="N874"/>
  <c r="M874"/>
  <c r="L874"/>
  <c r="K874"/>
  <c r="J874"/>
  <c r="I874"/>
  <c r="H874"/>
  <c r="G874"/>
  <c r="Q872"/>
  <c r="P872"/>
  <c r="O872"/>
  <c r="N872"/>
  <c r="M872"/>
  <c r="L872"/>
  <c r="K872"/>
  <c r="J872"/>
  <c r="I872"/>
  <c r="H872"/>
  <c r="G872"/>
  <c r="O871"/>
  <c r="O869" s="1"/>
  <c r="O870"/>
  <c r="P870" s="1"/>
  <c r="Q869"/>
  <c r="N869"/>
  <c r="M869"/>
  <c r="L869"/>
  <c r="K869"/>
  <c r="J869"/>
  <c r="I869"/>
  <c r="H869"/>
  <c r="G869"/>
  <c r="P868"/>
  <c r="P867" s="1"/>
  <c r="O868"/>
  <c r="Q867"/>
  <c r="O867"/>
  <c r="N867"/>
  <c r="M867"/>
  <c r="L867"/>
  <c r="K867"/>
  <c r="J867"/>
  <c r="I867"/>
  <c r="H867"/>
  <c r="G867"/>
  <c r="O866"/>
  <c r="P866" s="1"/>
  <c r="O865"/>
  <c r="P865" s="1"/>
  <c r="P864" s="1"/>
  <c r="Q864"/>
  <c r="N864"/>
  <c r="M864"/>
  <c r="L864"/>
  <c r="K864"/>
  <c r="J864"/>
  <c r="I864"/>
  <c r="H864"/>
  <c r="G864"/>
  <c r="J863"/>
  <c r="O863" s="1"/>
  <c r="Q862"/>
  <c r="N862"/>
  <c r="M862"/>
  <c r="L862"/>
  <c r="K862"/>
  <c r="J862"/>
  <c r="I862"/>
  <c r="H862"/>
  <c r="G862"/>
  <c r="J861"/>
  <c r="O861" s="1"/>
  <c r="Q860"/>
  <c r="N860"/>
  <c r="M860"/>
  <c r="L860"/>
  <c r="K860"/>
  <c r="J860"/>
  <c r="I860"/>
  <c r="H860"/>
  <c r="G860"/>
  <c r="P859"/>
  <c r="O859"/>
  <c r="P858"/>
  <c r="P857" s="1"/>
  <c r="O858"/>
  <c r="Q857"/>
  <c r="O857"/>
  <c r="N857"/>
  <c r="M857"/>
  <c r="L857"/>
  <c r="K857"/>
  <c r="J857"/>
  <c r="I857"/>
  <c r="H857"/>
  <c r="G857"/>
  <c r="O856"/>
  <c r="P856" s="1"/>
  <c r="L856"/>
  <c r="P855"/>
  <c r="O855"/>
  <c r="P854"/>
  <c r="O854"/>
  <c r="P853"/>
  <c r="P852" s="1"/>
  <c r="O853"/>
  <c r="Q852"/>
  <c r="O852"/>
  <c r="N852"/>
  <c r="M852"/>
  <c r="L852"/>
  <c r="K852"/>
  <c r="J852"/>
  <c r="I852"/>
  <c r="H852"/>
  <c r="G852"/>
  <c r="Q851"/>
  <c r="N851"/>
  <c r="M851"/>
  <c r="L851"/>
  <c r="K851"/>
  <c r="J851"/>
  <c r="H851"/>
  <c r="G851"/>
  <c r="O850"/>
  <c r="P850" s="1"/>
  <c r="P849" s="1"/>
  <c r="P848" s="1"/>
  <c r="Q849"/>
  <c r="N849"/>
  <c r="M849"/>
  <c r="L849"/>
  <c r="K849"/>
  <c r="J849"/>
  <c r="I849"/>
  <c r="H849"/>
  <c r="G849"/>
  <c r="Q848"/>
  <c r="N848"/>
  <c r="M848"/>
  <c r="L848"/>
  <c r="K848"/>
  <c r="J848"/>
  <c r="I848"/>
  <c r="H848"/>
  <c r="G848"/>
  <c r="O847"/>
  <c r="P847" s="1"/>
  <c r="P846" s="1"/>
  <c r="Q846"/>
  <c r="N846"/>
  <c r="M846"/>
  <c r="L846"/>
  <c r="K846"/>
  <c r="J846"/>
  <c r="I846"/>
  <c r="H846"/>
  <c r="G846"/>
  <c r="O845"/>
  <c r="P845" s="1"/>
  <c r="P844" s="1"/>
  <c r="Q844"/>
  <c r="O844"/>
  <c r="N844"/>
  <c r="M844"/>
  <c r="L844"/>
  <c r="K844"/>
  <c r="J844"/>
  <c r="I844"/>
  <c r="H844"/>
  <c r="G844"/>
  <c r="L843"/>
  <c r="L842" s="1"/>
  <c r="H843"/>
  <c r="O843" s="1"/>
  <c r="Q842"/>
  <c r="Q839" s="1"/>
  <c r="N842"/>
  <c r="M842"/>
  <c r="K842"/>
  <c r="J842"/>
  <c r="I842"/>
  <c r="G842"/>
  <c r="O841"/>
  <c r="P841" s="1"/>
  <c r="P840" s="1"/>
  <c r="Q840"/>
  <c r="N840"/>
  <c r="M840"/>
  <c r="L840"/>
  <c r="K840"/>
  <c r="J840"/>
  <c r="I840"/>
  <c r="H840"/>
  <c r="G840"/>
  <c r="N839"/>
  <c r="M839"/>
  <c r="K839"/>
  <c r="J839"/>
  <c r="I839"/>
  <c r="G839"/>
  <c r="O838"/>
  <c r="P838" s="1"/>
  <c r="P837" s="1"/>
  <c r="Q837"/>
  <c r="N837"/>
  <c r="M837"/>
  <c r="L837"/>
  <c r="K837"/>
  <c r="J837"/>
  <c r="I837"/>
  <c r="H837"/>
  <c r="G837"/>
  <c r="P836"/>
  <c r="P835" s="1"/>
  <c r="P834" s="1"/>
  <c r="O836"/>
  <c r="Q835"/>
  <c r="Q834" s="1"/>
  <c r="O835"/>
  <c r="N835"/>
  <c r="M835"/>
  <c r="M834" s="1"/>
  <c r="M833" s="1"/>
  <c r="L835"/>
  <c r="K835"/>
  <c r="J835"/>
  <c r="I835"/>
  <c r="I834" s="1"/>
  <c r="I833" s="1"/>
  <c r="H835"/>
  <c r="G835"/>
  <c r="O834"/>
  <c r="N834"/>
  <c r="L834"/>
  <c r="K834"/>
  <c r="J834"/>
  <c r="H834"/>
  <c r="G834"/>
  <c r="N833"/>
  <c r="K833"/>
  <c r="J833"/>
  <c r="G833"/>
  <c r="O832"/>
  <c r="P832" s="1"/>
  <c r="O831"/>
  <c r="P831" s="1"/>
  <c r="P830" s="1"/>
  <c r="Q830"/>
  <c r="N830"/>
  <c r="M830"/>
  <c r="L830"/>
  <c r="K830"/>
  <c r="J830"/>
  <c r="I830"/>
  <c r="H830"/>
  <c r="G830"/>
  <c r="O829"/>
  <c r="P829" s="1"/>
  <c r="P828" s="1"/>
  <c r="Q828"/>
  <c r="N828"/>
  <c r="M828"/>
  <c r="L828"/>
  <c r="K828"/>
  <c r="J828"/>
  <c r="I828"/>
  <c r="H828"/>
  <c r="G828"/>
  <c r="O827"/>
  <c r="P827" s="1"/>
  <c r="P826" s="1"/>
  <c r="Q826"/>
  <c r="O826"/>
  <c r="N826"/>
  <c r="M826"/>
  <c r="L826"/>
  <c r="K826"/>
  <c r="J826"/>
  <c r="I826"/>
  <c r="H826"/>
  <c r="G826"/>
  <c r="Q825"/>
  <c r="Q824" s="1"/>
  <c r="Q771" s="1"/>
  <c r="P824"/>
  <c r="O824"/>
  <c r="N824"/>
  <c r="M824"/>
  <c r="L824"/>
  <c r="K824"/>
  <c r="J824"/>
  <c r="I824"/>
  <c r="H824"/>
  <c r="G824"/>
  <c r="P823"/>
  <c r="P822" s="1"/>
  <c r="O823"/>
  <c r="Q822"/>
  <c r="O822"/>
  <c r="N822"/>
  <c r="M822"/>
  <c r="L822"/>
  <c r="K822"/>
  <c r="J822"/>
  <c r="I822"/>
  <c r="H822"/>
  <c r="G822"/>
  <c r="O821"/>
  <c r="P821" s="1"/>
  <c r="P820" s="1"/>
  <c r="Q820"/>
  <c r="N820"/>
  <c r="M820"/>
  <c r="L820"/>
  <c r="K820"/>
  <c r="J820"/>
  <c r="I820"/>
  <c r="H820"/>
  <c r="G820"/>
  <c r="O819"/>
  <c r="P819" s="1"/>
  <c r="P818" s="1"/>
  <c r="Q818"/>
  <c r="N818"/>
  <c r="M818"/>
  <c r="L818"/>
  <c r="K818"/>
  <c r="J818"/>
  <c r="I818"/>
  <c r="H818"/>
  <c r="G818"/>
  <c r="O817"/>
  <c r="P817" s="1"/>
  <c r="P816" s="1"/>
  <c r="Q816"/>
  <c r="N816"/>
  <c r="M816"/>
  <c r="L816"/>
  <c r="K816"/>
  <c r="J816"/>
  <c r="I816"/>
  <c r="H816"/>
  <c r="G816"/>
  <c r="P815"/>
  <c r="P814" s="1"/>
  <c r="O815"/>
  <c r="Q814"/>
  <c r="O814"/>
  <c r="N814"/>
  <c r="M814"/>
  <c r="L814"/>
  <c r="K814"/>
  <c r="J814"/>
  <c r="I814"/>
  <c r="H814"/>
  <c r="G814"/>
  <c r="O813"/>
  <c r="P813" s="1"/>
  <c r="P812" s="1"/>
  <c r="Q812"/>
  <c r="N812"/>
  <c r="M812"/>
  <c r="L812"/>
  <c r="K812"/>
  <c r="J812"/>
  <c r="I812"/>
  <c r="H812"/>
  <c r="G812"/>
  <c r="O811"/>
  <c r="P811" s="1"/>
  <c r="P810" s="1"/>
  <c r="Q810"/>
  <c r="N810"/>
  <c r="M810"/>
  <c r="L810"/>
  <c r="K810"/>
  <c r="J810"/>
  <c r="I810"/>
  <c r="H810"/>
  <c r="G810"/>
  <c r="O809"/>
  <c r="P809" s="1"/>
  <c r="O808"/>
  <c r="P808" s="1"/>
  <c r="J807"/>
  <c r="I807"/>
  <c r="O807" s="1"/>
  <c r="P807" s="1"/>
  <c r="G807"/>
  <c r="J806"/>
  <c r="I806"/>
  <c r="O806" s="1"/>
  <c r="P806" s="1"/>
  <c r="P805"/>
  <c r="O805"/>
  <c r="O804"/>
  <c r="P804" s="1"/>
  <c r="Q803"/>
  <c r="N803"/>
  <c r="M803"/>
  <c r="L803"/>
  <c r="K803"/>
  <c r="K802" s="1"/>
  <c r="J803"/>
  <c r="I803"/>
  <c r="H803"/>
  <c r="G803"/>
  <c r="G802" s="1"/>
  <c r="Q802"/>
  <c r="N802"/>
  <c r="M802"/>
  <c r="L802"/>
  <c r="J802"/>
  <c r="I802"/>
  <c r="H802"/>
  <c r="O801"/>
  <c r="P801" s="1"/>
  <c r="P800" s="1"/>
  <c r="Q800"/>
  <c r="N800"/>
  <c r="M800"/>
  <c r="L800"/>
  <c r="K800"/>
  <c r="J800"/>
  <c r="I800"/>
  <c r="H800"/>
  <c r="G800"/>
  <c r="P799"/>
  <c r="P798" s="1"/>
  <c r="O799"/>
  <c r="Q798"/>
  <c r="O798"/>
  <c r="N798"/>
  <c r="M798"/>
  <c r="L798"/>
  <c r="K798"/>
  <c r="J798"/>
  <c r="I798"/>
  <c r="H798"/>
  <c r="G798"/>
  <c r="P797"/>
  <c r="O797"/>
  <c r="Q796"/>
  <c r="P796"/>
  <c r="O796"/>
  <c r="N796"/>
  <c r="M796"/>
  <c r="L796"/>
  <c r="K796"/>
  <c r="J796"/>
  <c r="I796"/>
  <c r="H796"/>
  <c r="G796"/>
  <c r="O795"/>
  <c r="P795" s="1"/>
  <c r="P794" s="1"/>
  <c r="Q794"/>
  <c r="N794"/>
  <c r="M794"/>
  <c r="L794"/>
  <c r="K794"/>
  <c r="J794"/>
  <c r="I794"/>
  <c r="H794"/>
  <c r="G794"/>
  <c r="O793"/>
  <c r="P793" s="1"/>
  <c r="P792" s="1"/>
  <c r="Q792"/>
  <c r="N792"/>
  <c r="M792"/>
  <c r="L792"/>
  <c r="K792"/>
  <c r="J792"/>
  <c r="I792"/>
  <c r="H792"/>
  <c r="G792"/>
  <c r="P791"/>
  <c r="O791"/>
  <c r="L791"/>
  <c r="Q790"/>
  <c r="P790"/>
  <c r="O790"/>
  <c r="N790"/>
  <c r="M790"/>
  <c r="L790"/>
  <c r="K790"/>
  <c r="J790"/>
  <c r="I790"/>
  <c r="H790"/>
  <c r="G790"/>
  <c r="O789"/>
  <c r="P789" s="1"/>
  <c r="P788" s="1"/>
  <c r="Q788"/>
  <c r="N788"/>
  <c r="M788"/>
  <c r="L788"/>
  <c r="K788"/>
  <c r="J788"/>
  <c r="I788"/>
  <c r="H788"/>
  <c r="G788"/>
  <c r="O787"/>
  <c r="P787" s="1"/>
  <c r="P786" s="1"/>
  <c r="Q786"/>
  <c r="O786"/>
  <c r="N786"/>
  <c r="M786"/>
  <c r="L786"/>
  <c r="K786"/>
  <c r="J786"/>
  <c r="I786"/>
  <c r="H786"/>
  <c r="G786"/>
  <c r="P785"/>
  <c r="P784" s="1"/>
  <c r="O785"/>
  <c r="Q784"/>
  <c r="O784"/>
  <c r="N784"/>
  <c r="M784"/>
  <c r="L784"/>
  <c r="K784"/>
  <c r="J784"/>
  <c r="I784"/>
  <c r="H784"/>
  <c r="G784"/>
  <c r="P783"/>
  <c r="P781" s="1"/>
  <c r="P780" s="1"/>
  <c r="O783"/>
  <c r="O782"/>
  <c r="P782" s="1"/>
  <c r="Q781"/>
  <c r="O781"/>
  <c r="N781"/>
  <c r="M781"/>
  <c r="L781"/>
  <c r="K781"/>
  <c r="K780" s="1"/>
  <c r="J781"/>
  <c r="I781"/>
  <c r="H781"/>
  <c r="G781"/>
  <c r="G780" s="1"/>
  <c r="Q780"/>
  <c r="N780"/>
  <c r="M780"/>
  <c r="L780"/>
  <c r="J780"/>
  <c r="I780"/>
  <c r="H780"/>
  <c r="O779"/>
  <c r="P779" s="1"/>
  <c r="G779"/>
  <c r="O778"/>
  <c r="P778" s="1"/>
  <c r="O777"/>
  <c r="P777" s="1"/>
  <c r="G777"/>
  <c r="O776"/>
  <c r="P776" s="1"/>
  <c r="P775"/>
  <c r="O775"/>
  <c r="O774"/>
  <c r="P774" s="1"/>
  <c r="P773" s="1"/>
  <c r="Q773"/>
  <c r="N773"/>
  <c r="M773"/>
  <c r="L773"/>
  <c r="K773"/>
  <c r="J773"/>
  <c r="I773"/>
  <c r="H773"/>
  <c r="G773"/>
  <c r="Q772"/>
  <c r="N772"/>
  <c r="N771" s="1"/>
  <c r="M772"/>
  <c r="L772"/>
  <c r="J772"/>
  <c r="J771" s="1"/>
  <c r="I772"/>
  <c r="H772"/>
  <c r="M771"/>
  <c r="L771"/>
  <c r="I771"/>
  <c r="H771"/>
  <c r="O770"/>
  <c r="P770" s="1"/>
  <c r="P769" s="1"/>
  <c r="Q769"/>
  <c r="N769"/>
  <c r="M769"/>
  <c r="L769"/>
  <c r="K769"/>
  <c r="J769"/>
  <c r="I769"/>
  <c r="H769"/>
  <c r="G769"/>
  <c r="O768"/>
  <c r="P768" s="1"/>
  <c r="P767" s="1"/>
  <c r="Q767"/>
  <c r="O767"/>
  <c r="N767"/>
  <c r="M767"/>
  <c r="L767"/>
  <c r="K767"/>
  <c r="J767"/>
  <c r="I767"/>
  <c r="H767"/>
  <c r="G767"/>
  <c r="P766"/>
  <c r="O766"/>
  <c r="Q765"/>
  <c r="P765"/>
  <c r="O765"/>
  <c r="N765"/>
  <c r="M765"/>
  <c r="L765"/>
  <c r="K765"/>
  <c r="J765"/>
  <c r="I765"/>
  <c r="H765"/>
  <c r="G765"/>
  <c r="P764"/>
  <c r="O764"/>
  <c r="Q763"/>
  <c r="P763"/>
  <c r="O763"/>
  <c r="N763"/>
  <c r="M763"/>
  <c r="L763"/>
  <c r="K763"/>
  <c r="J763"/>
  <c r="I763"/>
  <c r="H763"/>
  <c r="G763"/>
  <c r="O762"/>
  <c r="P762" s="1"/>
  <c r="P760" s="1"/>
  <c r="Q760"/>
  <c r="N760"/>
  <c r="M760"/>
  <c r="L760"/>
  <c r="K760"/>
  <c r="J760"/>
  <c r="I760"/>
  <c r="H760"/>
  <c r="G760"/>
  <c r="P759"/>
  <c r="P757" s="1"/>
  <c r="O759"/>
  <c r="Q757"/>
  <c r="O757"/>
  <c r="N757"/>
  <c r="M757"/>
  <c r="L757"/>
  <c r="K757"/>
  <c r="J757"/>
  <c r="I757"/>
  <c r="H757"/>
  <c r="G757"/>
  <c r="O756"/>
  <c r="P756" s="1"/>
  <c r="L756"/>
  <c r="L755"/>
  <c r="O755" s="1"/>
  <c r="P755" s="1"/>
  <c r="L754"/>
  <c r="I754"/>
  <c r="I750" s="1"/>
  <c r="H754"/>
  <c r="G754"/>
  <c r="G750" s="1"/>
  <c r="O753"/>
  <c r="P753" s="1"/>
  <c r="L753"/>
  <c r="I753"/>
  <c r="O752"/>
  <c r="P752" s="1"/>
  <c r="O751"/>
  <c r="P751" s="1"/>
  <c r="Q750"/>
  <c r="N750"/>
  <c r="M750"/>
  <c r="L750"/>
  <c r="K750"/>
  <c r="J750"/>
  <c r="H750"/>
  <c r="O749"/>
  <c r="P749" s="1"/>
  <c r="P748"/>
  <c r="O748"/>
  <c r="L747"/>
  <c r="O747" s="1"/>
  <c r="P747" s="1"/>
  <c r="I747"/>
  <c r="O746"/>
  <c r="P746" s="1"/>
  <c r="P745"/>
  <c r="O745"/>
  <c r="L744"/>
  <c r="O744" s="1"/>
  <c r="Q743"/>
  <c r="N743"/>
  <c r="M743"/>
  <c r="K743"/>
  <c r="J743"/>
  <c r="I743"/>
  <c r="H743"/>
  <c r="G743"/>
  <c r="G742"/>
  <c r="O742" s="1"/>
  <c r="Q741"/>
  <c r="N741"/>
  <c r="M741"/>
  <c r="L741"/>
  <c r="K741"/>
  <c r="J741"/>
  <c r="I741"/>
  <c r="H741"/>
  <c r="O740"/>
  <c r="P740" s="1"/>
  <c r="P739" s="1"/>
  <c r="Q739"/>
  <c r="Q738" s="1"/>
  <c r="Q735" s="1"/>
  <c r="N739"/>
  <c r="N738" s="1"/>
  <c r="N735" s="1"/>
  <c r="M739"/>
  <c r="M738" s="1"/>
  <c r="M735" s="1"/>
  <c r="L739"/>
  <c r="K739"/>
  <c r="K738" s="1"/>
  <c r="K735" s="1"/>
  <c r="J739"/>
  <c r="J738" s="1"/>
  <c r="J735" s="1"/>
  <c r="I739"/>
  <c r="I738" s="1"/>
  <c r="I735" s="1"/>
  <c r="H739"/>
  <c r="G739"/>
  <c r="H738"/>
  <c r="O737"/>
  <c r="P737" s="1"/>
  <c r="P736" s="1"/>
  <c r="Q736"/>
  <c r="N736"/>
  <c r="M736"/>
  <c r="L736"/>
  <c r="K736"/>
  <c r="J736"/>
  <c r="I736"/>
  <c r="H736"/>
  <c r="G736"/>
  <c r="H735"/>
  <c r="O734"/>
  <c r="P734" s="1"/>
  <c r="P733" s="1"/>
  <c r="Q733"/>
  <c r="N733"/>
  <c r="M733"/>
  <c r="L733"/>
  <c r="K733"/>
  <c r="J733"/>
  <c r="I733"/>
  <c r="H733"/>
  <c r="G733"/>
  <c r="O732"/>
  <c r="P732" s="1"/>
  <c r="P731" s="1"/>
  <c r="Q731"/>
  <c r="N731"/>
  <c r="M731"/>
  <c r="L731"/>
  <c r="K731"/>
  <c r="J731"/>
  <c r="I731"/>
  <c r="H731"/>
  <c r="G731"/>
  <c r="P730"/>
  <c r="O730"/>
  <c r="O729"/>
  <c r="P729" s="1"/>
  <c r="P728" s="1"/>
  <c r="Q728"/>
  <c r="N728"/>
  <c r="M728"/>
  <c r="L728"/>
  <c r="K728"/>
  <c r="J728"/>
  <c r="I728"/>
  <c r="H728"/>
  <c r="G728"/>
  <c r="O727"/>
  <c r="P727" s="1"/>
  <c r="O726"/>
  <c r="P726" s="1"/>
  <c r="P725" s="1"/>
  <c r="Q725"/>
  <c r="N725"/>
  <c r="M725"/>
  <c r="L725"/>
  <c r="K725"/>
  <c r="J725"/>
  <c r="I725"/>
  <c r="H725"/>
  <c r="G725"/>
  <c r="O724"/>
  <c r="P724" s="1"/>
  <c r="P723" s="1"/>
  <c r="Q723"/>
  <c r="N723"/>
  <c r="M723"/>
  <c r="L723"/>
  <c r="K723"/>
  <c r="J723"/>
  <c r="I723"/>
  <c r="H723"/>
  <c r="G723"/>
  <c r="O722"/>
  <c r="P722" s="1"/>
  <c r="P721" s="1"/>
  <c r="Q721"/>
  <c r="N721"/>
  <c r="M721"/>
  <c r="L721"/>
  <c r="K721"/>
  <c r="J721"/>
  <c r="I721"/>
  <c r="H721"/>
  <c r="G721"/>
  <c r="P720"/>
  <c r="P719" s="1"/>
  <c r="O720"/>
  <c r="Q719"/>
  <c r="O719"/>
  <c r="N719"/>
  <c r="M719"/>
  <c r="L719"/>
  <c r="K719"/>
  <c r="K712" s="1"/>
  <c r="J719"/>
  <c r="I719"/>
  <c r="H719"/>
  <c r="G719"/>
  <c r="G712" s="1"/>
  <c r="O718"/>
  <c r="P718" s="1"/>
  <c r="P717" s="1"/>
  <c r="Q717"/>
  <c r="N717"/>
  <c r="M717"/>
  <c r="L717"/>
  <c r="K717"/>
  <c r="J717"/>
  <c r="I717"/>
  <c r="H717"/>
  <c r="G717"/>
  <c r="O716"/>
  <c r="P716" s="1"/>
  <c r="P715" s="1"/>
  <c r="Q715"/>
  <c r="O715"/>
  <c r="N715"/>
  <c r="M715"/>
  <c r="L715"/>
  <c r="K715"/>
  <c r="J715"/>
  <c r="I715"/>
  <c r="H715"/>
  <c r="G715"/>
  <c r="O714"/>
  <c r="P714" s="1"/>
  <c r="P713" s="1"/>
  <c r="Q713"/>
  <c r="N713"/>
  <c r="N712" s="1"/>
  <c r="M713"/>
  <c r="L713"/>
  <c r="L712" s="1"/>
  <c r="K713"/>
  <c r="J713"/>
  <c r="J712" s="1"/>
  <c r="I713"/>
  <c r="H713"/>
  <c r="H712" s="1"/>
  <c r="G713"/>
  <c r="Q712"/>
  <c r="M712"/>
  <c r="I712"/>
  <c r="O711"/>
  <c r="P711" s="1"/>
  <c r="P710" s="1"/>
  <c r="Q710"/>
  <c r="N710"/>
  <c r="M710"/>
  <c r="L710"/>
  <c r="K710"/>
  <c r="J710"/>
  <c r="I710"/>
  <c r="H710"/>
  <c r="G710"/>
  <c r="P709"/>
  <c r="P708" s="1"/>
  <c r="O709"/>
  <c r="Q708"/>
  <c r="O708"/>
  <c r="N708"/>
  <c r="M708"/>
  <c r="L708"/>
  <c r="K708"/>
  <c r="K701" s="1"/>
  <c r="J708"/>
  <c r="I708"/>
  <c r="H708"/>
  <c r="G708"/>
  <c r="G701" s="1"/>
  <c r="O707"/>
  <c r="P707" s="1"/>
  <c r="P706" s="1"/>
  <c r="Q706"/>
  <c r="N706"/>
  <c r="M706"/>
  <c r="L706"/>
  <c r="K706"/>
  <c r="J706"/>
  <c r="I706"/>
  <c r="H706"/>
  <c r="G706"/>
  <c r="P705"/>
  <c r="P704" s="1"/>
  <c r="O705"/>
  <c r="Q704"/>
  <c r="O704"/>
  <c r="N704"/>
  <c r="M704"/>
  <c r="L704"/>
  <c r="K704"/>
  <c r="J704"/>
  <c r="I704"/>
  <c r="H704"/>
  <c r="G704"/>
  <c r="O703"/>
  <c r="P703" s="1"/>
  <c r="P702" s="1"/>
  <c r="Q702"/>
  <c r="N702"/>
  <c r="N701" s="1"/>
  <c r="M702"/>
  <c r="L702"/>
  <c r="L701" s="1"/>
  <c r="K702"/>
  <c r="J702"/>
  <c r="J701" s="1"/>
  <c r="I702"/>
  <c r="H702"/>
  <c r="H701" s="1"/>
  <c r="G702"/>
  <c r="Q701"/>
  <c r="M701"/>
  <c r="I701"/>
  <c r="O700"/>
  <c r="P700" s="1"/>
  <c r="P699" s="1"/>
  <c r="Q699"/>
  <c r="N699"/>
  <c r="M699"/>
  <c r="L699"/>
  <c r="K699"/>
  <c r="J699"/>
  <c r="I699"/>
  <c r="H699"/>
  <c r="G699"/>
  <c r="P698"/>
  <c r="P697" s="1"/>
  <c r="O698"/>
  <c r="Q697"/>
  <c r="O697"/>
  <c r="N697"/>
  <c r="M697"/>
  <c r="L697"/>
  <c r="K697"/>
  <c r="J697"/>
  <c r="I697"/>
  <c r="H697"/>
  <c r="G697"/>
  <c r="O696"/>
  <c r="P696" s="1"/>
  <c r="P695" s="1"/>
  <c r="Q695"/>
  <c r="N695"/>
  <c r="M695"/>
  <c r="L695"/>
  <c r="K695"/>
  <c r="J695"/>
  <c r="I695"/>
  <c r="H695"/>
  <c r="G695"/>
  <c r="P694"/>
  <c r="P693" s="1"/>
  <c r="O694"/>
  <c r="Q693"/>
  <c r="O693"/>
  <c r="N693"/>
  <c r="M693"/>
  <c r="L693"/>
  <c r="K693"/>
  <c r="J693"/>
  <c r="I693"/>
  <c r="H693"/>
  <c r="G693"/>
  <c r="O692"/>
  <c r="P692" s="1"/>
  <c r="P691" s="1"/>
  <c r="Q691"/>
  <c r="N691"/>
  <c r="M691"/>
  <c r="L691"/>
  <c r="K691"/>
  <c r="J691"/>
  <c r="I691"/>
  <c r="H691"/>
  <c r="G691"/>
  <c r="P690"/>
  <c r="P689" s="1"/>
  <c r="O690"/>
  <c r="Q689"/>
  <c r="O689"/>
  <c r="N689"/>
  <c r="M689"/>
  <c r="L689"/>
  <c r="K689"/>
  <c r="K682" s="1"/>
  <c r="K681" s="1"/>
  <c r="J689"/>
  <c r="I689"/>
  <c r="H689"/>
  <c r="G689"/>
  <c r="G682" s="1"/>
  <c r="G681" s="1"/>
  <c r="O688"/>
  <c r="P688" s="1"/>
  <c r="P687" s="1"/>
  <c r="Q687"/>
  <c r="N687"/>
  <c r="M687"/>
  <c r="L687"/>
  <c r="K687"/>
  <c r="J687"/>
  <c r="I687"/>
  <c r="H687"/>
  <c r="G687"/>
  <c r="P686"/>
  <c r="P685" s="1"/>
  <c r="O686"/>
  <c r="Q685"/>
  <c r="O685"/>
  <c r="N685"/>
  <c r="M685"/>
  <c r="L685"/>
  <c r="K685"/>
  <c r="J685"/>
  <c r="I685"/>
  <c r="H685"/>
  <c r="G685"/>
  <c r="O684"/>
  <c r="P684" s="1"/>
  <c r="P683" s="1"/>
  <c r="P682" s="1"/>
  <c r="Q683"/>
  <c r="N683"/>
  <c r="N682" s="1"/>
  <c r="M683"/>
  <c r="L683"/>
  <c r="L682" s="1"/>
  <c r="L681" s="1"/>
  <c r="K683"/>
  <c r="J683"/>
  <c r="J682" s="1"/>
  <c r="I683"/>
  <c r="H683"/>
  <c r="H682" s="1"/>
  <c r="H681" s="1"/>
  <c r="G683"/>
  <c r="Q682"/>
  <c r="Q681" s="1"/>
  <c r="M682"/>
  <c r="M681" s="1"/>
  <c r="I682"/>
  <c r="I681" s="1"/>
  <c r="P680"/>
  <c r="P679" s="1"/>
  <c r="O680"/>
  <c r="Q679"/>
  <c r="O679"/>
  <c r="N679"/>
  <c r="M679"/>
  <c r="L679"/>
  <c r="K679"/>
  <c r="J679"/>
  <c r="I679"/>
  <c r="H679"/>
  <c r="G679"/>
  <c r="O678"/>
  <c r="P678" s="1"/>
  <c r="P677" s="1"/>
  <c r="Q677"/>
  <c r="N677"/>
  <c r="M677"/>
  <c r="L677"/>
  <c r="K677"/>
  <c r="J677"/>
  <c r="I677"/>
  <c r="H677"/>
  <c r="G677"/>
  <c r="P676"/>
  <c r="P675" s="1"/>
  <c r="O676"/>
  <c r="Q675"/>
  <c r="O675"/>
  <c r="N675"/>
  <c r="M675"/>
  <c r="L675"/>
  <c r="K675"/>
  <c r="J675"/>
  <c r="I675"/>
  <c r="H675"/>
  <c r="G675"/>
  <c r="O674"/>
  <c r="P674" s="1"/>
  <c r="P673" s="1"/>
  <c r="Q673"/>
  <c r="N673"/>
  <c r="M673"/>
  <c r="L673"/>
  <c r="K673"/>
  <c r="J673"/>
  <c r="I673"/>
  <c r="H673"/>
  <c r="G673"/>
  <c r="P672"/>
  <c r="P671" s="1"/>
  <c r="O672"/>
  <c r="Q671"/>
  <c r="O671"/>
  <c r="N671"/>
  <c r="M671"/>
  <c r="L671"/>
  <c r="K671"/>
  <c r="J671"/>
  <c r="I671"/>
  <c r="H671"/>
  <c r="G671"/>
  <c r="O670"/>
  <c r="P670" s="1"/>
  <c r="P669" s="1"/>
  <c r="Q669"/>
  <c r="N669"/>
  <c r="M669"/>
  <c r="L669"/>
  <c r="K669"/>
  <c r="J669"/>
  <c r="I669"/>
  <c r="H669"/>
  <c r="G669"/>
  <c r="P668"/>
  <c r="P667" s="1"/>
  <c r="O668"/>
  <c r="Q667"/>
  <c r="O667"/>
  <c r="N667"/>
  <c r="M667"/>
  <c r="L667"/>
  <c r="K667"/>
  <c r="J667"/>
  <c r="I667"/>
  <c r="H667"/>
  <c r="G667"/>
  <c r="O666"/>
  <c r="P666" s="1"/>
  <c r="P665" s="1"/>
  <c r="Q665"/>
  <c r="N665"/>
  <c r="M665"/>
  <c r="L665"/>
  <c r="K665"/>
  <c r="J665"/>
  <c r="I665"/>
  <c r="H665"/>
  <c r="G665"/>
  <c r="P664"/>
  <c r="P663" s="1"/>
  <c r="O664"/>
  <c r="Q663"/>
  <c r="O663"/>
  <c r="N663"/>
  <c r="M663"/>
  <c r="L663"/>
  <c r="K663"/>
  <c r="J663"/>
  <c r="I663"/>
  <c r="H663"/>
  <c r="G663"/>
  <c r="O662"/>
  <c r="P662" s="1"/>
  <c r="P661" s="1"/>
  <c r="Q661"/>
  <c r="N661"/>
  <c r="M661"/>
  <c r="L661"/>
  <c r="K661"/>
  <c r="J661"/>
  <c r="I661"/>
  <c r="H661"/>
  <c r="G661"/>
  <c r="P660"/>
  <c r="P659" s="1"/>
  <c r="O660"/>
  <c r="Q659"/>
  <c r="O659"/>
  <c r="N659"/>
  <c r="M659"/>
  <c r="L659"/>
  <c r="K659"/>
  <c r="J659"/>
  <c r="I659"/>
  <c r="H659"/>
  <c r="G659"/>
  <c r="O658"/>
  <c r="P658" s="1"/>
  <c r="P657" s="1"/>
  <c r="Q657"/>
  <c r="N657"/>
  <c r="M657"/>
  <c r="L657"/>
  <c r="K657"/>
  <c r="J657"/>
  <c r="I657"/>
  <c r="H657"/>
  <c r="G657"/>
  <c r="P656"/>
  <c r="P655" s="1"/>
  <c r="O656"/>
  <c r="Q655"/>
  <c r="O655"/>
  <c r="N655"/>
  <c r="M655"/>
  <c r="L655"/>
  <c r="K655"/>
  <c r="J655"/>
  <c r="I655"/>
  <c r="H655"/>
  <c r="G655"/>
  <c r="O654"/>
  <c r="P654" s="1"/>
  <c r="P653" s="1"/>
  <c r="Q653"/>
  <c r="N653"/>
  <c r="M653"/>
  <c r="L653"/>
  <c r="K653"/>
  <c r="J653"/>
  <c r="I653"/>
  <c r="H653"/>
  <c r="G653"/>
  <c r="P652"/>
  <c r="P651" s="1"/>
  <c r="O652"/>
  <c r="Q651"/>
  <c r="O651"/>
  <c r="N651"/>
  <c r="M651"/>
  <c r="L651"/>
  <c r="K651"/>
  <c r="J651"/>
  <c r="I651"/>
  <c r="H651"/>
  <c r="G651"/>
  <c r="O650"/>
  <c r="P650" s="1"/>
  <c r="P649" s="1"/>
  <c r="Q649"/>
  <c r="N649"/>
  <c r="M649"/>
  <c r="L649"/>
  <c r="K649"/>
  <c r="J649"/>
  <c r="I649"/>
  <c r="H649"/>
  <c r="G649"/>
  <c r="P648"/>
  <c r="P647" s="1"/>
  <c r="O648"/>
  <c r="Q647"/>
  <c r="O647"/>
  <c r="N647"/>
  <c r="M647"/>
  <c r="L647"/>
  <c r="K647"/>
  <c r="J647"/>
  <c r="I647"/>
  <c r="H647"/>
  <c r="G647"/>
  <c r="O646"/>
  <c r="P646" s="1"/>
  <c r="P645" s="1"/>
  <c r="Q645"/>
  <c r="N645"/>
  <c r="M645"/>
  <c r="L645"/>
  <c r="K645"/>
  <c r="J645"/>
  <c r="I645"/>
  <c r="H645"/>
  <c r="G645"/>
  <c r="P644"/>
  <c r="P643" s="1"/>
  <c r="O644"/>
  <c r="Q643"/>
  <c r="O643"/>
  <c r="N643"/>
  <c r="M643"/>
  <c r="L643"/>
  <c r="K643"/>
  <c r="J643"/>
  <c r="I643"/>
  <c r="H643"/>
  <c r="G643"/>
  <c r="O642"/>
  <c r="P642" s="1"/>
  <c r="P641" s="1"/>
  <c r="Q641"/>
  <c r="N641"/>
  <c r="M641"/>
  <c r="L641"/>
  <c r="K641"/>
  <c r="J641"/>
  <c r="I641"/>
  <c r="H641"/>
  <c r="G641"/>
  <c r="P640"/>
  <c r="P639" s="1"/>
  <c r="O640"/>
  <c r="Q639"/>
  <c r="O639"/>
  <c r="N639"/>
  <c r="M639"/>
  <c r="L639"/>
  <c r="K639"/>
  <c r="J639"/>
  <c r="I639"/>
  <c r="H639"/>
  <c r="G639"/>
  <c r="O638"/>
  <c r="P638" s="1"/>
  <c r="P637" s="1"/>
  <c r="Q637"/>
  <c r="N637"/>
  <c r="M637"/>
  <c r="L637"/>
  <c r="K637"/>
  <c r="J637"/>
  <c r="I637"/>
  <c r="H637"/>
  <c r="G637"/>
  <c r="P636"/>
  <c r="P635" s="1"/>
  <c r="O636"/>
  <c r="Q635"/>
  <c r="O635"/>
  <c r="N635"/>
  <c r="M635"/>
  <c r="L635"/>
  <c r="K635"/>
  <c r="J635"/>
  <c r="I635"/>
  <c r="H635"/>
  <c r="G635"/>
  <c r="O634"/>
  <c r="P634" s="1"/>
  <c r="P633" s="1"/>
  <c r="Q633"/>
  <c r="N633"/>
  <c r="M633"/>
  <c r="L633"/>
  <c r="K633"/>
  <c r="J633"/>
  <c r="I633"/>
  <c r="H633"/>
  <c r="G633"/>
  <c r="P632"/>
  <c r="P631" s="1"/>
  <c r="O632"/>
  <c r="Q631"/>
  <c r="O631"/>
  <c r="N631"/>
  <c r="M631"/>
  <c r="L631"/>
  <c r="K631"/>
  <c r="J631"/>
  <c r="I631"/>
  <c r="H631"/>
  <c r="G631"/>
  <c r="O630"/>
  <c r="P630" s="1"/>
  <c r="P629" s="1"/>
  <c r="Q629"/>
  <c r="N629"/>
  <c r="M629"/>
  <c r="L629"/>
  <c r="K629"/>
  <c r="J629"/>
  <c r="I629"/>
  <c r="H629"/>
  <c r="G629"/>
  <c r="P628"/>
  <c r="P627" s="1"/>
  <c r="O628"/>
  <c r="Q627"/>
  <c r="O627"/>
  <c r="N627"/>
  <c r="M627"/>
  <c r="L627"/>
  <c r="K627"/>
  <c r="J627"/>
  <c r="I627"/>
  <c r="H627"/>
  <c r="G627"/>
  <c r="O626"/>
  <c r="P626" s="1"/>
  <c r="P625" s="1"/>
  <c r="Q625"/>
  <c r="N625"/>
  <c r="M625"/>
  <c r="L625"/>
  <c r="K625"/>
  <c r="J625"/>
  <c r="I625"/>
  <c r="H625"/>
  <c r="G625"/>
  <c r="P624"/>
  <c r="P623" s="1"/>
  <c r="O624"/>
  <c r="Q623"/>
  <c r="O623"/>
  <c r="N623"/>
  <c r="M623"/>
  <c r="L623"/>
  <c r="K623"/>
  <c r="J623"/>
  <c r="I623"/>
  <c r="H623"/>
  <c r="G623"/>
  <c r="O622"/>
  <c r="P622" s="1"/>
  <c r="P621" s="1"/>
  <c r="Q621"/>
  <c r="N621"/>
  <c r="M621"/>
  <c r="L621"/>
  <c r="K621"/>
  <c r="J621"/>
  <c r="I621"/>
  <c r="H621"/>
  <c r="G621"/>
  <c r="P620"/>
  <c r="P619" s="1"/>
  <c r="O620"/>
  <c r="Q619"/>
  <c r="O619"/>
  <c r="N619"/>
  <c r="M619"/>
  <c r="L619"/>
  <c r="K619"/>
  <c r="J619"/>
  <c r="I619"/>
  <c r="H619"/>
  <c r="G619"/>
  <c r="O618"/>
  <c r="P618" s="1"/>
  <c r="P617" s="1"/>
  <c r="Q617"/>
  <c r="N617"/>
  <c r="M617"/>
  <c r="L617"/>
  <c r="K617"/>
  <c r="J617"/>
  <c r="I617"/>
  <c r="H617"/>
  <c r="G617"/>
  <c r="P616"/>
  <c r="P615" s="1"/>
  <c r="O616"/>
  <c r="Q615"/>
  <c r="O615"/>
  <c r="N615"/>
  <c r="M615"/>
  <c r="L615"/>
  <c r="K615"/>
  <c r="J615"/>
  <c r="I615"/>
  <c r="H615"/>
  <c r="G615"/>
  <c r="O614"/>
  <c r="P614" s="1"/>
  <c r="P613" s="1"/>
  <c r="Q613"/>
  <c r="N613"/>
  <c r="M613"/>
  <c r="L613"/>
  <c r="K613"/>
  <c r="J613"/>
  <c r="I613"/>
  <c r="H613"/>
  <c r="G613"/>
  <c r="P612"/>
  <c r="P611" s="1"/>
  <c r="O612"/>
  <c r="Q611"/>
  <c r="Q610" s="1"/>
  <c r="Q609" s="1"/>
  <c r="O611"/>
  <c r="N611"/>
  <c r="M611"/>
  <c r="M610" s="1"/>
  <c r="M609" s="1"/>
  <c r="L611"/>
  <c r="K611"/>
  <c r="K610" s="1"/>
  <c r="K609" s="1"/>
  <c r="J611"/>
  <c r="I611"/>
  <c r="I610" s="1"/>
  <c r="I609" s="1"/>
  <c r="H611"/>
  <c r="G611"/>
  <c r="G610" s="1"/>
  <c r="G609" s="1"/>
  <c r="N610"/>
  <c r="N609" s="1"/>
  <c r="L610"/>
  <c r="L609" s="1"/>
  <c r="J610"/>
  <c r="J609" s="1"/>
  <c r="H610"/>
  <c r="H609" s="1"/>
  <c r="O608"/>
  <c r="P608" s="1"/>
  <c r="P607" s="1"/>
  <c r="Q607"/>
  <c r="N607"/>
  <c r="M607"/>
  <c r="L607"/>
  <c r="K607"/>
  <c r="J607"/>
  <c r="I607"/>
  <c r="H607"/>
  <c r="G607"/>
  <c r="P606"/>
  <c r="O606"/>
  <c r="P605"/>
  <c r="P604" s="1"/>
  <c r="O605"/>
  <c r="Q604"/>
  <c r="O604"/>
  <c r="N604"/>
  <c r="M604"/>
  <c r="L604"/>
  <c r="K604"/>
  <c r="J604"/>
  <c r="I604"/>
  <c r="H604"/>
  <c r="G604"/>
  <c r="O603"/>
  <c r="P603" s="1"/>
  <c r="P602" s="1"/>
  <c r="L603"/>
  <c r="J603"/>
  <c r="Q602"/>
  <c r="N602"/>
  <c r="M602"/>
  <c r="L602"/>
  <c r="K602"/>
  <c r="J602"/>
  <c r="I602"/>
  <c r="H602"/>
  <c r="G602"/>
  <c r="P601"/>
  <c r="P600" s="1"/>
  <c r="O601"/>
  <c r="Q600"/>
  <c r="O600"/>
  <c r="N600"/>
  <c r="M600"/>
  <c r="L600"/>
  <c r="K600"/>
  <c r="J600"/>
  <c r="I600"/>
  <c r="H600"/>
  <c r="G600"/>
  <c r="O599"/>
  <c r="P599" s="1"/>
  <c r="O598"/>
  <c r="P598" s="1"/>
  <c r="P596" s="1"/>
  <c r="P595" s="1"/>
  <c r="L598"/>
  <c r="P597"/>
  <c r="O597"/>
  <c r="Q596"/>
  <c r="Q595" s="1"/>
  <c r="Q594" s="1"/>
  <c r="O596"/>
  <c r="N596"/>
  <c r="M596"/>
  <c r="M595" s="1"/>
  <c r="L596"/>
  <c r="K596"/>
  <c r="K595" s="1"/>
  <c r="K594" s="1"/>
  <c r="J596"/>
  <c r="I596"/>
  <c r="I595" s="1"/>
  <c r="H596"/>
  <c r="G596"/>
  <c r="G595" s="1"/>
  <c r="G594" s="1"/>
  <c r="N595"/>
  <c r="L595"/>
  <c r="J595"/>
  <c r="H595"/>
  <c r="H594" s="1"/>
  <c r="O593"/>
  <c r="P593" s="1"/>
  <c r="P592" s="1"/>
  <c r="Q592"/>
  <c r="N592"/>
  <c r="M592"/>
  <c r="L592"/>
  <c r="K592"/>
  <c r="J592"/>
  <c r="I592"/>
  <c r="H592"/>
  <c r="G592"/>
  <c r="P591"/>
  <c r="P590" s="1"/>
  <c r="O591"/>
  <c r="Q590"/>
  <c r="O590"/>
  <c r="N590"/>
  <c r="M590"/>
  <c r="L590"/>
  <c r="K590"/>
  <c r="J590"/>
  <c r="I590"/>
  <c r="H590"/>
  <c r="G590"/>
  <c r="O589"/>
  <c r="P589" s="1"/>
  <c r="J589"/>
  <c r="J588"/>
  <c r="O588" s="1"/>
  <c r="Q587"/>
  <c r="N587"/>
  <c r="M587"/>
  <c r="L587"/>
  <c r="K587"/>
  <c r="J587"/>
  <c r="I587"/>
  <c r="H587"/>
  <c r="G587"/>
  <c r="P586"/>
  <c r="O586"/>
  <c r="P585"/>
  <c r="P584" s="1"/>
  <c r="O585"/>
  <c r="Q584"/>
  <c r="O584"/>
  <c r="N584"/>
  <c r="M584"/>
  <c r="L584"/>
  <c r="K584"/>
  <c r="J584"/>
  <c r="I584"/>
  <c r="H584"/>
  <c r="G584"/>
  <c r="O583"/>
  <c r="P583" s="1"/>
  <c r="K583"/>
  <c r="K582"/>
  <c r="O582" s="1"/>
  <c r="Q581"/>
  <c r="N581"/>
  <c r="M581"/>
  <c r="L581"/>
  <c r="J581"/>
  <c r="I581"/>
  <c r="H581"/>
  <c r="G581"/>
  <c r="L580"/>
  <c r="O580" s="1"/>
  <c r="P580" s="1"/>
  <c r="O579"/>
  <c r="P579" s="1"/>
  <c r="O578"/>
  <c r="P578" s="1"/>
  <c r="L578"/>
  <c r="P577"/>
  <c r="O577"/>
  <c r="O576"/>
  <c r="I576"/>
  <c r="O575"/>
  <c r="Q574"/>
  <c r="N574"/>
  <c r="M574"/>
  <c r="L574"/>
  <c r="K574"/>
  <c r="J574"/>
  <c r="I574"/>
  <c r="H574"/>
  <c r="G574"/>
  <c r="I573"/>
  <c r="O573" s="1"/>
  <c r="O572"/>
  <c r="P572" s="1"/>
  <c r="I572"/>
  <c r="Q571"/>
  <c r="N571"/>
  <c r="M571"/>
  <c r="L571"/>
  <c r="K571"/>
  <c r="J571"/>
  <c r="I571"/>
  <c r="H571"/>
  <c r="G571"/>
  <c r="O570"/>
  <c r="P570" s="1"/>
  <c r="O569"/>
  <c r="P569" s="1"/>
  <c r="P568" s="1"/>
  <c r="I569"/>
  <c r="Q568"/>
  <c r="O568"/>
  <c r="N568"/>
  <c r="M568"/>
  <c r="L568"/>
  <c r="K568"/>
  <c r="J568"/>
  <c r="I568"/>
  <c r="H568"/>
  <c r="G568"/>
  <c r="O567"/>
  <c r="P567" s="1"/>
  <c r="O566"/>
  <c r="P566" s="1"/>
  <c r="O565"/>
  <c r="P565" s="1"/>
  <c r="I565"/>
  <c r="Q564"/>
  <c r="Q563" s="1"/>
  <c r="O564"/>
  <c r="O563" s="1"/>
  <c r="N564"/>
  <c r="M564"/>
  <c r="M563" s="1"/>
  <c r="L564"/>
  <c r="K564"/>
  <c r="K563" s="1"/>
  <c r="J564"/>
  <c r="I564"/>
  <c r="I563" s="1"/>
  <c r="H564"/>
  <c r="G564"/>
  <c r="G563" s="1"/>
  <c r="N563"/>
  <c r="L563"/>
  <c r="J563"/>
  <c r="H563"/>
  <c r="P562"/>
  <c r="O562"/>
  <c r="P561"/>
  <c r="O561"/>
  <c r="L560"/>
  <c r="O560" s="1"/>
  <c r="P560" s="1"/>
  <c r="O559"/>
  <c r="P559" s="1"/>
  <c r="O558"/>
  <c r="P558" s="1"/>
  <c r="O557"/>
  <c r="P557" s="1"/>
  <c r="P556" s="1"/>
  <c r="Q556"/>
  <c r="N556"/>
  <c r="M556"/>
  <c r="L556"/>
  <c r="K556"/>
  <c r="J556"/>
  <c r="I556"/>
  <c r="H556"/>
  <c r="G556"/>
  <c r="O555"/>
  <c r="N554"/>
  <c r="M554"/>
  <c r="L554"/>
  <c r="K554"/>
  <c r="J554"/>
  <c r="I554"/>
  <c r="O554" s="1"/>
  <c r="H554"/>
  <c r="G554"/>
  <c r="O553"/>
  <c r="N552"/>
  <c r="N551" s="1"/>
  <c r="M552"/>
  <c r="L552"/>
  <c r="L551" s="1"/>
  <c r="K552"/>
  <c r="J552"/>
  <c r="J551" s="1"/>
  <c r="I552"/>
  <c r="O552" s="1"/>
  <c r="H552"/>
  <c r="H551" s="1"/>
  <c r="G552"/>
  <c r="Q551"/>
  <c r="P551"/>
  <c r="M551"/>
  <c r="K551"/>
  <c r="I551"/>
  <c r="G551"/>
  <c r="O550"/>
  <c r="P550" s="1"/>
  <c r="P549" s="1"/>
  <c r="Q549"/>
  <c r="N549"/>
  <c r="M549"/>
  <c r="L549"/>
  <c r="K549"/>
  <c r="J549"/>
  <c r="I549"/>
  <c r="H549"/>
  <c r="G549"/>
  <c r="P548"/>
  <c r="P547" s="1"/>
  <c r="P546" s="1"/>
  <c r="O548"/>
  <c r="Q547"/>
  <c r="Q546" s="1"/>
  <c r="O547"/>
  <c r="N547"/>
  <c r="M547"/>
  <c r="M546" s="1"/>
  <c r="L547"/>
  <c r="K547"/>
  <c r="K546" s="1"/>
  <c r="J547"/>
  <c r="I547"/>
  <c r="I546" s="1"/>
  <c r="H547"/>
  <c r="G547"/>
  <c r="G546" s="1"/>
  <c r="N546"/>
  <c r="L546"/>
  <c r="J546"/>
  <c r="H546"/>
  <c r="P545"/>
  <c r="O545"/>
  <c r="P544"/>
  <c r="P543" s="1"/>
  <c r="O544"/>
  <c r="Q543"/>
  <c r="O543"/>
  <c r="N543"/>
  <c r="M543"/>
  <c r="L543"/>
  <c r="K543"/>
  <c r="J543"/>
  <c r="I543"/>
  <c r="H543"/>
  <c r="G543"/>
  <c r="O542"/>
  <c r="P542" s="1"/>
  <c r="P541" s="1"/>
  <c r="Q541"/>
  <c r="N541"/>
  <c r="M541"/>
  <c r="L541"/>
  <c r="K541"/>
  <c r="J541"/>
  <c r="I541"/>
  <c r="H541"/>
  <c r="G541"/>
  <c r="P540"/>
  <c r="P539" s="1"/>
  <c r="O540"/>
  <c r="Q539"/>
  <c r="O539"/>
  <c r="N539"/>
  <c r="M539"/>
  <c r="L539"/>
  <c r="K539"/>
  <c r="J539"/>
  <c r="I539"/>
  <c r="H539"/>
  <c r="G539"/>
  <c r="O538"/>
  <c r="P538" s="1"/>
  <c r="P537" s="1"/>
  <c r="Q537"/>
  <c r="N537"/>
  <c r="M537"/>
  <c r="L537"/>
  <c r="K537"/>
  <c r="J537"/>
  <c r="I537"/>
  <c r="H537"/>
  <c r="G537"/>
  <c r="P536"/>
  <c r="P535" s="1"/>
  <c r="O536"/>
  <c r="Q535"/>
  <c r="O535"/>
  <c r="N535"/>
  <c r="M535"/>
  <c r="L535"/>
  <c r="K535"/>
  <c r="J535"/>
  <c r="I535"/>
  <c r="H535"/>
  <c r="G535"/>
  <c r="O534"/>
  <c r="P534" s="1"/>
  <c r="P533" s="1"/>
  <c r="Q533"/>
  <c r="N533"/>
  <c r="M533"/>
  <c r="L533"/>
  <c r="K533"/>
  <c r="J533"/>
  <c r="I533"/>
  <c r="H533"/>
  <c r="G533"/>
  <c r="P532"/>
  <c r="P531" s="1"/>
  <c r="O532"/>
  <c r="Q531"/>
  <c r="O531"/>
  <c r="N531"/>
  <c r="M531"/>
  <c r="L531"/>
  <c r="K531"/>
  <c r="J531"/>
  <c r="I531"/>
  <c r="H531"/>
  <c r="G531"/>
  <c r="O530"/>
  <c r="P530" s="1"/>
  <c r="P529" s="1"/>
  <c r="Q529"/>
  <c r="N529"/>
  <c r="M529"/>
  <c r="L529"/>
  <c r="K529"/>
  <c r="J529"/>
  <c r="I529"/>
  <c r="H529"/>
  <c r="G529"/>
  <c r="P528"/>
  <c r="P527" s="1"/>
  <c r="O528"/>
  <c r="Q527"/>
  <c r="O527"/>
  <c r="N527"/>
  <c r="M527"/>
  <c r="L527"/>
  <c r="K527"/>
  <c r="J527"/>
  <c r="I527"/>
  <c r="H527"/>
  <c r="G527"/>
  <c r="O526"/>
  <c r="P526" s="1"/>
  <c r="P525" s="1"/>
  <c r="Q525"/>
  <c r="N525"/>
  <c r="M525"/>
  <c r="L525"/>
  <c r="K525"/>
  <c r="J525"/>
  <c r="I525"/>
  <c r="H525"/>
  <c r="G525"/>
  <c r="L524"/>
  <c r="O524" s="1"/>
  <c r="Q523"/>
  <c r="N523"/>
  <c r="M523"/>
  <c r="L523"/>
  <c r="K523"/>
  <c r="J523"/>
  <c r="I523"/>
  <c r="H523"/>
  <c r="G523"/>
  <c r="P522"/>
  <c r="P521" s="1"/>
  <c r="O522"/>
  <c r="Q521"/>
  <c r="O521"/>
  <c r="N521"/>
  <c r="M521"/>
  <c r="L521"/>
  <c r="K521"/>
  <c r="J521"/>
  <c r="I521"/>
  <c r="H521"/>
  <c r="G521"/>
  <c r="O520"/>
  <c r="P520" s="1"/>
  <c r="P519" s="1"/>
  <c r="Q519"/>
  <c r="N519"/>
  <c r="M519"/>
  <c r="L519"/>
  <c r="K519"/>
  <c r="J519"/>
  <c r="I519"/>
  <c r="H519"/>
  <c r="G519"/>
  <c r="P518"/>
  <c r="P517" s="1"/>
  <c r="O518"/>
  <c r="Q517"/>
  <c r="O517"/>
  <c r="N517"/>
  <c r="M517"/>
  <c r="L517"/>
  <c r="K517"/>
  <c r="J517"/>
  <c r="I517"/>
  <c r="H517"/>
  <c r="G517"/>
  <c r="O516"/>
  <c r="P516" s="1"/>
  <c r="P514" s="1"/>
  <c r="I516"/>
  <c r="P515"/>
  <c r="O515"/>
  <c r="Q514"/>
  <c r="O514"/>
  <c r="N514"/>
  <c r="M514"/>
  <c r="L514"/>
  <c r="K514"/>
  <c r="J514"/>
  <c r="I514"/>
  <c r="H514"/>
  <c r="G514"/>
  <c r="O513"/>
  <c r="P513" s="1"/>
  <c r="P512" s="1"/>
  <c r="Q512"/>
  <c r="N512"/>
  <c r="M512"/>
  <c r="L512"/>
  <c r="K512"/>
  <c r="J512"/>
  <c r="I512"/>
  <c r="H512"/>
  <c r="G512"/>
  <c r="P511"/>
  <c r="P510" s="1"/>
  <c r="O511"/>
  <c r="Q510"/>
  <c r="O510"/>
  <c r="N510"/>
  <c r="M510"/>
  <c r="L510"/>
  <c r="K510"/>
  <c r="J510"/>
  <c r="I510"/>
  <c r="H510"/>
  <c r="G510"/>
  <c r="O509"/>
  <c r="P509" s="1"/>
  <c r="P508" s="1"/>
  <c r="Q508"/>
  <c r="N508"/>
  <c r="M508"/>
  <c r="L508"/>
  <c r="K508"/>
  <c r="J508"/>
  <c r="I508"/>
  <c r="H508"/>
  <c r="G508"/>
  <c r="P507"/>
  <c r="O507"/>
  <c r="H506"/>
  <c r="O506" s="1"/>
  <c r="O504"/>
  <c r="P504" s="1"/>
  <c r="O503"/>
  <c r="P503" s="1"/>
  <c r="H503"/>
  <c r="Q502"/>
  <c r="N502"/>
  <c r="M502"/>
  <c r="L502"/>
  <c r="K502"/>
  <c r="J502"/>
  <c r="I502"/>
  <c r="G502"/>
  <c r="O501"/>
  <c r="P501" s="1"/>
  <c r="H501"/>
  <c r="H500"/>
  <c r="O500" s="1"/>
  <c r="P500" s="1"/>
  <c r="O499"/>
  <c r="P499" s="1"/>
  <c r="O498"/>
  <c r="P498" s="1"/>
  <c r="L497"/>
  <c r="K497"/>
  <c r="K493" s="1"/>
  <c r="I497"/>
  <c r="H497"/>
  <c r="O497" s="1"/>
  <c r="P497" s="1"/>
  <c r="O496"/>
  <c r="P496" s="1"/>
  <c r="O495"/>
  <c r="P495" s="1"/>
  <c r="O494"/>
  <c r="Q493"/>
  <c r="N493"/>
  <c r="M493"/>
  <c r="L493"/>
  <c r="J493"/>
  <c r="J489" s="1"/>
  <c r="I493"/>
  <c r="G493"/>
  <c r="Q492"/>
  <c r="O492"/>
  <c r="G492"/>
  <c r="G491"/>
  <c r="N490"/>
  <c r="M490"/>
  <c r="L490"/>
  <c r="K490"/>
  <c r="J490"/>
  <c r="I490"/>
  <c r="H490"/>
  <c r="M489"/>
  <c r="L489"/>
  <c r="K489"/>
  <c r="I489"/>
  <c r="O488"/>
  <c r="P488" s="1"/>
  <c r="P487" s="1"/>
  <c r="Q487"/>
  <c r="N487"/>
  <c r="M487"/>
  <c r="L487"/>
  <c r="K487"/>
  <c r="J487"/>
  <c r="I487"/>
  <c r="H487"/>
  <c r="G487"/>
  <c r="Q486"/>
  <c r="O486"/>
  <c r="P486" s="1"/>
  <c r="P485" s="1"/>
  <c r="L486"/>
  <c r="Q485"/>
  <c r="O485"/>
  <c r="N485"/>
  <c r="M485"/>
  <c r="L485"/>
  <c r="K485"/>
  <c r="J485"/>
  <c r="I485"/>
  <c r="H485"/>
  <c r="G485"/>
  <c r="O484"/>
  <c r="P484" s="1"/>
  <c r="P483" s="1"/>
  <c r="Q483"/>
  <c r="N483"/>
  <c r="M483"/>
  <c r="L483"/>
  <c r="K483"/>
  <c r="J483"/>
  <c r="I483"/>
  <c r="H483"/>
  <c r="G483"/>
  <c r="I482"/>
  <c r="O482" s="1"/>
  <c r="P482" s="1"/>
  <c r="O481"/>
  <c r="P481" s="1"/>
  <c r="O480"/>
  <c r="P480" s="1"/>
  <c r="L480"/>
  <c r="H480"/>
  <c r="O479"/>
  <c r="P479" s="1"/>
  <c r="L479"/>
  <c r="L478"/>
  <c r="L475" s="1"/>
  <c r="I478"/>
  <c r="H478"/>
  <c r="G478"/>
  <c r="O478" s="1"/>
  <c r="P478" s="1"/>
  <c r="I477"/>
  <c r="O477" s="1"/>
  <c r="P477" s="1"/>
  <c r="O476"/>
  <c r="P476" s="1"/>
  <c r="Q475"/>
  <c r="N475"/>
  <c r="M475"/>
  <c r="K475"/>
  <c r="J475"/>
  <c r="H475"/>
  <c r="G475"/>
  <c r="P474"/>
  <c r="O474"/>
  <c r="O473"/>
  <c r="P473" s="1"/>
  <c r="P472" s="1"/>
  <c r="Q472"/>
  <c r="N472"/>
  <c r="M472"/>
  <c r="L472"/>
  <c r="K472"/>
  <c r="J472"/>
  <c r="I472"/>
  <c r="H472"/>
  <c r="G472"/>
  <c r="O471"/>
  <c r="P471" s="1"/>
  <c r="P470" s="1"/>
  <c r="Q470"/>
  <c r="N470"/>
  <c r="M470"/>
  <c r="L470"/>
  <c r="K470"/>
  <c r="J470"/>
  <c r="I470"/>
  <c r="H470"/>
  <c r="G470"/>
  <c r="L469"/>
  <c r="K469"/>
  <c r="J469"/>
  <c r="H469"/>
  <c r="O469" s="1"/>
  <c r="P469" s="1"/>
  <c r="J468"/>
  <c r="O468" s="1"/>
  <c r="Q467"/>
  <c r="N467"/>
  <c r="M467"/>
  <c r="L467"/>
  <c r="K467"/>
  <c r="J467"/>
  <c r="I467"/>
  <c r="H467"/>
  <c r="G467"/>
  <c r="G466"/>
  <c r="O466" s="1"/>
  <c r="P466" s="1"/>
  <c r="O465"/>
  <c r="P465" s="1"/>
  <c r="O464"/>
  <c r="P464" s="1"/>
  <c r="Q463"/>
  <c r="N463"/>
  <c r="M463"/>
  <c r="L463"/>
  <c r="K463"/>
  <c r="J463"/>
  <c r="I463"/>
  <c r="H463"/>
  <c r="O462"/>
  <c r="P462" s="1"/>
  <c r="P461" s="1"/>
  <c r="Q461"/>
  <c r="N461"/>
  <c r="M461"/>
  <c r="L461"/>
  <c r="K461"/>
  <c r="J461"/>
  <c r="I461"/>
  <c r="H461"/>
  <c r="G461"/>
  <c r="O460"/>
  <c r="P460" s="1"/>
  <c r="P459" s="1"/>
  <c r="Q459"/>
  <c r="N459"/>
  <c r="M459"/>
  <c r="L459"/>
  <c r="K459"/>
  <c r="J459"/>
  <c r="I459"/>
  <c r="H459"/>
  <c r="G459"/>
  <c r="P458"/>
  <c r="P457" s="1"/>
  <c r="O458"/>
  <c r="Q457"/>
  <c r="O457"/>
  <c r="N457"/>
  <c r="M457"/>
  <c r="L457"/>
  <c r="K457"/>
  <c r="J457"/>
  <c r="I457"/>
  <c r="H457"/>
  <c r="G457"/>
  <c r="O456"/>
  <c r="P456" s="1"/>
  <c r="P455" s="1"/>
  <c r="Q455"/>
  <c r="N455"/>
  <c r="M455"/>
  <c r="L455"/>
  <c r="K455"/>
  <c r="J455"/>
  <c r="I455"/>
  <c r="H455"/>
  <c r="G455"/>
  <c r="O454"/>
  <c r="P454" s="1"/>
  <c r="P453" s="1"/>
  <c r="Q453"/>
  <c r="N453"/>
  <c r="M453"/>
  <c r="L453"/>
  <c r="K453"/>
  <c r="J453"/>
  <c r="I453"/>
  <c r="H453"/>
  <c r="G453"/>
  <c r="O452"/>
  <c r="P452" s="1"/>
  <c r="P451" s="1"/>
  <c r="Q451"/>
  <c r="O451"/>
  <c r="N451"/>
  <c r="M451"/>
  <c r="L451"/>
  <c r="K451"/>
  <c r="J451"/>
  <c r="I451"/>
  <c r="H451"/>
  <c r="G451"/>
  <c r="P450"/>
  <c r="O450"/>
  <c r="Q449"/>
  <c r="P449"/>
  <c r="O449"/>
  <c r="N449"/>
  <c r="M449"/>
  <c r="L449"/>
  <c r="K449"/>
  <c r="J449"/>
  <c r="I449"/>
  <c r="H449"/>
  <c r="G449"/>
  <c r="O448"/>
  <c r="P448" s="1"/>
  <c r="P447" s="1"/>
  <c r="Q447"/>
  <c r="N447"/>
  <c r="M447"/>
  <c r="L447"/>
  <c r="L442" s="1"/>
  <c r="K447"/>
  <c r="J447"/>
  <c r="I447"/>
  <c r="H447"/>
  <c r="H442" s="1"/>
  <c r="G447"/>
  <c r="O446"/>
  <c r="P446" s="1"/>
  <c r="P445" s="1"/>
  <c r="Q445"/>
  <c r="N445"/>
  <c r="M445"/>
  <c r="L445"/>
  <c r="K445"/>
  <c r="J445"/>
  <c r="I445"/>
  <c r="H445"/>
  <c r="G445"/>
  <c r="O444"/>
  <c r="P444" s="1"/>
  <c r="P443" s="1"/>
  <c r="Q443"/>
  <c r="O443"/>
  <c r="N443"/>
  <c r="M443"/>
  <c r="L443"/>
  <c r="K443"/>
  <c r="K442" s="1"/>
  <c r="J443"/>
  <c r="I443"/>
  <c r="H443"/>
  <c r="G443"/>
  <c r="Q442"/>
  <c r="N442"/>
  <c r="M442"/>
  <c r="J442"/>
  <c r="Q441"/>
  <c r="P441"/>
  <c r="N441"/>
  <c r="M441"/>
  <c r="L441"/>
  <c r="K441"/>
  <c r="J441"/>
  <c r="I441"/>
  <c r="H441"/>
  <c r="G441"/>
  <c r="O440"/>
  <c r="P440" s="1"/>
  <c r="P439"/>
  <c r="O439"/>
  <c r="Q438"/>
  <c r="O438"/>
  <c r="N438"/>
  <c r="M438"/>
  <c r="L438"/>
  <c r="K438"/>
  <c r="J438"/>
  <c r="I438"/>
  <c r="H438"/>
  <c r="G438"/>
  <c r="O437"/>
  <c r="P437" s="1"/>
  <c r="O436"/>
  <c r="P436" s="1"/>
  <c r="Q435"/>
  <c r="N435"/>
  <c r="M435"/>
  <c r="L435"/>
  <c r="K435"/>
  <c r="J435"/>
  <c r="I435"/>
  <c r="H435"/>
  <c r="G435"/>
  <c r="P434"/>
  <c r="O434"/>
  <c r="O433"/>
  <c r="P433" s="1"/>
  <c r="P432" s="1"/>
  <c r="Q432"/>
  <c r="N432"/>
  <c r="M432"/>
  <c r="L432"/>
  <c r="K432"/>
  <c r="J432"/>
  <c r="I432"/>
  <c r="H432"/>
  <c r="G432"/>
  <c r="O431"/>
  <c r="P431" s="1"/>
  <c r="I431"/>
  <c r="I430"/>
  <c r="O430" s="1"/>
  <c r="Q429"/>
  <c r="N429"/>
  <c r="M429"/>
  <c r="L429"/>
  <c r="K429"/>
  <c r="J429"/>
  <c r="H429"/>
  <c r="G429"/>
  <c r="P428"/>
  <c r="O428"/>
  <c r="L428"/>
  <c r="Q427"/>
  <c r="P427"/>
  <c r="O427"/>
  <c r="N427"/>
  <c r="M427"/>
  <c r="L427"/>
  <c r="K427"/>
  <c r="J427"/>
  <c r="I427"/>
  <c r="H427"/>
  <c r="G427"/>
  <c r="I426"/>
  <c r="O426" s="1"/>
  <c r="P426" s="1"/>
  <c r="O425"/>
  <c r="P425" s="1"/>
  <c r="O424"/>
  <c r="P424" s="1"/>
  <c r="L424"/>
  <c r="H423"/>
  <c r="O423" s="1"/>
  <c r="P423" s="1"/>
  <c r="L422"/>
  <c r="K422"/>
  <c r="I422"/>
  <c r="O422" s="1"/>
  <c r="P422" s="1"/>
  <c r="O421"/>
  <c r="P421" s="1"/>
  <c r="L420"/>
  <c r="K420"/>
  <c r="K418" s="1"/>
  <c r="I420"/>
  <c r="O420" s="1"/>
  <c r="P420" s="1"/>
  <c r="O419"/>
  <c r="P419" s="1"/>
  <c r="Q418"/>
  <c r="N418"/>
  <c r="M418"/>
  <c r="L418"/>
  <c r="J418"/>
  <c r="I418"/>
  <c r="H418"/>
  <c r="G418"/>
  <c r="O417"/>
  <c r="P417" s="1"/>
  <c r="P416" s="1"/>
  <c r="Q416"/>
  <c r="N416"/>
  <c r="M416"/>
  <c r="L416"/>
  <c r="K416"/>
  <c r="J416"/>
  <c r="I416"/>
  <c r="H416"/>
  <c r="G416"/>
  <c r="O415"/>
  <c r="P415" s="1"/>
  <c r="P414" s="1"/>
  <c r="Q414"/>
  <c r="O414"/>
  <c r="N414"/>
  <c r="M414"/>
  <c r="L414"/>
  <c r="K414"/>
  <c r="J414"/>
  <c r="I414"/>
  <c r="H414"/>
  <c r="G414"/>
  <c r="P413"/>
  <c r="O413"/>
  <c r="Q412"/>
  <c r="P412"/>
  <c r="O412"/>
  <c r="N412"/>
  <c r="M412"/>
  <c r="L412"/>
  <c r="K412"/>
  <c r="J412"/>
  <c r="I412"/>
  <c r="H412"/>
  <c r="G412"/>
  <c r="J411"/>
  <c r="O411" s="1"/>
  <c r="P410"/>
  <c r="O410"/>
  <c r="Q409"/>
  <c r="N409"/>
  <c r="M409"/>
  <c r="L409"/>
  <c r="K409"/>
  <c r="I409"/>
  <c r="H409"/>
  <c r="G409"/>
  <c r="O408"/>
  <c r="P408" s="1"/>
  <c r="O407"/>
  <c r="P407" s="1"/>
  <c r="Q406"/>
  <c r="N406"/>
  <c r="M406"/>
  <c r="L406"/>
  <c r="K406"/>
  <c r="J406"/>
  <c r="I406"/>
  <c r="H406"/>
  <c r="G406"/>
  <c r="P405"/>
  <c r="P404" s="1"/>
  <c r="O405"/>
  <c r="Q404"/>
  <c r="O404"/>
  <c r="N404"/>
  <c r="M404"/>
  <c r="L404"/>
  <c r="K404"/>
  <c r="J404"/>
  <c r="I404"/>
  <c r="H404"/>
  <c r="G404"/>
  <c r="G399" s="1"/>
  <c r="G397" s="1"/>
  <c r="O403"/>
  <c r="P403" s="1"/>
  <c r="P402" s="1"/>
  <c r="Q402"/>
  <c r="N402"/>
  <c r="M402"/>
  <c r="L402"/>
  <c r="K402"/>
  <c r="J402"/>
  <c r="I402"/>
  <c r="H402"/>
  <c r="G402"/>
  <c r="O401"/>
  <c r="P401" s="1"/>
  <c r="P400" s="1"/>
  <c r="Q400"/>
  <c r="N400"/>
  <c r="N399" s="1"/>
  <c r="N397" s="1"/>
  <c r="M400"/>
  <c r="L400"/>
  <c r="K400"/>
  <c r="J400"/>
  <c r="I400"/>
  <c r="H400"/>
  <c r="G400"/>
  <c r="Q399"/>
  <c r="Q397" s="1"/>
  <c r="M399"/>
  <c r="M397" s="1"/>
  <c r="L399"/>
  <c r="I399"/>
  <c r="H399"/>
  <c r="L397"/>
  <c r="H397"/>
  <c r="Q396"/>
  <c r="P396"/>
  <c r="N396"/>
  <c r="M396"/>
  <c r="L396"/>
  <c r="K396"/>
  <c r="J396"/>
  <c r="I396"/>
  <c r="H396"/>
  <c r="G396"/>
  <c r="P395"/>
  <c r="O395"/>
  <c r="Q394"/>
  <c r="P394"/>
  <c r="O394"/>
  <c r="N394"/>
  <c r="M394"/>
  <c r="L394"/>
  <c r="K394"/>
  <c r="J394"/>
  <c r="I394"/>
  <c r="H394"/>
  <c r="G394"/>
  <c r="O393"/>
  <c r="P393" s="1"/>
  <c r="P392" s="1"/>
  <c r="P391" s="1"/>
  <c r="P390" s="1"/>
  <c r="P389" s="1"/>
  <c r="Q392"/>
  <c r="Q391" s="1"/>
  <c r="Q390" s="1"/>
  <c r="Q389" s="1"/>
  <c r="O392"/>
  <c r="N392"/>
  <c r="M392"/>
  <c r="M391" s="1"/>
  <c r="M390" s="1"/>
  <c r="M389" s="1"/>
  <c r="L392"/>
  <c r="K392"/>
  <c r="J392"/>
  <c r="I392"/>
  <c r="I391" s="1"/>
  <c r="I390" s="1"/>
  <c r="I389" s="1"/>
  <c r="H392"/>
  <c r="G392"/>
  <c r="O391"/>
  <c r="N391"/>
  <c r="L391"/>
  <c r="L390" s="1"/>
  <c r="L389" s="1"/>
  <c r="K391"/>
  <c r="J391"/>
  <c r="H391"/>
  <c r="H390" s="1"/>
  <c r="H389" s="1"/>
  <c r="G391"/>
  <c r="O390"/>
  <c r="O389" s="1"/>
  <c r="N390"/>
  <c r="K390"/>
  <c r="K389" s="1"/>
  <c r="J390"/>
  <c r="G390"/>
  <c r="G389" s="1"/>
  <c r="N389"/>
  <c r="J389"/>
  <c r="O388"/>
  <c r="P388" s="1"/>
  <c r="P387" s="1"/>
  <c r="P383" s="1"/>
  <c r="Q387"/>
  <c r="N387"/>
  <c r="N383" s="1"/>
  <c r="N371" s="1"/>
  <c r="M387"/>
  <c r="L387"/>
  <c r="K387"/>
  <c r="K383" s="1"/>
  <c r="J387"/>
  <c r="J383" s="1"/>
  <c r="J371" s="1"/>
  <c r="I387"/>
  <c r="H387"/>
  <c r="G387"/>
  <c r="G383" s="1"/>
  <c r="P386"/>
  <c r="O386"/>
  <c r="O385"/>
  <c r="P385" s="1"/>
  <c r="P384" s="1"/>
  <c r="Q384"/>
  <c r="N384"/>
  <c r="M384"/>
  <c r="L384"/>
  <c r="K384"/>
  <c r="J384"/>
  <c r="I384"/>
  <c r="H384"/>
  <c r="G384"/>
  <c r="Q383"/>
  <c r="M383"/>
  <c r="L383"/>
  <c r="L371" s="1"/>
  <c r="I383"/>
  <c r="H383"/>
  <c r="H371" s="1"/>
  <c r="Q381"/>
  <c r="P381"/>
  <c r="O381"/>
  <c r="N381"/>
  <c r="Q379"/>
  <c r="P379"/>
  <c r="P372" s="1"/>
  <c r="P371" s="1"/>
  <c r="O379"/>
  <c r="N379"/>
  <c r="G379"/>
  <c r="O378"/>
  <c r="O377" s="1"/>
  <c r="O372" s="1"/>
  <c r="Q377"/>
  <c r="Q372" s="1"/>
  <c r="Q371" s="1"/>
  <c r="P377"/>
  <c r="N377"/>
  <c r="M377"/>
  <c r="M372" s="1"/>
  <c r="M371" s="1"/>
  <c r="L377"/>
  <c r="K377"/>
  <c r="J377"/>
  <c r="I377"/>
  <c r="I372" s="1"/>
  <c r="I371" s="1"/>
  <c r="H377"/>
  <c r="G377"/>
  <c r="O376"/>
  <c r="P376" s="1"/>
  <c r="P375" s="1"/>
  <c r="Q375"/>
  <c r="O375"/>
  <c r="N375"/>
  <c r="M375"/>
  <c r="L375"/>
  <c r="K375"/>
  <c r="J375"/>
  <c r="I375"/>
  <c r="H375"/>
  <c r="G375"/>
  <c r="P374"/>
  <c r="O374"/>
  <c r="Q373"/>
  <c r="P373"/>
  <c r="O373"/>
  <c r="N373"/>
  <c r="M373"/>
  <c r="L373"/>
  <c r="K373"/>
  <c r="J373"/>
  <c r="I373"/>
  <c r="H373"/>
  <c r="G373"/>
  <c r="N372"/>
  <c r="L372"/>
  <c r="K372"/>
  <c r="K371" s="1"/>
  <c r="J372"/>
  <c r="H372"/>
  <c r="G372"/>
  <c r="G371" s="1"/>
  <c r="P370"/>
  <c r="P369" s="1"/>
  <c r="Q369"/>
  <c r="O369"/>
  <c r="N369"/>
  <c r="P368"/>
  <c r="O368"/>
  <c r="J368"/>
  <c r="Q367"/>
  <c r="P367"/>
  <c r="O367"/>
  <c r="N367"/>
  <c r="M367"/>
  <c r="L367"/>
  <c r="K367"/>
  <c r="J367"/>
  <c r="I367"/>
  <c r="H367"/>
  <c r="G367"/>
  <c r="O366"/>
  <c r="P366" s="1"/>
  <c r="P365" s="1"/>
  <c r="Q365"/>
  <c r="N365"/>
  <c r="M365"/>
  <c r="L365"/>
  <c r="K365"/>
  <c r="J365"/>
  <c r="I365"/>
  <c r="H365"/>
  <c r="G365"/>
  <c r="O364"/>
  <c r="P364" s="1"/>
  <c r="O363"/>
  <c r="P363" s="1"/>
  <c r="P361" s="1"/>
  <c r="P362"/>
  <c r="Q361"/>
  <c r="N361"/>
  <c r="M361"/>
  <c r="L361"/>
  <c r="K361"/>
  <c r="J361"/>
  <c r="I361"/>
  <c r="H361"/>
  <c r="G361"/>
  <c r="O360"/>
  <c r="P360" s="1"/>
  <c r="P359" s="1"/>
  <c r="Q359"/>
  <c r="N359"/>
  <c r="M359"/>
  <c r="L359"/>
  <c r="K359"/>
  <c r="J359"/>
  <c r="I359"/>
  <c r="H359"/>
  <c r="G359"/>
  <c r="P358"/>
  <c r="P357" s="1"/>
  <c r="O358"/>
  <c r="Q357"/>
  <c r="O357"/>
  <c r="N357"/>
  <c r="M357"/>
  <c r="L357"/>
  <c r="K357"/>
  <c r="J357"/>
  <c r="I357"/>
  <c r="H357"/>
  <c r="G357"/>
  <c r="O356"/>
  <c r="P356" s="1"/>
  <c r="O355"/>
  <c r="P355" s="1"/>
  <c r="Q354"/>
  <c r="N354"/>
  <c r="M354"/>
  <c r="L354"/>
  <c r="K354"/>
  <c r="J354"/>
  <c r="I354"/>
  <c r="H354"/>
  <c r="G354"/>
  <c r="P353"/>
  <c r="P352" s="1"/>
  <c r="O353"/>
  <c r="Q352"/>
  <c r="O352"/>
  <c r="N352"/>
  <c r="M352"/>
  <c r="L352"/>
  <c r="K352"/>
  <c r="J352"/>
  <c r="I352"/>
  <c r="H352"/>
  <c r="G352"/>
  <c r="O351"/>
  <c r="P351" s="1"/>
  <c r="P350" s="1"/>
  <c r="Q350"/>
  <c r="N350"/>
  <c r="M350"/>
  <c r="L350"/>
  <c r="K350"/>
  <c r="J350"/>
  <c r="I350"/>
  <c r="H350"/>
  <c r="G350"/>
  <c r="O349"/>
  <c r="O347" s="1"/>
  <c r="P348"/>
  <c r="O348"/>
  <c r="Q347"/>
  <c r="N347"/>
  <c r="M347"/>
  <c r="L347"/>
  <c r="K347"/>
  <c r="J347"/>
  <c r="I347"/>
  <c r="H347"/>
  <c r="G347"/>
  <c r="O346"/>
  <c r="P346" s="1"/>
  <c r="P345" s="1"/>
  <c r="Q345"/>
  <c r="N345"/>
  <c r="M345"/>
  <c r="L345"/>
  <c r="K345"/>
  <c r="J345"/>
  <c r="I345"/>
  <c r="H345"/>
  <c r="G345"/>
  <c r="O344"/>
  <c r="P344" s="1"/>
  <c r="P343" s="1"/>
  <c r="Q343"/>
  <c r="N343"/>
  <c r="M343"/>
  <c r="L343"/>
  <c r="K343"/>
  <c r="J343"/>
  <c r="I343"/>
  <c r="H343"/>
  <c r="G343"/>
  <c r="O342"/>
  <c r="P342" s="1"/>
  <c r="P341" s="1"/>
  <c r="Q341"/>
  <c r="O341"/>
  <c r="N341"/>
  <c r="M341"/>
  <c r="L341"/>
  <c r="K341"/>
  <c r="J341"/>
  <c r="I341"/>
  <c r="H341"/>
  <c r="G341"/>
  <c r="P340"/>
  <c r="O340"/>
  <c r="Q339"/>
  <c r="P339"/>
  <c r="O339"/>
  <c r="N339"/>
  <c r="M339"/>
  <c r="L339"/>
  <c r="K339"/>
  <c r="J339"/>
  <c r="I339"/>
  <c r="H339"/>
  <c r="G339"/>
  <c r="O338"/>
  <c r="P338" s="1"/>
  <c r="P337" s="1"/>
  <c r="Q337"/>
  <c r="O337"/>
  <c r="N337"/>
  <c r="M337"/>
  <c r="L337"/>
  <c r="K337"/>
  <c r="J337"/>
  <c r="I337"/>
  <c r="H337"/>
  <c r="G337"/>
  <c r="O336"/>
  <c r="P336" s="1"/>
  <c r="P335" s="1"/>
  <c r="Q335"/>
  <c r="N335"/>
  <c r="M335"/>
  <c r="L335"/>
  <c r="K335"/>
  <c r="J335"/>
  <c r="I335"/>
  <c r="H335"/>
  <c r="G335"/>
  <c r="O334"/>
  <c r="P334" s="1"/>
  <c r="P333" s="1"/>
  <c r="Q333"/>
  <c r="O333"/>
  <c r="N333"/>
  <c r="M333"/>
  <c r="L333"/>
  <c r="K333"/>
  <c r="J333"/>
  <c r="I333"/>
  <c r="H333"/>
  <c r="G333"/>
  <c r="P332"/>
  <c r="O332"/>
  <c r="Q331"/>
  <c r="P331"/>
  <c r="O331"/>
  <c r="N331"/>
  <c r="M331"/>
  <c r="L331"/>
  <c r="K331"/>
  <c r="J331"/>
  <c r="I331"/>
  <c r="H331"/>
  <c r="G331"/>
  <c r="O330"/>
  <c r="P330" s="1"/>
  <c r="P329" s="1"/>
  <c r="Q329"/>
  <c r="N329"/>
  <c r="M329"/>
  <c r="L329"/>
  <c r="K329"/>
  <c r="J329"/>
  <c r="I329"/>
  <c r="H329"/>
  <c r="G329"/>
  <c r="O328"/>
  <c r="O326" s="1"/>
  <c r="P327"/>
  <c r="O327"/>
  <c r="Q326"/>
  <c r="N326"/>
  <c r="M326"/>
  <c r="L326"/>
  <c r="K326"/>
  <c r="J326"/>
  <c r="I326"/>
  <c r="H326"/>
  <c r="G326"/>
  <c r="O325"/>
  <c r="P325" s="1"/>
  <c r="P324" s="1"/>
  <c r="Q324"/>
  <c r="N324"/>
  <c r="M324"/>
  <c r="L324"/>
  <c r="K324"/>
  <c r="J324"/>
  <c r="I324"/>
  <c r="H324"/>
  <c r="G324"/>
  <c r="O323"/>
  <c r="P323" s="1"/>
  <c r="P322" s="1"/>
  <c r="Q322"/>
  <c r="Q317" s="1"/>
  <c r="Q316" s="1"/>
  <c r="N322"/>
  <c r="M322"/>
  <c r="M317" s="1"/>
  <c r="M316" s="1"/>
  <c r="L322"/>
  <c r="K322"/>
  <c r="J322"/>
  <c r="I322"/>
  <c r="I317" s="1"/>
  <c r="I316" s="1"/>
  <c r="H322"/>
  <c r="G322"/>
  <c r="O321"/>
  <c r="P321" s="1"/>
  <c r="P320" s="1"/>
  <c r="Q320"/>
  <c r="O320"/>
  <c r="N320"/>
  <c r="M320"/>
  <c r="L320"/>
  <c r="K320"/>
  <c r="J320"/>
  <c r="I320"/>
  <c r="H320"/>
  <c r="G320"/>
  <c r="P319"/>
  <c r="O319"/>
  <c r="Q318"/>
  <c r="P318"/>
  <c r="O318"/>
  <c r="N318"/>
  <c r="M318"/>
  <c r="L318"/>
  <c r="L317" s="1"/>
  <c r="L316" s="1"/>
  <c r="L283" s="1"/>
  <c r="K318"/>
  <c r="J318"/>
  <c r="I318"/>
  <c r="H318"/>
  <c r="H317" s="1"/>
  <c r="H316" s="1"/>
  <c r="H283" s="1"/>
  <c r="G318"/>
  <c r="N317"/>
  <c r="K317"/>
  <c r="K316" s="1"/>
  <c r="J317"/>
  <c r="G317"/>
  <c r="G316" s="1"/>
  <c r="N316"/>
  <c r="J316"/>
  <c r="O315"/>
  <c r="P315" s="1"/>
  <c r="P314" s="1"/>
  <c r="Q314"/>
  <c r="N314"/>
  <c r="N309" s="1"/>
  <c r="M314"/>
  <c r="L314"/>
  <c r="K314"/>
  <c r="J314"/>
  <c r="J309" s="1"/>
  <c r="I314"/>
  <c r="H314"/>
  <c r="G314"/>
  <c r="P313"/>
  <c r="P312" s="1"/>
  <c r="O313"/>
  <c r="Q312"/>
  <c r="O312"/>
  <c r="N312"/>
  <c r="M312"/>
  <c r="L312"/>
  <c r="K312"/>
  <c r="J312"/>
  <c r="I312"/>
  <c r="H312"/>
  <c r="G312"/>
  <c r="O311"/>
  <c r="P311" s="1"/>
  <c r="P310" s="1"/>
  <c r="P309" s="1"/>
  <c r="Q310"/>
  <c r="Q309" s="1"/>
  <c r="N310"/>
  <c r="M310"/>
  <c r="M309" s="1"/>
  <c r="L310"/>
  <c r="K310"/>
  <c r="J310"/>
  <c r="I310"/>
  <c r="I309" s="1"/>
  <c r="H310"/>
  <c r="G310"/>
  <c r="L309"/>
  <c r="K309"/>
  <c r="H309"/>
  <c r="G309"/>
  <c r="O308"/>
  <c r="P308" s="1"/>
  <c r="P307" s="1"/>
  <c r="Q307"/>
  <c r="N307"/>
  <c r="M307"/>
  <c r="L307"/>
  <c r="K307"/>
  <c r="J307"/>
  <c r="I307"/>
  <c r="H307"/>
  <c r="G307"/>
  <c r="O306"/>
  <c r="P306" s="1"/>
  <c r="P305" s="1"/>
  <c r="Q305"/>
  <c r="N305"/>
  <c r="M305"/>
  <c r="L305"/>
  <c r="K305"/>
  <c r="J305"/>
  <c r="I305"/>
  <c r="H305"/>
  <c r="G305"/>
  <c r="O304"/>
  <c r="P304" s="1"/>
  <c r="P303" s="1"/>
  <c r="Q303"/>
  <c r="O303"/>
  <c r="N303"/>
  <c r="N296" s="1"/>
  <c r="M303"/>
  <c r="L303"/>
  <c r="K303"/>
  <c r="J303"/>
  <c r="J296" s="1"/>
  <c r="I303"/>
  <c r="H303"/>
  <c r="G303"/>
  <c r="O302"/>
  <c r="O301" s="1"/>
  <c r="Q301"/>
  <c r="P301"/>
  <c r="N301"/>
  <c r="M301"/>
  <c r="L301"/>
  <c r="K301"/>
  <c r="J301"/>
  <c r="I301"/>
  <c r="H301"/>
  <c r="G301"/>
  <c r="P300"/>
  <c r="P299" s="1"/>
  <c r="P296" s="1"/>
  <c r="P288" s="1"/>
  <c r="O300"/>
  <c r="Q299"/>
  <c r="O299"/>
  <c r="N299"/>
  <c r="M299"/>
  <c r="L299"/>
  <c r="K299"/>
  <c r="J299"/>
  <c r="I299"/>
  <c r="H299"/>
  <c r="G299"/>
  <c r="P298"/>
  <c r="O298"/>
  <c r="Q297"/>
  <c r="Q296" s="1"/>
  <c r="P297"/>
  <c r="O297"/>
  <c r="N297"/>
  <c r="M297"/>
  <c r="M296" s="1"/>
  <c r="L297"/>
  <c r="K297"/>
  <c r="J297"/>
  <c r="I297"/>
  <c r="I296" s="1"/>
  <c r="H297"/>
  <c r="G297"/>
  <c r="L296"/>
  <c r="K296"/>
  <c r="H296"/>
  <c r="G296"/>
  <c r="O295"/>
  <c r="O294"/>
  <c r="I293"/>
  <c r="O293" s="1"/>
  <c r="H293"/>
  <c r="I292"/>
  <c r="O292" s="1"/>
  <c r="H292"/>
  <c r="O291"/>
  <c r="O290"/>
  <c r="O289" s="1"/>
  <c r="Q289"/>
  <c r="Q288" s="1"/>
  <c r="P289"/>
  <c r="N289"/>
  <c r="M289"/>
  <c r="M288" s="1"/>
  <c r="M283" s="1"/>
  <c r="L289"/>
  <c r="K289"/>
  <c r="J289"/>
  <c r="I289"/>
  <c r="I288" s="1"/>
  <c r="I283" s="1"/>
  <c r="H289"/>
  <c r="G289"/>
  <c r="L288"/>
  <c r="K288"/>
  <c r="K283" s="1"/>
  <c r="H288"/>
  <c r="G288"/>
  <c r="O287"/>
  <c r="P287" s="1"/>
  <c r="P286" s="1"/>
  <c r="Q286"/>
  <c r="O286"/>
  <c r="N286"/>
  <c r="M286"/>
  <c r="L286"/>
  <c r="K286"/>
  <c r="J286"/>
  <c r="I286"/>
  <c r="H286"/>
  <c r="G286"/>
  <c r="O285"/>
  <c r="P285" s="1"/>
  <c r="P284" s="1"/>
  <c r="Q284"/>
  <c r="N284"/>
  <c r="M284"/>
  <c r="L284"/>
  <c r="K284"/>
  <c r="J284"/>
  <c r="I284"/>
  <c r="H284"/>
  <c r="G284"/>
  <c r="Q283"/>
  <c r="O282"/>
  <c r="P282" s="1"/>
  <c r="P281" s="1"/>
  <c r="Q281"/>
  <c r="N281"/>
  <c r="M281"/>
  <c r="L281"/>
  <c r="K281"/>
  <c r="J281"/>
  <c r="I281"/>
  <c r="H281"/>
  <c r="G281"/>
  <c r="P280"/>
  <c r="O280"/>
  <c r="O279"/>
  <c r="P279" s="1"/>
  <c r="P278" s="1"/>
  <c r="Q278"/>
  <c r="N278"/>
  <c r="M278"/>
  <c r="L278"/>
  <c r="K278"/>
  <c r="J278"/>
  <c r="I278"/>
  <c r="H278"/>
  <c r="G278"/>
  <c r="O277"/>
  <c r="P277" s="1"/>
  <c r="P276" s="1"/>
  <c r="Q276"/>
  <c r="N276"/>
  <c r="M276"/>
  <c r="L276"/>
  <c r="K276"/>
  <c r="J276"/>
  <c r="I276"/>
  <c r="H276"/>
  <c r="G276"/>
  <c r="P275"/>
  <c r="P274" s="1"/>
  <c r="O275"/>
  <c r="Q274"/>
  <c r="O274"/>
  <c r="N274"/>
  <c r="M274"/>
  <c r="L274"/>
  <c r="K274"/>
  <c r="J274"/>
  <c r="I274"/>
  <c r="H274"/>
  <c r="G274"/>
  <c r="P273"/>
  <c r="O273"/>
  <c r="Q272"/>
  <c r="P272"/>
  <c r="O272"/>
  <c r="N272"/>
  <c r="M272"/>
  <c r="L272"/>
  <c r="K272"/>
  <c r="J272"/>
  <c r="I272"/>
  <c r="H272"/>
  <c r="G272"/>
  <c r="O271"/>
  <c r="P271" s="1"/>
  <c r="P270" s="1"/>
  <c r="Q270"/>
  <c r="O270"/>
  <c r="N270"/>
  <c r="M270"/>
  <c r="L270"/>
  <c r="K270"/>
  <c r="J270"/>
  <c r="I270"/>
  <c r="H270"/>
  <c r="G270"/>
  <c r="O269"/>
  <c r="P269" s="1"/>
  <c r="P268" s="1"/>
  <c r="Q268"/>
  <c r="N268"/>
  <c r="M268"/>
  <c r="L268"/>
  <c r="K268"/>
  <c r="J268"/>
  <c r="I268"/>
  <c r="H268"/>
  <c r="G268"/>
  <c r="P267"/>
  <c r="O267"/>
  <c r="O266"/>
  <c r="P266" s="1"/>
  <c r="P265" s="1"/>
  <c r="Q265"/>
  <c r="N265"/>
  <c r="M265"/>
  <c r="L265"/>
  <c r="K265"/>
  <c r="J265"/>
  <c r="I265"/>
  <c r="H265"/>
  <c r="G265"/>
  <c r="O264"/>
  <c r="P264" s="1"/>
  <c r="P263" s="1"/>
  <c r="Q263"/>
  <c r="N263"/>
  <c r="M263"/>
  <c r="L263"/>
  <c r="K263"/>
  <c r="J263"/>
  <c r="I263"/>
  <c r="H263"/>
  <c r="G263"/>
  <c r="P262"/>
  <c r="P261" s="1"/>
  <c r="O262"/>
  <c r="Q261"/>
  <c r="O261"/>
  <c r="N261"/>
  <c r="M261"/>
  <c r="L261"/>
  <c r="K261"/>
  <c r="J261"/>
  <c r="I261"/>
  <c r="H261"/>
  <c r="G261"/>
  <c r="P260"/>
  <c r="P259" s="1"/>
  <c r="O260"/>
  <c r="Q259"/>
  <c r="O259"/>
  <c r="N259"/>
  <c r="M259"/>
  <c r="L259"/>
  <c r="K259"/>
  <c r="J259"/>
  <c r="I259"/>
  <c r="H259"/>
  <c r="G259"/>
  <c r="O258"/>
  <c r="P258" s="1"/>
  <c r="P257" s="1"/>
  <c r="Q257"/>
  <c r="N257"/>
  <c r="M257"/>
  <c r="L257"/>
  <c r="K257"/>
  <c r="J257"/>
  <c r="I257"/>
  <c r="H257"/>
  <c r="G257"/>
  <c r="O256"/>
  <c r="P256" s="1"/>
  <c r="P255" s="1"/>
  <c r="H256"/>
  <c r="H255" s="1"/>
  <c r="Q255"/>
  <c r="O255"/>
  <c r="N255"/>
  <c r="M255"/>
  <c r="L255"/>
  <c r="K255"/>
  <c r="J255"/>
  <c r="I255"/>
  <c r="G255"/>
  <c r="P254"/>
  <c r="O254"/>
  <c r="O253"/>
  <c r="P253" s="1"/>
  <c r="P252" s="1"/>
  <c r="Q252"/>
  <c r="N252"/>
  <c r="M252"/>
  <c r="L252"/>
  <c r="K252"/>
  <c r="J252"/>
  <c r="I252"/>
  <c r="H252"/>
  <c r="G252"/>
  <c r="P251"/>
  <c r="P250" s="1"/>
  <c r="O251"/>
  <c r="Q250"/>
  <c r="O250"/>
  <c r="N250"/>
  <c r="M250"/>
  <c r="L250"/>
  <c r="K250"/>
  <c r="J250"/>
  <c r="I250"/>
  <c r="H250"/>
  <c r="G250"/>
  <c r="P249"/>
  <c r="O249"/>
  <c r="Q248"/>
  <c r="P248"/>
  <c r="O248"/>
  <c r="N248"/>
  <c r="M248"/>
  <c r="L248"/>
  <c r="K248"/>
  <c r="J248"/>
  <c r="I248"/>
  <c r="H248"/>
  <c r="G248"/>
  <c r="O247"/>
  <c r="P247" s="1"/>
  <c r="P246" s="1"/>
  <c r="Q246"/>
  <c r="O246"/>
  <c r="N246"/>
  <c r="M246"/>
  <c r="L246"/>
  <c r="K246"/>
  <c r="J246"/>
  <c r="I246"/>
  <c r="H246"/>
  <c r="G246"/>
  <c r="O245"/>
  <c r="O243" s="1"/>
  <c r="P244"/>
  <c r="O244"/>
  <c r="Q243"/>
  <c r="N243"/>
  <c r="M243"/>
  <c r="L243"/>
  <c r="K243"/>
  <c r="K239" s="1"/>
  <c r="K235" s="1"/>
  <c r="J243"/>
  <c r="I243"/>
  <c r="H243"/>
  <c r="G243"/>
  <c r="G239" s="1"/>
  <c r="G235" s="1"/>
  <c r="H242"/>
  <c r="O242" s="1"/>
  <c r="P242" s="1"/>
  <c r="K241"/>
  <c r="H241"/>
  <c r="O241" s="1"/>
  <c r="Q240"/>
  <c r="Q235" s="1"/>
  <c r="N240"/>
  <c r="N239" s="1"/>
  <c r="M240"/>
  <c r="L240"/>
  <c r="K240"/>
  <c r="J240"/>
  <c r="J239" s="1"/>
  <c r="J235" s="1"/>
  <c r="I240"/>
  <c r="G240"/>
  <c r="Q239"/>
  <c r="M239"/>
  <c r="L239"/>
  <c r="I239"/>
  <c r="O238"/>
  <c r="P238" s="1"/>
  <c r="L237"/>
  <c r="K237"/>
  <c r="J237"/>
  <c r="I237"/>
  <c r="I236" s="1"/>
  <c r="H237"/>
  <c r="G237"/>
  <c r="Q236"/>
  <c r="P236"/>
  <c r="O236"/>
  <c r="N236"/>
  <c r="M236"/>
  <c r="L236"/>
  <c r="K236"/>
  <c r="J236"/>
  <c r="H236"/>
  <c r="G236"/>
  <c r="L235"/>
  <c r="O234"/>
  <c r="P234" s="1"/>
  <c r="P233" s="1"/>
  <c r="P207" s="1"/>
  <c r="P151" s="1"/>
  <c r="Q233"/>
  <c r="Q207" s="1"/>
  <c r="Q151" s="1"/>
  <c r="N233"/>
  <c r="M233"/>
  <c r="M207" s="1"/>
  <c r="M151" s="1"/>
  <c r="L233"/>
  <c r="K233"/>
  <c r="J233"/>
  <c r="I233"/>
  <c r="I207" s="1"/>
  <c r="I151" s="1"/>
  <c r="H233"/>
  <c r="G233"/>
  <c r="O232"/>
  <c r="P232" s="1"/>
  <c r="P231" s="1"/>
  <c r="Q231"/>
  <c r="N231"/>
  <c r="M231"/>
  <c r="L231"/>
  <c r="K231"/>
  <c r="J231"/>
  <c r="I231"/>
  <c r="H231"/>
  <c r="G231"/>
  <c r="P230"/>
  <c r="P229" s="1"/>
  <c r="P228" s="1"/>
  <c r="O230"/>
  <c r="Q229"/>
  <c r="O229"/>
  <c r="O228" s="1"/>
  <c r="N229"/>
  <c r="M229"/>
  <c r="L229"/>
  <c r="K229"/>
  <c r="K228" s="1"/>
  <c r="J229"/>
  <c r="I229"/>
  <c r="H229"/>
  <c r="G229"/>
  <c r="G228" s="1"/>
  <c r="Q228"/>
  <c r="N228"/>
  <c r="M228"/>
  <c r="L228"/>
  <c r="J228"/>
  <c r="I228"/>
  <c r="H228"/>
  <c r="P227"/>
  <c r="P226" s="1"/>
  <c r="O227"/>
  <c r="Q226"/>
  <c r="O226"/>
  <c r="N226"/>
  <c r="M226"/>
  <c r="L226"/>
  <c r="K226"/>
  <c r="J226"/>
  <c r="I226"/>
  <c r="H226"/>
  <c r="G226"/>
  <c r="P225"/>
  <c r="O225"/>
  <c r="Q224"/>
  <c r="P224"/>
  <c r="O224"/>
  <c r="N224"/>
  <c r="M224"/>
  <c r="L224"/>
  <c r="K224"/>
  <c r="J224"/>
  <c r="I224"/>
  <c r="H224"/>
  <c r="G224"/>
  <c r="O223"/>
  <c r="P223" s="1"/>
  <c r="P222" s="1"/>
  <c r="Q222"/>
  <c r="N222"/>
  <c r="M222"/>
  <c r="L222"/>
  <c r="K222"/>
  <c r="J222"/>
  <c r="I222"/>
  <c r="H222"/>
  <c r="G222"/>
  <c r="O221"/>
  <c r="P221" s="1"/>
  <c r="P220" s="1"/>
  <c r="Q220"/>
  <c r="N220"/>
  <c r="M220"/>
  <c r="L220"/>
  <c r="K220"/>
  <c r="J220"/>
  <c r="I220"/>
  <c r="H220"/>
  <c r="G220"/>
  <c r="P219"/>
  <c r="P218" s="1"/>
  <c r="O219"/>
  <c r="Q218"/>
  <c r="O218"/>
  <c r="N218"/>
  <c r="M218"/>
  <c r="L218"/>
  <c r="K218"/>
  <c r="J218"/>
  <c r="I218"/>
  <c r="H218"/>
  <c r="G218"/>
  <c r="P217"/>
  <c r="O217"/>
  <c r="Q216"/>
  <c r="P216"/>
  <c r="O216"/>
  <c r="N216"/>
  <c r="M216"/>
  <c r="L216"/>
  <c r="K216"/>
  <c r="J216"/>
  <c r="I216"/>
  <c r="H216"/>
  <c r="G216"/>
  <c r="O215"/>
  <c r="P215" s="1"/>
  <c r="P214" s="1"/>
  <c r="Q214"/>
  <c r="O214"/>
  <c r="N214"/>
  <c r="M214"/>
  <c r="L214"/>
  <c r="L209" s="1"/>
  <c r="L208" s="1"/>
  <c r="K214"/>
  <c r="J214"/>
  <c r="I214"/>
  <c r="H214"/>
  <c r="H209" s="1"/>
  <c r="H208" s="1"/>
  <c r="G214"/>
  <c r="O213"/>
  <c r="P213" s="1"/>
  <c r="P212" s="1"/>
  <c r="Q212"/>
  <c r="N212"/>
  <c r="M212"/>
  <c r="L212"/>
  <c r="K212"/>
  <c r="J212"/>
  <c r="I212"/>
  <c r="H212"/>
  <c r="G212"/>
  <c r="P211"/>
  <c r="P210" s="1"/>
  <c r="O211"/>
  <c r="Q210"/>
  <c r="O210"/>
  <c r="N210"/>
  <c r="M210"/>
  <c r="L210"/>
  <c r="K210"/>
  <c r="K209" s="1"/>
  <c r="K208" s="1"/>
  <c r="J210"/>
  <c r="I210"/>
  <c r="H210"/>
  <c r="G210"/>
  <c r="G209" s="1"/>
  <c r="G208" s="1"/>
  <c r="Q209"/>
  <c r="N209"/>
  <c r="N208" s="1"/>
  <c r="M209"/>
  <c r="J209"/>
  <c r="J208" s="1"/>
  <c r="I209"/>
  <c r="Q208"/>
  <c r="M208"/>
  <c r="I208"/>
  <c r="N207"/>
  <c r="L207"/>
  <c r="K207"/>
  <c r="J207"/>
  <c r="H207"/>
  <c r="G207"/>
  <c r="O206"/>
  <c r="P206" s="1"/>
  <c r="P205"/>
  <c r="P204"/>
  <c r="O204"/>
  <c r="O203"/>
  <c r="P203" s="1"/>
  <c r="P202" s="1"/>
  <c r="Q202"/>
  <c r="N202"/>
  <c r="M202"/>
  <c r="L202"/>
  <c r="K202"/>
  <c r="J202"/>
  <c r="I202"/>
  <c r="H202"/>
  <c r="G202"/>
  <c r="O201"/>
  <c r="P201" s="1"/>
  <c r="O200"/>
  <c r="P200" s="1"/>
  <c r="O199"/>
  <c r="P199" s="1"/>
  <c r="O198"/>
  <c r="P198" s="1"/>
  <c r="O197"/>
  <c r="P197" s="1"/>
  <c r="O196"/>
  <c r="P196" s="1"/>
  <c r="Q195"/>
  <c r="N195"/>
  <c r="M195"/>
  <c r="L195"/>
  <c r="K195"/>
  <c r="J195"/>
  <c r="I195"/>
  <c r="H195"/>
  <c r="G195"/>
  <c r="O194"/>
  <c r="P194" s="1"/>
  <c r="P192" s="1"/>
  <c r="P193"/>
  <c r="O193"/>
  <c r="Q192"/>
  <c r="O192"/>
  <c r="N192"/>
  <c r="M192"/>
  <c r="L192"/>
  <c r="K192"/>
  <c r="J192"/>
  <c r="I192"/>
  <c r="H192"/>
  <c r="G192"/>
  <c r="O191"/>
  <c r="P191" s="1"/>
  <c r="P190" s="1"/>
  <c r="Q190"/>
  <c r="N190"/>
  <c r="M190"/>
  <c r="L190"/>
  <c r="K190"/>
  <c r="J190"/>
  <c r="I190"/>
  <c r="H190"/>
  <c r="G190"/>
  <c r="O189"/>
  <c r="P189" s="1"/>
  <c r="P188" s="1"/>
  <c r="Q188"/>
  <c r="N188"/>
  <c r="M188"/>
  <c r="L188"/>
  <c r="K188"/>
  <c r="J188"/>
  <c r="I188"/>
  <c r="H188"/>
  <c r="G188"/>
  <c r="O187"/>
  <c r="P187" s="1"/>
  <c r="P186" s="1"/>
  <c r="Q186"/>
  <c r="O186"/>
  <c r="N186"/>
  <c r="M186"/>
  <c r="L186"/>
  <c r="K186"/>
  <c r="J186"/>
  <c r="I186"/>
  <c r="H186"/>
  <c r="G186"/>
  <c r="P185"/>
  <c r="O185"/>
  <c r="Q184"/>
  <c r="P184"/>
  <c r="O184"/>
  <c r="N184"/>
  <c r="M184"/>
  <c r="L184"/>
  <c r="K184"/>
  <c r="J184"/>
  <c r="I184"/>
  <c r="H184"/>
  <c r="G184"/>
  <c r="O183"/>
  <c r="P183" s="1"/>
  <c r="P182" s="1"/>
  <c r="Q182"/>
  <c r="O182"/>
  <c r="N182"/>
  <c r="M182"/>
  <c r="L182"/>
  <c r="K182"/>
  <c r="J182"/>
  <c r="I182"/>
  <c r="H182"/>
  <c r="G182"/>
  <c r="O181"/>
  <c r="P181" s="1"/>
  <c r="P180" s="1"/>
  <c r="Q180"/>
  <c r="N180"/>
  <c r="N160" s="1"/>
  <c r="M180"/>
  <c r="L180"/>
  <c r="K180"/>
  <c r="J180"/>
  <c r="J160" s="1"/>
  <c r="I180"/>
  <c r="H180"/>
  <c r="G180"/>
  <c r="O179"/>
  <c r="P179" s="1"/>
  <c r="P178" s="1"/>
  <c r="Q178"/>
  <c r="O178"/>
  <c r="N178"/>
  <c r="M178"/>
  <c r="L178"/>
  <c r="K178"/>
  <c r="J178"/>
  <c r="I178"/>
  <c r="H178"/>
  <c r="G178"/>
  <c r="P177"/>
  <c r="P176" s="1"/>
  <c r="O177"/>
  <c r="Q176"/>
  <c r="O176"/>
  <c r="N176"/>
  <c r="M176"/>
  <c r="L176"/>
  <c r="K176"/>
  <c r="K160" s="1"/>
  <c r="J176"/>
  <c r="I176"/>
  <c r="H176"/>
  <c r="G176"/>
  <c r="G160" s="1"/>
  <c r="O175"/>
  <c r="P175" s="1"/>
  <c r="P174" s="1"/>
  <c r="Q174"/>
  <c r="O174"/>
  <c r="N174"/>
  <c r="M174"/>
  <c r="L174"/>
  <c r="K174"/>
  <c r="J174"/>
  <c r="I174"/>
  <c r="H174"/>
  <c r="G174"/>
  <c r="O173"/>
  <c r="P173" s="1"/>
  <c r="P172" s="1"/>
  <c r="Q172"/>
  <c r="N172"/>
  <c r="M172"/>
  <c r="L172"/>
  <c r="K172"/>
  <c r="J172"/>
  <c r="I172"/>
  <c r="H172"/>
  <c r="G172"/>
  <c r="P171"/>
  <c r="P170" s="1"/>
  <c r="O171"/>
  <c r="Q170"/>
  <c r="O170"/>
  <c r="N170"/>
  <c r="M170"/>
  <c r="L170"/>
  <c r="K170"/>
  <c r="J170"/>
  <c r="I170"/>
  <c r="H170"/>
  <c r="G170"/>
  <c r="P169"/>
  <c r="O169"/>
  <c r="Q168"/>
  <c r="P168"/>
  <c r="O168"/>
  <c r="N168"/>
  <c r="M168"/>
  <c r="L168"/>
  <c r="K168"/>
  <c r="J168"/>
  <c r="I168"/>
  <c r="H168"/>
  <c r="G168"/>
  <c r="O167"/>
  <c r="P167" s="1"/>
  <c r="P166" s="1"/>
  <c r="Q166"/>
  <c r="O166"/>
  <c r="N166"/>
  <c r="M166"/>
  <c r="L166"/>
  <c r="L161" s="1"/>
  <c r="L160" s="1"/>
  <c r="K166"/>
  <c r="J166"/>
  <c r="I166"/>
  <c r="H166"/>
  <c r="H161" s="1"/>
  <c r="H160" s="1"/>
  <c r="G166"/>
  <c r="O165"/>
  <c r="P165" s="1"/>
  <c r="P164" s="1"/>
  <c r="Q164"/>
  <c r="N164"/>
  <c r="M164"/>
  <c r="L164"/>
  <c r="K164"/>
  <c r="J164"/>
  <c r="I164"/>
  <c r="H164"/>
  <c r="G164"/>
  <c r="O163"/>
  <c r="P163" s="1"/>
  <c r="P162" s="1"/>
  <c r="P161" s="1"/>
  <c r="Q162"/>
  <c r="O162"/>
  <c r="N162"/>
  <c r="M162"/>
  <c r="L162"/>
  <c r="K162"/>
  <c r="K161" s="1"/>
  <c r="J162"/>
  <c r="I162"/>
  <c r="H162"/>
  <c r="G162"/>
  <c r="G161" s="1"/>
  <c r="Q161"/>
  <c r="N161"/>
  <c r="M161"/>
  <c r="J161"/>
  <c r="I161"/>
  <c r="Q160"/>
  <c r="M160"/>
  <c r="I160"/>
  <c r="O159"/>
  <c r="P159" s="1"/>
  <c r="P158" s="1"/>
  <c r="Q158"/>
  <c r="N158"/>
  <c r="G158"/>
  <c r="O157"/>
  <c r="P157" s="1"/>
  <c r="P156"/>
  <c r="O156"/>
  <c r="O155"/>
  <c r="P155" s="1"/>
  <c r="O154"/>
  <c r="P154" s="1"/>
  <c r="Q153"/>
  <c r="O153"/>
  <c r="N153"/>
  <c r="M153"/>
  <c r="L153"/>
  <c r="K153"/>
  <c r="K152" s="1"/>
  <c r="J153"/>
  <c r="I153"/>
  <c r="H153"/>
  <c r="G153"/>
  <c r="G152" s="1"/>
  <c r="Q152"/>
  <c r="N152"/>
  <c r="M152"/>
  <c r="L152"/>
  <c r="J152"/>
  <c r="I152"/>
  <c r="H152"/>
  <c r="N151"/>
  <c r="L151"/>
  <c r="K151"/>
  <c r="J151"/>
  <c r="H151"/>
  <c r="G151"/>
  <c r="O150"/>
  <c r="P150" s="1"/>
  <c r="P149" s="1"/>
  <c r="Q149"/>
  <c r="Q144" s="1"/>
  <c r="Q143" s="1"/>
  <c r="N149"/>
  <c r="I149"/>
  <c r="I144" s="1"/>
  <c r="I143" s="1"/>
  <c r="H149"/>
  <c r="G149"/>
  <c r="P148"/>
  <c r="P147" s="1"/>
  <c r="O148"/>
  <c r="Q147"/>
  <c r="O147"/>
  <c r="N147"/>
  <c r="I147"/>
  <c r="G147"/>
  <c r="O146"/>
  <c r="P146" s="1"/>
  <c r="P145" s="1"/>
  <c r="P144" s="1"/>
  <c r="P143" s="1"/>
  <c r="Q145"/>
  <c r="O145"/>
  <c r="N145"/>
  <c r="N144" s="1"/>
  <c r="N143" s="1"/>
  <c r="G145"/>
  <c r="M144"/>
  <c r="L144"/>
  <c r="L143" s="1"/>
  <c r="K144"/>
  <c r="J144"/>
  <c r="H144"/>
  <c r="H143" s="1"/>
  <c r="G144"/>
  <c r="M143"/>
  <c r="K143"/>
  <c r="J143"/>
  <c r="G143"/>
  <c r="P142"/>
  <c r="P141" s="1"/>
  <c r="P140" s="1"/>
  <c r="O142"/>
  <c r="Q141"/>
  <c r="O141"/>
  <c r="N141"/>
  <c r="M141"/>
  <c r="L141"/>
  <c r="L140" s="1"/>
  <c r="K141"/>
  <c r="J141"/>
  <c r="I141"/>
  <c r="H141"/>
  <c r="H140" s="1"/>
  <c r="G141"/>
  <c r="Q140"/>
  <c r="O140"/>
  <c r="N140"/>
  <c r="M140"/>
  <c r="K140"/>
  <c r="J140"/>
  <c r="I140"/>
  <c r="G140"/>
  <c r="P139"/>
  <c r="O139"/>
  <c r="Q138"/>
  <c r="P138"/>
  <c r="O138"/>
  <c r="N138"/>
  <c r="M138"/>
  <c r="L138"/>
  <c r="K138"/>
  <c r="J138"/>
  <c r="I138"/>
  <c r="H138"/>
  <c r="G138"/>
  <c r="O137"/>
  <c r="P137" s="1"/>
  <c r="P136" s="1"/>
  <c r="Q136"/>
  <c r="O136"/>
  <c r="N136"/>
  <c r="M136"/>
  <c r="L136"/>
  <c r="K136"/>
  <c r="J136"/>
  <c r="I136"/>
  <c r="H136"/>
  <c r="G136"/>
  <c r="O135"/>
  <c r="P135" s="1"/>
  <c r="P134" s="1"/>
  <c r="Q134"/>
  <c r="Q127" s="1"/>
  <c r="N134"/>
  <c r="N127" s="1"/>
  <c r="M134"/>
  <c r="M127" s="1"/>
  <c r="L134"/>
  <c r="K134"/>
  <c r="J134"/>
  <c r="J127" s="1"/>
  <c r="I134"/>
  <c r="I127" s="1"/>
  <c r="H134"/>
  <c r="G134"/>
  <c r="O133"/>
  <c r="P133" s="1"/>
  <c r="P132" s="1"/>
  <c r="Q132"/>
  <c r="O132"/>
  <c r="N132"/>
  <c r="M132"/>
  <c r="L132"/>
  <c r="K132"/>
  <c r="J132"/>
  <c r="I132"/>
  <c r="H132"/>
  <c r="G132"/>
  <c r="P131"/>
  <c r="O131"/>
  <c r="Q130"/>
  <c r="P130"/>
  <c r="O130"/>
  <c r="N130"/>
  <c r="M130"/>
  <c r="L130"/>
  <c r="K130"/>
  <c r="J130"/>
  <c r="I130"/>
  <c r="H130"/>
  <c r="G130"/>
  <c r="O129"/>
  <c r="P129" s="1"/>
  <c r="P128" s="1"/>
  <c r="Q128"/>
  <c r="N128"/>
  <c r="M128"/>
  <c r="L128"/>
  <c r="K128"/>
  <c r="J128"/>
  <c r="I128"/>
  <c r="H128"/>
  <c r="G128"/>
  <c r="L127"/>
  <c r="L126" s="1"/>
  <c r="K127"/>
  <c r="K125" s="1"/>
  <c r="K124" s="1"/>
  <c r="H127"/>
  <c r="H126" s="1"/>
  <c r="G127"/>
  <c r="G125" s="1"/>
  <c r="G124" s="1"/>
  <c r="K126"/>
  <c r="G126"/>
  <c r="O123"/>
  <c r="P123" s="1"/>
  <c r="P122" s="1"/>
  <c r="Q122"/>
  <c r="N122"/>
  <c r="M122"/>
  <c r="L122"/>
  <c r="K122"/>
  <c r="J122"/>
  <c r="I122"/>
  <c r="H122"/>
  <c r="G122"/>
  <c r="O121"/>
  <c r="P121" s="1"/>
  <c r="P120" s="1"/>
  <c r="P119" s="1"/>
  <c r="Q120"/>
  <c r="N120"/>
  <c r="M120"/>
  <c r="L120"/>
  <c r="K120"/>
  <c r="K119" s="1"/>
  <c r="J120"/>
  <c r="I120"/>
  <c r="H120"/>
  <c r="G120"/>
  <c r="G119" s="1"/>
  <c r="Q119"/>
  <c r="N119"/>
  <c r="M119"/>
  <c r="L119"/>
  <c r="J119"/>
  <c r="I119"/>
  <c r="H119"/>
  <c r="P118"/>
  <c r="P117" s="1"/>
  <c r="Q117"/>
  <c r="O117"/>
  <c r="N117"/>
  <c r="P116"/>
  <c r="O116"/>
  <c r="Q115"/>
  <c r="P115"/>
  <c r="O115"/>
  <c r="N115"/>
  <c r="M115"/>
  <c r="L115"/>
  <c r="K115"/>
  <c r="J115"/>
  <c r="I115"/>
  <c r="H115"/>
  <c r="G115"/>
  <c r="O114"/>
  <c r="P114" s="1"/>
  <c r="P113" s="1"/>
  <c r="Q113"/>
  <c r="O113"/>
  <c r="N113"/>
  <c r="M113"/>
  <c r="L113"/>
  <c r="K113"/>
  <c r="J113"/>
  <c r="I113"/>
  <c r="H113"/>
  <c r="G113"/>
  <c r="P112"/>
  <c r="O112"/>
  <c r="O110" s="1"/>
  <c r="P111"/>
  <c r="O111"/>
  <c r="Q110"/>
  <c r="P110"/>
  <c r="N110"/>
  <c r="M110"/>
  <c r="L110"/>
  <c r="K110"/>
  <c r="J110"/>
  <c r="I110"/>
  <c r="H110"/>
  <c r="G110"/>
  <c r="O109"/>
  <c r="P109" s="1"/>
  <c r="P108" s="1"/>
  <c r="Q108"/>
  <c r="N108"/>
  <c r="M108"/>
  <c r="L108"/>
  <c r="K108"/>
  <c r="J108"/>
  <c r="I108"/>
  <c r="H108"/>
  <c r="G108"/>
  <c r="O107"/>
  <c r="O105" s="1"/>
  <c r="P106"/>
  <c r="O106"/>
  <c r="Q105"/>
  <c r="N105"/>
  <c r="M105"/>
  <c r="L105"/>
  <c r="K105"/>
  <c r="J105"/>
  <c r="I105"/>
  <c r="H105"/>
  <c r="G105"/>
  <c r="O104"/>
  <c r="P104" s="1"/>
  <c r="P103" s="1"/>
  <c r="Q103"/>
  <c r="N103"/>
  <c r="M103"/>
  <c r="L103"/>
  <c r="K103"/>
  <c r="J103"/>
  <c r="I103"/>
  <c r="H103"/>
  <c r="G103"/>
  <c r="O102"/>
  <c r="P102" s="1"/>
  <c r="H102"/>
  <c r="O101"/>
  <c r="P101" s="1"/>
  <c r="Q100"/>
  <c r="N100"/>
  <c r="M100"/>
  <c r="L100"/>
  <c r="K100"/>
  <c r="J100"/>
  <c r="I100"/>
  <c r="H100"/>
  <c r="G100"/>
  <c r="O99"/>
  <c r="O95" s="1"/>
  <c r="P98"/>
  <c r="O98"/>
  <c r="O97"/>
  <c r="P97" s="1"/>
  <c r="P96"/>
  <c r="O96"/>
  <c r="Q95"/>
  <c r="N95"/>
  <c r="M95"/>
  <c r="L95"/>
  <c r="K95"/>
  <c r="J95"/>
  <c r="I95"/>
  <c r="H95"/>
  <c r="G95"/>
  <c r="O94"/>
  <c r="P94" s="1"/>
  <c r="P92" s="1"/>
  <c r="P93"/>
  <c r="O93"/>
  <c r="Q92"/>
  <c r="O92"/>
  <c r="N92"/>
  <c r="M92"/>
  <c r="L92"/>
  <c r="K92"/>
  <c r="J92"/>
  <c r="I92"/>
  <c r="H92"/>
  <c r="G92"/>
  <c r="I91"/>
  <c r="O91" s="1"/>
  <c r="P90"/>
  <c r="O90"/>
  <c r="I90"/>
  <c r="O89"/>
  <c r="P89" s="1"/>
  <c r="P88"/>
  <c r="O88"/>
  <c r="Q87"/>
  <c r="N87"/>
  <c r="M87"/>
  <c r="L87"/>
  <c r="K87"/>
  <c r="J87"/>
  <c r="I87"/>
  <c r="H87"/>
  <c r="G87"/>
  <c r="L86"/>
  <c r="L84" s="1"/>
  <c r="H86"/>
  <c r="O86" s="1"/>
  <c r="P86" s="1"/>
  <c r="H85"/>
  <c r="O85" s="1"/>
  <c r="Q84"/>
  <c r="Q55" s="1"/>
  <c r="Q20" s="1"/>
  <c r="N84"/>
  <c r="M84"/>
  <c r="K84"/>
  <c r="J84"/>
  <c r="I84"/>
  <c r="G84"/>
  <c r="O83"/>
  <c r="P83" s="1"/>
  <c r="P81" s="1"/>
  <c r="J82"/>
  <c r="O82" s="1"/>
  <c r="P82" s="1"/>
  <c r="Q81"/>
  <c r="N81"/>
  <c r="M81"/>
  <c r="L81"/>
  <c r="K81"/>
  <c r="J81"/>
  <c r="I81"/>
  <c r="H81"/>
  <c r="G81"/>
  <c r="O80"/>
  <c r="P80" s="1"/>
  <c r="P79" s="1"/>
  <c r="Q79"/>
  <c r="N79"/>
  <c r="M79"/>
  <c r="L79"/>
  <c r="K79"/>
  <c r="J79"/>
  <c r="I79"/>
  <c r="H79"/>
  <c r="G79"/>
  <c r="P78"/>
  <c r="O78"/>
  <c r="O76" s="1"/>
  <c r="O75" s="1"/>
  <c r="O77"/>
  <c r="P77" s="1"/>
  <c r="Q76"/>
  <c r="N76"/>
  <c r="N75" s="1"/>
  <c r="M76"/>
  <c r="L76"/>
  <c r="K76"/>
  <c r="J76"/>
  <c r="J75" s="1"/>
  <c r="I76"/>
  <c r="H76"/>
  <c r="G76"/>
  <c r="Q75"/>
  <c r="M75"/>
  <c r="L75"/>
  <c r="K75"/>
  <c r="I75"/>
  <c r="H75"/>
  <c r="G75"/>
  <c r="H74"/>
  <c r="O74" s="1"/>
  <c r="P74" s="1"/>
  <c r="H73"/>
  <c r="Q72"/>
  <c r="N72"/>
  <c r="M72"/>
  <c r="L72"/>
  <c r="K72"/>
  <c r="J72"/>
  <c r="J69" s="1"/>
  <c r="J68" s="1"/>
  <c r="I72"/>
  <c r="G72"/>
  <c r="O71"/>
  <c r="O70" s="1"/>
  <c r="Q70"/>
  <c r="N70"/>
  <c r="M70"/>
  <c r="L70"/>
  <c r="K70"/>
  <c r="K69" s="1"/>
  <c r="K68" s="1"/>
  <c r="J70"/>
  <c r="I70"/>
  <c r="H70"/>
  <c r="G70"/>
  <c r="G69" s="1"/>
  <c r="G68" s="1"/>
  <c r="Q69"/>
  <c r="N69"/>
  <c r="N68" s="1"/>
  <c r="M69"/>
  <c r="M68" s="1"/>
  <c r="L69"/>
  <c r="I69"/>
  <c r="Q68"/>
  <c r="L68"/>
  <c r="I68"/>
  <c r="O67"/>
  <c r="P66"/>
  <c r="O66"/>
  <c r="O65"/>
  <c r="P65" s="1"/>
  <c r="Q64"/>
  <c r="N64"/>
  <c r="N61" s="1"/>
  <c r="N60" s="1"/>
  <c r="M64"/>
  <c r="L64"/>
  <c r="K64"/>
  <c r="J64"/>
  <c r="J61" s="1"/>
  <c r="J60" s="1"/>
  <c r="I64"/>
  <c r="H64"/>
  <c r="G64"/>
  <c r="O63"/>
  <c r="I63"/>
  <c r="P62"/>
  <c r="O62"/>
  <c r="Q61"/>
  <c r="Q60" s="1"/>
  <c r="M61"/>
  <c r="M60" s="1"/>
  <c r="L61"/>
  <c r="K61"/>
  <c r="I61"/>
  <c r="I60" s="1"/>
  <c r="H61"/>
  <c r="G61"/>
  <c r="L60"/>
  <c r="K60"/>
  <c r="H60"/>
  <c r="G60"/>
  <c r="O59"/>
  <c r="P59" s="1"/>
  <c r="P58" s="1"/>
  <c r="Q58"/>
  <c r="N58"/>
  <c r="M58"/>
  <c r="L58"/>
  <c r="K58"/>
  <c r="J58"/>
  <c r="I58"/>
  <c r="H58"/>
  <c r="G58"/>
  <c r="O57"/>
  <c r="P57" s="1"/>
  <c r="P56" s="1"/>
  <c r="Q56"/>
  <c r="N56"/>
  <c r="M56"/>
  <c r="L56"/>
  <c r="K56"/>
  <c r="J56"/>
  <c r="I56"/>
  <c r="H56"/>
  <c r="G56"/>
  <c r="N55"/>
  <c r="M55"/>
  <c r="L55"/>
  <c r="K55"/>
  <c r="J55"/>
  <c r="I55"/>
  <c r="G55"/>
  <c r="M54"/>
  <c r="M53" s="1"/>
  <c r="M52" s="1"/>
  <c r="M20" s="1"/>
  <c r="L54"/>
  <c r="K54"/>
  <c r="J54"/>
  <c r="J53" s="1"/>
  <c r="J52" s="1"/>
  <c r="H54"/>
  <c r="H53" s="1"/>
  <c r="H52" s="1"/>
  <c r="Q53"/>
  <c r="N53"/>
  <c r="L53"/>
  <c r="K53"/>
  <c r="K52" s="1"/>
  <c r="I53"/>
  <c r="G53"/>
  <c r="G52" s="1"/>
  <c r="Q52"/>
  <c r="N52"/>
  <c r="L52"/>
  <c r="I52"/>
  <c r="O51"/>
  <c r="P51" s="1"/>
  <c r="P50" s="1"/>
  <c r="P49" s="1"/>
  <c r="Q50"/>
  <c r="O50"/>
  <c r="O49" s="1"/>
  <c r="N50"/>
  <c r="M50"/>
  <c r="L50"/>
  <c r="K50"/>
  <c r="K49" s="1"/>
  <c r="J50"/>
  <c r="I50"/>
  <c r="H50"/>
  <c r="G50"/>
  <c r="G49" s="1"/>
  <c r="Q49"/>
  <c r="N49"/>
  <c r="M49"/>
  <c r="L49"/>
  <c r="J49"/>
  <c r="I49"/>
  <c r="H49"/>
  <c r="O48"/>
  <c r="P48" s="1"/>
  <c r="O47"/>
  <c r="P47" s="1"/>
  <c r="Q46"/>
  <c r="N46"/>
  <c r="M46"/>
  <c r="L46"/>
  <c r="K46"/>
  <c r="J46"/>
  <c r="I46"/>
  <c r="H46"/>
  <c r="G46"/>
  <c r="O45"/>
  <c r="P45" s="1"/>
  <c r="P44" s="1"/>
  <c r="Q44"/>
  <c r="N44"/>
  <c r="M44"/>
  <c r="L44"/>
  <c r="K44"/>
  <c r="J44"/>
  <c r="I44"/>
  <c r="H44"/>
  <c r="G44"/>
  <c r="Q43"/>
  <c r="N43"/>
  <c r="M43"/>
  <c r="L43"/>
  <c r="K43"/>
  <c r="J43"/>
  <c r="I43"/>
  <c r="H43"/>
  <c r="G43"/>
  <c r="O42"/>
  <c r="O41" s="1"/>
  <c r="O40" s="1"/>
  <c r="Q41"/>
  <c r="Q40" s="1"/>
  <c r="P41"/>
  <c r="N41"/>
  <c r="M41"/>
  <c r="M40" s="1"/>
  <c r="L41"/>
  <c r="K41"/>
  <c r="J41"/>
  <c r="I41"/>
  <c r="I40" s="1"/>
  <c r="H41"/>
  <c r="G41"/>
  <c r="P40"/>
  <c r="N40"/>
  <c r="L40"/>
  <c r="K40"/>
  <c r="J40"/>
  <c r="H40"/>
  <c r="G40"/>
  <c r="O39"/>
  <c r="P39" s="1"/>
  <c r="P37"/>
  <c r="O37"/>
  <c r="P36"/>
  <c r="O35"/>
  <c r="P35" s="1"/>
  <c r="P34"/>
  <c r="O34"/>
  <c r="O33"/>
  <c r="O31" s="1"/>
  <c r="O28" s="1"/>
  <c r="P32"/>
  <c r="O32"/>
  <c r="N31"/>
  <c r="M31"/>
  <c r="L31"/>
  <c r="K31"/>
  <c r="J31"/>
  <c r="I31"/>
  <c r="H31"/>
  <c r="G31"/>
  <c r="P30"/>
  <c r="O30"/>
  <c r="O29" s="1"/>
  <c r="Q29"/>
  <c r="P29"/>
  <c r="N29"/>
  <c r="M29"/>
  <c r="L29"/>
  <c r="K29"/>
  <c r="J29"/>
  <c r="I29"/>
  <c r="H29"/>
  <c r="G29"/>
  <c r="Q28"/>
  <c r="N28"/>
  <c r="M28"/>
  <c r="L28"/>
  <c r="K28"/>
  <c r="J28"/>
  <c r="I28"/>
  <c r="H28"/>
  <c r="G28"/>
  <c r="O27"/>
  <c r="P27" s="1"/>
  <c r="O26"/>
  <c r="P26" s="1"/>
  <c r="Q25"/>
  <c r="N25"/>
  <c r="M25"/>
  <c r="L25"/>
  <c r="K25"/>
  <c r="K24" s="1"/>
  <c r="J25"/>
  <c r="I25"/>
  <c r="H25"/>
  <c r="G25"/>
  <c r="G24" s="1"/>
  <c r="Q24"/>
  <c r="N24"/>
  <c r="M24"/>
  <c r="L24"/>
  <c r="J24"/>
  <c r="I24"/>
  <c r="H24"/>
  <c r="O23"/>
  <c r="P23" s="1"/>
  <c r="P22" s="1"/>
  <c r="Q22"/>
  <c r="N22"/>
  <c r="M22"/>
  <c r="L22"/>
  <c r="K22"/>
  <c r="J22"/>
  <c r="I22"/>
  <c r="H22"/>
  <c r="G22"/>
  <c r="Q21"/>
  <c r="N21"/>
  <c r="N20" s="1"/>
  <c r="M21"/>
  <c r="L21"/>
  <c r="J21"/>
  <c r="J20" s="1"/>
  <c r="I21"/>
  <c r="H21"/>
  <c r="L20"/>
  <c r="I20"/>
  <c r="Q19"/>
  <c r="P19"/>
  <c r="N19"/>
  <c r="M19"/>
  <c r="L19"/>
  <c r="K19"/>
  <c r="J19"/>
  <c r="I19"/>
  <c r="H19"/>
  <c r="G19"/>
  <c r="Q833" l="1"/>
  <c r="Q935" s="1"/>
  <c r="P25"/>
  <c r="P46"/>
  <c r="P43" s="1"/>
  <c r="P67"/>
  <c r="P64" s="1"/>
  <c r="P61" s="1"/>
  <c r="P60" s="1"/>
  <c r="O64"/>
  <c r="O61" s="1"/>
  <c r="O60" s="1"/>
  <c r="P91"/>
  <c r="P87" s="1"/>
  <c r="O87"/>
  <c r="I125"/>
  <c r="I124" s="1"/>
  <c r="I126"/>
  <c r="M125"/>
  <c r="M124" s="1"/>
  <c r="M126"/>
  <c r="O429"/>
  <c r="P430"/>
  <c r="P429" s="1"/>
  <c r="O467"/>
  <c r="P468"/>
  <c r="P467" s="1"/>
  <c r="G21"/>
  <c r="G20" s="1"/>
  <c r="K21"/>
  <c r="K20" s="1"/>
  <c r="P33"/>
  <c r="P31" s="1"/>
  <c r="P28" s="1"/>
  <c r="O44"/>
  <c r="O56"/>
  <c r="P71"/>
  <c r="P70" s="1"/>
  <c r="P100"/>
  <c r="P195"/>
  <c r="G283"/>
  <c r="P435"/>
  <c r="O22"/>
  <c r="O25"/>
  <c r="O54"/>
  <c r="P127"/>
  <c r="P153"/>
  <c r="P152" s="1"/>
  <c r="O84"/>
  <c r="P85"/>
  <c r="P84" s="1"/>
  <c r="Q125"/>
  <c r="Q124" s="1"/>
  <c r="Q126"/>
  <c r="P241"/>
  <c r="P240" s="1"/>
  <c r="O240"/>
  <c r="O409"/>
  <c r="P411"/>
  <c r="P409" s="1"/>
  <c r="P406"/>
  <c r="P399" s="1"/>
  <c r="P397" s="1"/>
  <c r="P475"/>
  <c r="O73"/>
  <c r="H72"/>
  <c r="H69" s="1"/>
  <c r="H68" s="1"/>
  <c r="J126"/>
  <c r="J125"/>
  <c r="J124" s="1"/>
  <c r="N126"/>
  <c r="N125"/>
  <c r="N124" s="1"/>
  <c r="O46"/>
  <c r="O43" s="1"/>
  <c r="O58"/>
  <c r="P76"/>
  <c r="P75" s="1"/>
  <c r="P160"/>
  <c r="P209"/>
  <c r="P208" s="1"/>
  <c r="J288"/>
  <c r="J283" s="1"/>
  <c r="N288"/>
  <c r="N283" s="1"/>
  <c r="P354"/>
  <c r="K399"/>
  <c r="K397" s="1"/>
  <c r="P418"/>
  <c r="P438"/>
  <c r="P463"/>
  <c r="P442" s="1"/>
  <c r="P494"/>
  <c r="P493" s="1"/>
  <c r="O493"/>
  <c r="P588"/>
  <c r="P587" s="1"/>
  <c r="O587"/>
  <c r="O743"/>
  <c r="P744"/>
  <c r="P743" s="1"/>
  <c r="P843"/>
  <c r="P842" s="1"/>
  <c r="O842"/>
  <c r="M898"/>
  <c r="Q898"/>
  <c r="H84"/>
  <c r="H55" s="1"/>
  <c r="H20" s="1"/>
  <c r="O100"/>
  <c r="O103"/>
  <c r="O108"/>
  <c r="H125"/>
  <c r="H124" s="1"/>
  <c r="L125"/>
  <c r="L124" s="1"/>
  <c r="O128"/>
  <c r="O190"/>
  <c r="O195"/>
  <c r="O222"/>
  <c r="O233"/>
  <c r="O207" s="1"/>
  <c r="O151" s="1"/>
  <c r="H240"/>
  <c r="H239" s="1"/>
  <c r="H235" s="1"/>
  <c r="O257"/>
  <c r="O265"/>
  <c r="O278"/>
  <c r="O307"/>
  <c r="O310"/>
  <c r="O324"/>
  <c r="O329"/>
  <c r="O345"/>
  <c r="O350"/>
  <c r="O402"/>
  <c r="J409"/>
  <c r="J399" s="1"/>
  <c r="O418"/>
  <c r="I429"/>
  <c r="I397" s="1"/>
  <c r="O447"/>
  <c r="O455"/>
  <c r="G463"/>
  <c r="G442" s="1"/>
  <c r="O463"/>
  <c r="I475"/>
  <c r="I442" s="1"/>
  <c r="O483"/>
  <c r="O487"/>
  <c r="N489"/>
  <c r="H493"/>
  <c r="O551"/>
  <c r="P564"/>
  <c r="P563" s="1"/>
  <c r="J681"/>
  <c r="N681"/>
  <c r="N594" s="1"/>
  <c r="P712"/>
  <c r="G772"/>
  <c r="G771" s="1"/>
  <c r="K772"/>
  <c r="K771" s="1"/>
  <c r="P803"/>
  <c r="P802" s="1"/>
  <c r="L839"/>
  <c r="P839"/>
  <c r="P888"/>
  <c r="P883" s="1"/>
  <c r="N941"/>
  <c r="P573"/>
  <c r="P571" s="1"/>
  <c r="O571"/>
  <c r="P742"/>
  <c r="P741" s="1"/>
  <c r="O741"/>
  <c r="O860"/>
  <c r="P861"/>
  <c r="P860" s="1"/>
  <c r="L898"/>
  <c r="G898"/>
  <c r="P913"/>
  <c r="O81"/>
  <c r="P99"/>
  <c r="P95" s="1"/>
  <c r="P107"/>
  <c r="P105" s="1"/>
  <c r="O122"/>
  <c r="O134"/>
  <c r="O127" s="1"/>
  <c r="O149"/>
  <c r="O144" s="1"/>
  <c r="O143" s="1"/>
  <c r="O158"/>
  <c r="O152" s="1"/>
  <c r="O164"/>
  <c r="O161" s="1"/>
  <c r="O172"/>
  <c r="O180"/>
  <c r="O188"/>
  <c r="O202"/>
  <c r="O212"/>
  <c r="O209" s="1"/>
  <c r="O208" s="1"/>
  <c r="O220"/>
  <c r="O231"/>
  <c r="I235"/>
  <c r="O235" s="1"/>
  <c r="P245"/>
  <c r="P243" s="1"/>
  <c r="O252"/>
  <c r="O263"/>
  <c r="O268"/>
  <c r="O276"/>
  <c r="O281"/>
  <c r="O284"/>
  <c r="O305"/>
  <c r="O296" s="1"/>
  <c r="O322"/>
  <c r="P328"/>
  <c r="P326" s="1"/>
  <c r="P317" s="1"/>
  <c r="P316" s="1"/>
  <c r="P283" s="1"/>
  <c r="O335"/>
  <c r="O343"/>
  <c r="P349"/>
  <c r="P347" s="1"/>
  <c r="O361"/>
  <c r="O365"/>
  <c r="O384"/>
  <c r="O400"/>
  <c r="O416"/>
  <c r="O432"/>
  <c r="O445"/>
  <c r="O442" s="1"/>
  <c r="O453"/>
  <c r="O461"/>
  <c r="O472"/>
  <c r="P574"/>
  <c r="L594"/>
  <c r="I594"/>
  <c r="M594"/>
  <c r="P610"/>
  <c r="P609" s="1"/>
  <c r="P701"/>
  <c r="L833"/>
  <c r="H899"/>
  <c r="M934"/>
  <c r="O491"/>
  <c r="G490"/>
  <c r="G489" s="1"/>
  <c r="P492"/>
  <c r="Q490"/>
  <c r="Q489" s="1"/>
  <c r="P582"/>
  <c r="P581" s="1"/>
  <c r="O581"/>
  <c r="O910"/>
  <c r="I909"/>
  <c r="I899" s="1"/>
  <c r="G913"/>
  <c r="K913"/>
  <c r="O79"/>
  <c r="O120"/>
  <c r="O119" s="1"/>
  <c r="O314"/>
  <c r="O354"/>
  <c r="O359"/>
  <c r="O387"/>
  <c r="O383" s="1"/>
  <c r="O371" s="1"/>
  <c r="O406"/>
  <c r="O435"/>
  <c r="O459"/>
  <c r="O470"/>
  <c r="O475"/>
  <c r="J594"/>
  <c r="P594"/>
  <c r="P681"/>
  <c r="L934"/>
  <c r="G934"/>
  <c r="O502"/>
  <c r="P506"/>
  <c r="P502" s="1"/>
  <c r="P524"/>
  <c r="P523" s="1"/>
  <c r="O523"/>
  <c r="P863"/>
  <c r="P862" s="1"/>
  <c r="O862"/>
  <c r="P772"/>
  <c r="P771" s="1"/>
  <c r="P833"/>
  <c r="N940"/>
  <c r="Q934"/>
  <c r="K934"/>
  <c r="P925"/>
  <c r="N942"/>
  <c r="O512"/>
  <c r="O529"/>
  <c r="O537"/>
  <c r="O574"/>
  <c r="K581"/>
  <c r="O602"/>
  <c r="O617"/>
  <c r="O625"/>
  <c r="O633"/>
  <c r="O641"/>
  <c r="O649"/>
  <c r="O657"/>
  <c r="O665"/>
  <c r="O673"/>
  <c r="O687"/>
  <c r="O695"/>
  <c r="O706"/>
  <c r="O717"/>
  <c r="O725"/>
  <c r="G741"/>
  <c r="G738" s="1"/>
  <c r="O750"/>
  <c r="O760"/>
  <c r="O769"/>
  <c r="O788"/>
  <c r="O780" s="1"/>
  <c r="O794"/>
  <c r="O812"/>
  <c r="O820"/>
  <c r="O830"/>
  <c r="H842"/>
  <c r="P871"/>
  <c r="P869" s="1"/>
  <c r="O874"/>
  <c r="I878"/>
  <c r="I851" s="1"/>
  <c r="O911"/>
  <c r="J913"/>
  <c r="J934" s="1"/>
  <c r="N913"/>
  <c r="N934" s="1"/>
  <c r="O920"/>
  <c r="O918" s="1"/>
  <c r="O923"/>
  <c r="O922" s="1"/>
  <c r="O926"/>
  <c r="O19" s="1"/>
  <c r="O723"/>
  <c r="O728"/>
  <c r="O733"/>
  <c r="O736"/>
  <c r="O739"/>
  <c r="O738" s="1"/>
  <c r="O735" s="1"/>
  <c r="L743"/>
  <c r="L738" s="1"/>
  <c r="L735" s="1"/>
  <c r="O754"/>
  <c r="P754" s="1"/>
  <c r="P750" s="1"/>
  <c r="P738" s="1"/>
  <c r="P735" s="1"/>
  <c r="O773"/>
  <c r="O792"/>
  <c r="O800"/>
  <c r="O803"/>
  <c r="O810"/>
  <c r="O818"/>
  <c r="O828"/>
  <c r="O846"/>
  <c r="O849"/>
  <c r="O848" s="1"/>
  <c r="O888"/>
  <c r="O902"/>
  <c r="O915"/>
  <c r="O914" s="1"/>
  <c r="O932"/>
  <c r="H502"/>
  <c r="O508"/>
  <c r="O519"/>
  <c r="O525"/>
  <c r="O533"/>
  <c r="O541"/>
  <c r="O549"/>
  <c r="O546" s="1"/>
  <c r="O556"/>
  <c r="O592"/>
  <c r="O441" s="1"/>
  <c r="O396" s="1"/>
  <c r="O607"/>
  <c r="O595" s="1"/>
  <c r="O613"/>
  <c r="O610" s="1"/>
  <c r="O609" s="1"/>
  <c r="O621"/>
  <c r="O629"/>
  <c r="O637"/>
  <c r="O645"/>
  <c r="O653"/>
  <c r="O661"/>
  <c r="O669"/>
  <c r="O677"/>
  <c r="O683"/>
  <c r="O691"/>
  <c r="O699"/>
  <c r="O702"/>
  <c r="O710"/>
  <c r="O713"/>
  <c r="O712" s="1"/>
  <c r="O721"/>
  <c r="O731"/>
  <c r="O816"/>
  <c r="O837"/>
  <c r="O840"/>
  <c r="O839" s="1"/>
  <c r="O833" s="1"/>
  <c r="O864"/>
  <c r="O878"/>
  <c r="O884"/>
  <c r="O893"/>
  <c r="O930"/>
  <c r="O928"/>
  <c r="G735" l="1"/>
  <c r="J397"/>
  <c r="O160"/>
  <c r="I898"/>
  <c r="I934" s="1"/>
  <c r="O913"/>
  <c r="O941"/>
  <c r="O490"/>
  <c r="O489" s="1"/>
  <c r="P491"/>
  <c r="P490" s="1"/>
  <c r="P489" s="1"/>
  <c r="O53"/>
  <c r="O52" s="1"/>
  <c r="P54"/>
  <c r="P53" s="1"/>
  <c r="P52" s="1"/>
  <c r="P24"/>
  <c r="P21"/>
  <c r="O925"/>
  <c r="O851"/>
  <c r="O701"/>
  <c r="O802"/>
  <c r="H839"/>
  <c r="H833" s="1"/>
  <c r="P239"/>
  <c r="O55"/>
  <c r="P126"/>
  <c r="P125"/>
  <c r="P124" s="1"/>
  <c r="O682"/>
  <c r="O681" s="1"/>
  <c r="O594" s="1"/>
  <c r="O942"/>
  <c r="O772"/>
  <c r="O771" s="1"/>
  <c r="P851"/>
  <c r="O239"/>
  <c r="P55"/>
  <c r="P910"/>
  <c r="P909" s="1"/>
  <c r="P899" s="1"/>
  <c r="O909"/>
  <c r="O883"/>
  <c r="O917"/>
  <c r="N943"/>
  <c r="O309"/>
  <c r="O288" s="1"/>
  <c r="O283" s="1"/>
  <c r="H898"/>
  <c r="H934" s="1"/>
  <c r="O126"/>
  <c r="O125"/>
  <c r="O124" s="1"/>
  <c r="O72"/>
  <c r="O69" s="1"/>
  <c r="O68" s="1"/>
  <c r="P73"/>
  <c r="P72" s="1"/>
  <c r="P69" s="1"/>
  <c r="P68" s="1"/>
  <c r="O24"/>
  <c r="O21"/>
  <c r="O20" s="1"/>
  <c r="O899"/>
  <c r="O399"/>
  <c r="O397" s="1"/>
  <c r="O317"/>
  <c r="O316" s="1"/>
  <c r="H489"/>
  <c r="P898" l="1"/>
  <c r="P20"/>
  <c r="P935" s="1"/>
  <c r="O898"/>
  <c r="O940"/>
  <c r="O943" s="1"/>
  <c r="N944"/>
  <c r="N946"/>
  <c r="O934"/>
  <c r="P917" l="1"/>
  <c r="P934" s="1"/>
  <c r="B25" i="5"/>
  <c r="B23" s="1"/>
  <c r="B17"/>
  <c r="Q478" i="3" l="1"/>
  <c r="Q478" i="1"/>
  <c r="N551" i="4" l="1"/>
  <c r="O551"/>
  <c r="P551"/>
  <c r="Q551"/>
  <c r="N553"/>
  <c r="O553"/>
  <c r="P553"/>
  <c r="Q553"/>
  <c r="H932"/>
  <c r="I932"/>
  <c r="J932"/>
  <c r="K932"/>
  <c r="L932"/>
  <c r="M932"/>
  <c r="G932"/>
  <c r="G916"/>
  <c r="Q479" i="3"/>
  <c r="Q479" i="1"/>
  <c r="N945" i="4"/>
  <c r="O931"/>
  <c r="P931" s="1"/>
  <c r="P930" s="1"/>
  <c r="Q930"/>
  <c r="N930"/>
  <c r="M930"/>
  <c r="L930"/>
  <c r="K930"/>
  <c r="J930"/>
  <c r="I930"/>
  <c r="H930"/>
  <c r="G930"/>
  <c r="O929"/>
  <c r="P929" s="1"/>
  <c r="P928" s="1"/>
  <c r="Q928"/>
  <c r="N928"/>
  <c r="M928"/>
  <c r="L928"/>
  <c r="K928"/>
  <c r="J928"/>
  <c r="I928"/>
  <c r="H928"/>
  <c r="G928"/>
  <c r="O927"/>
  <c r="P927" s="1"/>
  <c r="P926" s="1"/>
  <c r="Q926"/>
  <c r="N926"/>
  <c r="M926"/>
  <c r="L926"/>
  <c r="K926"/>
  <c r="J926"/>
  <c r="I926"/>
  <c r="H926"/>
  <c r="G926"/>
  <c r="O925"/>
  <c r="P925" s="1"/>
  <c r="P924" s="1"/>
  <c r="Q924"/>
  <c r="Q923" s="1"/>
  <c r="N924"/>
  <c r="M924"/>
  <c r="M923" s="1"/>
  <c r="L924"/>
  <c r="K924"/>
  <c r="K923" s="1"/>
  <c r="J924"/>
  <c r="I924"/>
  <c r="I923" s="1"/>
  <c r="H924"/>
  <c r="H923" s="1"/>
  <c r="G924"/>
  <c r="N923"/>
  <c r="L923"/>
  <c r="J923"/>
  <c r="G923"/>
  <c r="O922"/>
  <c r="P922" s="1"/>
  <c r="P921" s="1"/>
  <c r="P920" s="1"/>
  <c r="Q921"/>
  <c r="Q920" s="1"/>
  <c r="N921"/>
  <c r="N920" s="1"/>
  <c r="M921"/>
  <c r="L921"/>
  <c r="K921"/>
  <c r="J921"/>
  <c r="I921"/>
  <c r="H921"/>
  <c r="G921"/>
  <c r="M920"/>
  <c r="L920"/>
  <c r="K920"/>
  <c r="J920"/>
  <c r="I920"/>
  <c r="H920"/>
  <c r="G920"/>
  <c r="O919"/>
  <c r="P919" s="1"/>
  <c r="P918" s="1"/>
  <c r="P917" s="1"/>
  <c r="Q918"/>
  <c r="N918"/>
  <c r="N917" s="1"/>
  <c r="N916" s="1"/>
  <c r="M918"/>
  <c r="L918"/>
  <c r="L917" s="1"/>
  <c r="L916" s="1"/>
  <c r="K918"/>
  <c r="J918"/>
  <c r="J917" s="1"/>
  <c r="J916" s="1"/>
  <c r="I918"/>
  <c r="H918"/>
  <c r="H917" s="1"/>
  <c r="G918"/>
  <c r="Q917"/>
  <c r="M917"/>
  <c r="M916" s="1"/>
  <c r="K917"/>
  <c r="K916" s="1"/>
  <c r="I917"/>
  <c r="I916" s="1"/>
  <c r="G917"/>
  <c r="O915"/>
  <c r="P915" s="1"/>
  <c r="P914" s="1"/>
  <c r="P913" s="1"/>
  <c r="Q914"/>
  <c r="N914"/>
  <c r="N913" s="1"/>
  <c r="M914"/>
  <c r="L914"/>
  <c r="K914"/>
  <c r="K913" s="1"/>
  <c r="J914"/>
  <c r="J913" s="1"/>
  <c r="I914"/>
  <c r="I913" s="1"/>
  <c r="H914"/>
  <c r="H913" s="1"/>
  <c r="H912" s="1"/>
  <c r="G914"/>
  <c r="G913" s="1"/>
  <c r="Q913"/>
  <c r="M913"/>
  <c r="L913"/>
  <c r="L912" s="1"/>
  <c r="O911"/>
  <c r="P911" s="1"/>
  <c r="P910" s="1"/>
  <c r="Q910"/>
  <c r="N910"/>
  <c r="M910"/>
  <c r="L910"/>
  <c r="K910"/>
  <c r="J910"/>
  <c r="I910"/>
  <c r="I909" s="1"/>
  <c r="H910"/>
  <c r="H909" s="1"/>
  <c r="H908" s="1"/>
  <c r="G910"/>
  <c r="G909" s="1"/>
  <c r="G908" s="1"/>
  <c r="Q908"/>
  <c r="N908"/>
  <c r="M908"/>
  <c r="L908"/>
  <c r="K908"/>
  <c r="J908"/>
  <c r="O907"/>
  <c r="P907" s="1"/>
  <c r="P906" s="1"/>
  <c r="Q906"/>
  <c r="N906"/>
  <c r="M906"/>
  <c r="L906"/>
  <c r="K906"/>
  <c r="J906"/>
  <c r="I906"/>
  <c r="H906"/>
  <c r="G906"/>
  <c r="O905"/>
  <c r="P905" s="1"/>
  <c r="O904"/>
  <c r="P904" s="1"/>
  <c r="Q903"/>
  <c r="N903"/>
  <c r="M903"/>
  <c r="L903"/>
  <c r="K903"/>
  <c r="J903"/>
  <c r="I903"/>
  <c r="H903"/>
  <c r="G903"/>
  <c r="O902"/>
  <c r="P902" s="1"/>
  <c r="P901" s="1"/>
  <c r="Q901"/>
  <c r="N901"/>
  <c r="M901"/>
  <c r="L901"/>
  <c r="K901"/>
  <c r="J901"/>
  <c r="I901"/>
  <c r="H901"/>
  <c r="G901"/>
  <c r="L900"/>
  <c r="O900" s="1"/>
  <c r="Q899"/>
  <c r="Q898" s="1"/>
  <c r="N899"/>
  <c r="M899"/>
  <c r="M898" s="1"/>
  <c r="K899"/>
  <c r="J899"/>
  <c r="J898" s="1"/>
  <c r="J897" s="1"/>
  <c r="I899"/>
  <c r="H899"/>
  <c r="G899"/>
  <c r="N898"/>
  <c r="N897" s="1"/>
  <c r="K898"/>
  <c r="O896"/>
  <c r="P896" s="1"/>
  <c r="O895"/>
  <c r="P895" s="1"/>
  <c r="O893"/>
  <c r="P893" s="1"/>
  <c r="Q892"/>
  <c r="N892"/>
  <c r="M892"/>
  <c r="L892"/>
  <c r="K892"/>
  <c r="J892"/>
  <c r="I892"/>
  <c r="H892"/>
  <c r="G892"/>
  <c r="O891"/>
  <c r="P891" s="1"/>
  <c r="O890"/>
  <c r="P890" s="1"/>
  <c r="O889"/>
  <c r="P889" s="1"/>
  <c r="O888"/>
  <c r="P888" s="1"/>
  <c r="Q887"/>
  <c r="N887"/>
  <c r="M887"/>
  <c r="L887"/>
  <c r="K887"/>
  <c r="J887"/>
  <c r="I887"/>
  <c r="H887"/>
  <c r="G887"/>
  <c r="O886"/>
  <c r="P886" s="1"/>
  <c r="O885"/>
  <c r="P885" s="1"/>
  <c r="O884"/>
  <c r="P884" s="1"/>
  <c r="Q883"/>
  <c r="Q882" s="1"/>
  <c r="N883"/>
  <c r="N882" s="1"/>
  <c r="M883"/>
  <c r="M882" s="1"/>
  <c r="L883"/>
  <c r="L882" s="1"/>
  <c r="K883"/>
  <c r="K882" s="1"/>
  <c r="J883"/>
  <c r="J882" s="1"/>
  <c r="I883"/>
  <c r="I882" s="1"/>
  <c r="H883"/>
  <c r="H882" s="1"/>
  <c r="G883"/>
  <c r="G882" s="1"/>
  <c r="O881"/>
  <c r="P881" s="1"/>
  <c r="I881"/>
  <c r="I880"/>
  <c r="O879"/>
  <c r="P879" s="1"/>
  <c r="O878"/>
  <c r="P878" s="1"/>
  <c r="Q877"/>
  <c r="N877"/>
  <c r="M877"/>
  <c r="L877"/>
  <c r="K877"/>
  <c r="J877"/>
  <c r="H877"/>
  <c r="G877"/>
  <c r="O876"/>
  <c r="P876" s="1"/>
  <c r="P875" s="1"/>
  <c r="Q875"/>
  <c r="N875"/>
  <c r="M875"/>
  <c r="L875"/>
  <c r="K875"/>
  <c r="J875"/>
  <c r="I875"/>
  <c r="H875"/>
  <c r="G875"/>
  <c r="O874"/>
  <c r="P874" s="1"/>
  <c r="P873" s="1"/>
  <c r="Q873"/>
  <c r="N873"/>
  <c r="M873"/>
  <c r="L873"/>
  <c r="K873"/>
  <c r="J873"/>
  <c r="I873"/>
  <c r="H873"/>
  <c r="G873"/>
  <c r="Q871"/>
  <c r="P871"/>
  <c r="O871"/>
  <c r="N871"/>
  <c r="M871"/>
  <c r="L871"/>
  <c r="K871"/>
  <c r="J871"/>
  <c r="I871"/>
  <c r="H871"/>
  <c r="G871"/>
  <c r="O870"/>
  <c r="P870" s="1"/>
  <c r="O869"/>
  <c r="P869" s="1"/>
  <c r="Q868"/>
  <c r="N868"/>
  <c r="M868"/>
  <c r="L868"/>
  <c r="K868"/>
  <c r="J868"/>
  <c r="I868"/>
  <c r="H868"/>
  <c r="G868"/>
  <c r="O867"/>
  <c r="P867" s="1"/>
  <c r="P866" s="1"/>
  <c r="Q866"/>
  <c r="N866"/>
  <c r="M866"/>
  <c r="L866"/>
  <c r="K866"/>
  <c r="J866"/>
  <c r="I866"/>
  <c r="H866"/>
  <c r="G866"/>
  <c r="O865"/>
  <c r="P865" s="1"/>
  <c r="O864"/>
  <c r="P864" s="1"/>
  <c r="Q863"/>
  <c r="N863"/>
  <c r="M863"/>
  <c r="L863"/>
  <c r="K863"/>
  <c r="J863"/>
  <c r="I863"/>
  <c r="H863"/>
  <c r="G863"/>
  <c r="J862"/>
  <c r="O862" s="1"/>
  <c r="Q861"/>
  <c r="N861"/>
  <c r="M861"/>
  <c r="L861"/>
  <c r="K861"/>
  <c r="I861"/>
  <c r="H861"/>
  <c r="G861"/>
  <c r="J860"/>
  <c r="O860" s="1"/>
  <c r="Q859"/>
  <c r="N859"/>
  <c r="M859"/>
  <c r="L859"/>
  <c r="K859"/>
  <c r="J859"/>
  <c r="I859"/>
  <c r="H859"/>
  <c r="G859"/>
  <c r="O858"/>
  <c r="P858" s="1"/>
  <c r="O857"/>
  <c r="P857" s="1"/>
  <c r="Q856"/>
  <c r="N856"/>
  <c r="M856"/>
  <c r="L856"/>
  <c r="K856"/>
  <c r="J856"/>
  <c r="I856"/>
  <c r="H856"/>
  <c r="G856"/>
  <c r="L855"/>
  <c r="O855" s="1"/>
  <c r="P855" s="1"/>
  <c r="O854"/>
  <c r="P854" s="1"/>
  <c r="O853"/>
  <c r="P853" s="1"/>
  <c r="O852"/>
  <c r="P852" s="1"/>
  <c r="Q851"/>
  <c r="Q850" s="1"/>
  <c r="N851"/>
  <c r="N850" s="1"/>
  <c r="M851"/>
  <c r="M850" s="1"/>
  <c r="L851"/>
  <c r="L850" s="1"/>
  <c r="K851"/>
  <c r="K850" s="1"/>
  <c r="J851"/>
  <c r="I851"/>
  <c r="H851"/>
  <c r="H850" s="1"/>
  <c r="G851"/>
  <c r="G850" s="1"/>
  <c r="O849"/>
  <c r="P849" s="1"/>
  <c r="P848" s="1"/>
  <c r="P847" s="1"/>
  <c r="Q848"/>
  <c r="Q847" s="1"/>
  <c r="O848"/>
  <c r="N848"/>
  <c r="N847" s="1"/>
  <c r="M848"/>
  <c r="M847" s="1"/>
  <c r="L848"/>
  <c r="K848"/>
  <c r="J848"/>
  <c r="I848"/>
  <c r="I847" s="1"/>
  <c r="H848"/>
  <c r="G848"/>
  <c r="G847" s="1"/>
  <c r="O847"/>
  <c r="L847"/>
  <c r="K847"/>
  <c r="J847"/>
  <c r="H847"/>
  <c r="O846"/>
  <c r="P846" s="1"/>
  <c r="P845" s="1"/>
  <c r="Q845"/>
  <c r="N845"/>
  <c r="M845"/>
  <c r="L845"/>
  <c r="K845"/>
  <c r="J845"/>
  <c r="I845"/>
  <c r="H845"/>
  <c r="G845"/>
  <c r="O844"/>
  <c r="P844" s="1"/>
  <c r="P843" s="1"/>
  <c r="P838" s="1"/>
  <c r="Q843"/>
  <c r="Q838" s="1"/>
  <c r="N843"/>
  <c r="N838" s="1"/>
  <c r="M843"/>
  <c r="M838" s="1"/>
  <c r="L843"/>
  <c r="L838" s="1"/>
  <c r="K843"/>
  <c r="K838" s="1"/>
  <c r="J843"/>
  <c r="J838" s="1"/>
  <c r="I843"/>
  <c r="I838" s="1"/>
  <c r="H843"/>
  <c r="H838" s="1"/>
  <c r="G843"/>
  <c r="G838" s="1"/>
  <c r="L842"/>
  <c r="L841" s="1"/>
  <c r="H842"/>
  <c r="Q841"/>
  <c r="N841"/>
  <c r="M841"/>
  <c r="K841"/>
  <c r="J841"/>
  <c r="I841"/>
  <c r="H841"/>
  <c r="G841"/>
  <c r="O840"/>
  <c r="P840" s="1"/>
  <c r="P839" s="1"/>
  <c r="Q839"/>
  <c r="N839"/>
  <c r="M839"/>
  <c r="L839"/>
  <c r="K839"/>
  <c r="J839"/>
  <c r="I839"/>
  <c r="H839"/>
  <c r="G839"/>
  <c r="O837"/>
  <c r="P837" s="1"/>
  <c r="P836" s="1"/>
  <c r="P833" s="1"/>
  <c r="Q836"/>
  <c r="Q833" s="1"/>
  <c r="N836"/>
  <c r="N833" s="1"/>
  <c r="M836"/>
  <c r="M833" s="1"/>
  <c r="L836"/>
  <c r="L833" s="1"/>
  <c r="K836"/>
  <c r="K833" s="1"/>
  <c r="J836"/>
  <c r="J833" s="1"/>
  <c r="I836"/>
  <c r="I833" s="1"/>
  <c r="H836"/>
  <c r="H833" s="1"/>
  <c r="G836"/>
  <c r="G833" s="1"/>
  <c r="O835"/>
  <c r="P835" s="1"/>
  <c r="P834" s="1"/>
  <c r="Q834"/>
  <c r="N834"/>
  <c r="M834"/>
  <c r="L834"/>
  <c r="K834"/>
  <c r="J834"/>
  <c r="I834"/>
  <c r="H834"/>
  <c r="G834"/>
  <c r="O831"/>
  <c r="O829" s="1"/>
  <c r="O830"/>
  <c r="P830" s="1"/>
  <c r="Q829"/>
  <c r="N829"/>
  <c r="M829"/>
  <c r="L829"/>
  <c r="K829"/>
  <c r="J829"/>
  <c r="I829"/>
  <c r="H829"/>
  <c r="G829"/>
  <c r="O828"/>
  <c r="P828" s="1"/>
  <c r="P827" s="1"/>
  <c r="Q827"/>
  <c r="N827"/>
  <c r="M827"/>
  <c r="L827"/>
  <c r="K827"/>
  <c r="J827"/>
  <c r="I827"/>
  <c r="H827"/>
  <c r="G827"/>
  <c r="O826"/>
  <c r="P826" s="1"/>
  <c r="P825" s="1"/>
  <c r="Q825"/>
  <c r="N825"/>
  <c r="M825"/>
  <c r="L825"/>
  <c r="K825"/>
  <c r="J825"/>
  <c r="I825"/>
  <c r="H825"/>
  <c r="G825"/>
  <c r="Q824"/>
  <c r="Q823" s="1"/>
  <c r="Q770" s="1"/>
  <c r="P823"/>
  <c r="O823"/>
  <c r="N823"/>
  <c r="N770" s="1"/>
  <c r="M823"/>
  <c r="M770" s="1"/>
  <c r="L823"/>
  <c r="L770" s="1"/>
  <c r="K823"/>
  <c r="K770" s="1"/>
  <c r="J823"/>
  <c r="J770" s="1"/>
  <c r="I823"/>
  <c r="I770" s="1"/>
  <c r="H823"/>
  <c r="H770" s="1"/>
  <c r="G823"/>
  <c r="G770" s="1"/>
  <c r="O822"/>
  <c r="P822" s="1"/>
  <c r="P821" s="1"/>
  <c r="Q821"/>
  <c r="N821"/>
  <c r="M821"/>
  <c r="L821"/>
  <c r="K821"/>
  <c r="J821"/>
  <c r="I821"/>
  <c r="H821"/>
  <c r="G821"/>
  <c r="O820"/>
  <c r="P820" s="1"/>
  <c r="P819" s="1"/>
  <c r="Q819"/>
  <c r="N819"/>
  <c r="M819"/>
  <c r="L819"/>
  <c r="K819"/>
  <c r="J819"/>
  <c r="I819"/>
  <c r="H819"/>
  <c r="G819"/>
  <c r="O818"/>
  <c r="P818" s="1"/>
  <c r="P817" s="1"/>
  <c r="Q817"/>
  <c r="N817"/>
  <c r="M817"/>
  <c r="L817"/>
  <c r="K817"/>
  <c r="J817"/>
  <c r="I817"/>
  <c r="H817"/>
  <c r="G817"/>
  <c r="O816"/>
  <c r="P816" s="1"/>
  <c r="P815" s="1"/>
  <c r="Q815"/>
  <c r="N815"/>
  <c r="M815"/>
  <c r="L815"/>
  <c r="K815"/>
  <c r="J815"/>
  <c r="I815"/>
  <c r="H815"/>
  <c r="G815"/>
  <c r="O814"/>
  <c r="P814" s="1"/>
  <c r="P813" s="1"/>
  <c r="Q813"/>
  <c r="N813"/>
  <c r="M813"/>
  <c r="L813"/>
  <c r="K813"/>
  <c r="J813"/>
  <c r="I813"/>
  <c r="H813"/>
  <c r="G813"/>
  <c r="O812"/>
  <c r="P812" s="1"/>
  <c r="P811" s="1"/>
  <c r="Q811"/>
  <c r="N811"/>
  <c r="M811"/>
  <c r="L811"/>
  <c r="K811"/>
  <c r="J811"/>
  <c r="I811"/>
  <c r="H811"/>
  <c r="G811"/>
  <c r="O810"/>
  <c r="P810" s="1"/>
  <c r="P809" s="1"/>
  <c r="Q809"/>
  <c r="N809"/>
  <c r="M809"/>
  <c r="L809"/>
  <c r="K809"/>
  <c r="J809"/>
  <c r="I809"/>
  <c r="H809"/>
  <c r="G809"/>
  <c r="O808"/>
  <c r="P808" s="1"/>
  <c r="O807"/>
  <c r="P807" s="1"/>
  <c r="J806"/>
  <c r="I806"/>
  <c r="G806"/>
  <c r="J805"/>
  <c r="O805" s="1"/>
  <c r="P805" s="1"/>
  <c r="I805"/>
  <c r="O804"/>
  <c r="P804" s="1"/>
  <c r="O803"/>
  <c r="P803" s="1"/>
  <c r="Q802"/>
  <c r="Q801" s="1"/>
  <c r="N802"/>
  <c r="N801" s="1"/>
  <c r="M802"/>
  <c r="M801" s="1"/>
  <c r="L802"/>
  <c r="K802"/>
  <c r="K801" s="1"/>
  <c r="K771" s="1"/>
  <c r="I802"/>
  <c r="I801" s="1"/>
  <c r="H802"/>
  <c r="G802"/>
  <c r="G801" s="1"/>
  <c r="L801"/>
  <c r="H801"/>
  <c r="O800"/>
  <c r="P800" s="1"/>
  <c r="P799" s="1"/>
  <c r="Q799"/>
  <c r="N799"/>
  <c r="M799"/>
  <c r="L799"/>
  <c r="K799"/>
  <c r="J799"/>
  <c r="I799"/>
  <c r="H799"/>
  <c r="G799"/>
  <c r="O798"/>
  <c r="P798" s="1"/>
  <c r="P797" s="1"/>
  <c r="Q797"/>
  <c r="N797"/>
  <c r="M797"/>
  <c r="L797"/>
  <c r="K797"/>
  <c r="J797"/>
  <c r="I797"/>
  <c r="H797"/>
  <c r="G797"/>
  <c r="O796"/>
  <c r="P796" s="1"/>
  <c r="P795" s="1"/>
  <c r="Q795"/>
  <c r="O795"/>
  <c r="N795"/>
  <c r="M795"/>
  <c r="L795"/>
  <c r="K795"/>
  <c r="J795"/>
  <c r="I795"/>
  <c r="H795"/>
  <c r="G795"/>
  <c r="O794"/>
  <c r="P794" s="1"/>
  <c r="P793" s="1"/>
  <c r="Q793"/>
  <c r="N793"/>
  <c r="M793"/>
  <c r="L793"/>
  <c r="K793"/>
  <c r="J793"/>
  <c r="I793"/>
  <c r="H793"/>
  <c r="G793"/>
  <c r="O792"/>
  <c r="P792" s="1"/>
  <c r="P791" s="1"/>
  <c r="Q791"/>
  <c r="N791"/>
  <c r="M791"/>
  <c r="L791"/>
  <c r="K791"/>
  <c r="J791"/>
  <c r="I791"/>
  <c r="H791"/>
  <c r="G791"/>
  <c r="L790"/>
  <c r="O790" s="1"/>
  <c r="Q789"/>
  <c r="N789"/>
  <c r="M789"/>
  <c r="K789"/>
  <c r="J789"/>
  <c r="I789"/>
  <c r="H789"/>
  <c r="G789"/>
  <c r="O788"/>
  <c r="P788" s="1"/>
  <c r="P787" s="1"/>
  <c r="Q787"/>
  <c r="O787"/>
  <c r="N787"/>
  <c r="M787"/>
  <c r="L787"/>
  <c r="K787"/>
  <c r="J787"/>
  <c r="I787"/>
  <c r="H787"/>
  <c r="G787"/>
  <c r="O786"/>
  <c r="P786" s="1"/>
  <c r="P785" s="1"/>
  <c r="Q785"/>
  <c r="N785"/>
  <c r="M785"/>
  <c r="L785"/>
  <c r="K785"/>
  <c r="J785"/>
  <c r="I785"/>
  <c r="H785"/>
  <c r="G785"/>
  <c r="O784"/>
  <c r="P784" s="1"/>
  <c r="P783" s="1"/>
  <c r="Q783"/>
  <c r="N783"/>
  <c r="M783"/>
  <c r="L783"/>
  <c r="K783"/>
  <c r="J783"/>
  <c r="I783"/>
  <c r="H783"/>
  <c r="G783"/>
  <c r="O782"/>
  <c r="P782" s="1"/>
  <c r="O781"/>
  <c r="P781" s="1"/>
  <c r="Q780"/>
  <c r="Q779" s="1"/>
  <c r="N780"/>
  <c r="M780"/>
  <c r="M779" s="1"/>
  <c r="L780"/>
  <c r="K780"/>
  <c r="K779" s="1"/>
  <c r="J780"/>
  <c r="I780"/>
  <c r="I779" s="1"/>
  <c r="H780"/>
  <c r="G780"/>
  <c r="G779" s="1"/>
  <c r="H779"/>
  <c r="G778"/>
  <c r="O778" s="1"/>
  <c r="P778" s="1"/>
  <c r="O777"/>
  <c r="P777" s="1"/>
  <c r="G776"/>
  <c r="O776" s="1"/>
  <c r="P776" s="1"/>
  <c r="O775"/>
  <c r="P775" s="1"/>
  <c r="O774"/>
  <c r="P774" s="1"/>
  <c r="O773"/>
  <c r="P773" s="1"/>
  <c r="Q772"/>
  <c r="N772"/>
  <c r="M772"/>
  <c r="L772"/>
  <c r="K772"/>
  <c r="J772"/>
  <c r="I772"/>
  <c r="H772"/>
  <c r="H771" s="1"/>
  <c r="O769"/>
  <c r="P769" s="1"/>
  <c r="P768" s="1"/>
  <c r="Q768"/>
  <c r="O768"/>
  <c r="N768"/>
  <c r="M768"/>
  <c r="L768"/>
  <c r="K768"/>
  <c r="J768"/>
  <c r="I768"/>
  <c r="H768"/>
  <c r="G768"/>
  <c r="O767"/>
  <c r="O766" s="1"/>
  <c r="Q766"/>
  <c r="N766"/>
  <c r="M766"/>
  <c r="L766"/>
  <c r="K766"/>
  <c r="J766"/>
  <c r="I766"/>
  <c r="H766"/>
  <c r="G766"/>
  <c r="O765"/>
  <c r="P765" s="1"/>
  <c r="P764" s="1"/>
  <c r="Q764"/>
  <c r="N764"/>
  <c r="M764"/>
  <c r="L764"/>
  <c r="K764"/>
  <c r="J764"/>
  <c r="I764"/>
  <c r="H764"/>
  <c r="G764"/>
  <c r="O763"/>
  <c r="P763" s="1"/>
  <c r="P762" s="1"/>
  <c r="Q762"/>
  <c r="N762"/>
  <c r="M762"/>
  <c r="L762"/>
  <c r="K762"/>
  <c r="J762"/>
  <c r="I762"/>
  <c r="H762"/>
  <c r="G762"/>
  <c r="O761"/>
  <c r="P761" s="1"/>
  <c r="P759" s="1"/>
  <c r="Q759"/>
  <c r="N759"/>
  <c r="M759"/>
  <c r="L759"/>
  <c r="K759"/>
  <c r="J759"/>
  <c r="I759"/>
  <c r="H759"/>
  <c r="G759"/>
  <c r="O758"/>
  <c r="P758" s="1"/>
  <c r="P756" s="1"/>
  <c r="Q756"/>
  <c r="N756"/>
  <c r="M756"/>
  <c r="L756"/>
  <c r="K756"/>
  <c r="J756"/>
  <c r="I756"/>
  <c r="H756"/>
  <c r="G756"/>
  <c r="L755"/>
  <c r="O755" s="1"/>
  <c r="P755" s="1"/>
  <c r="L754"/>
  <c r="O754" s="1"/>
  <c r="P754" s="1"/>
  <c r="L753"/>
  <c r="I753"/>
  <c r="H753"/>
  <c r="G753"/>
  <c r="L752"/>
  <c r="O752" s="1"/>
  <c r="I752"/>
  <c r="I749" s="1"/>
  <c r="O751"/>
  <c r="P751" s="1"/>
  <c r="O750"/>
  <c r="P750" s="1"/>
  <c r="Q749"/>
  <c r="N749"/>
  <c r="M749"/>
  <c r="L749"/>
  <c r="K749"/>
  <c r="J749"/>
  <c r="H749"/>
  <c r="G749"/>
  <c r="O748"/>
  <c r="P748" s="1"/>
  <c r="O747"/>
  <c r="P747" s="1"/>
  <c r="L746"/>
  <c r="I746"/>
  <c r="O746" s="1"/>
  <c r="P746" s="1"/>
  <c r="P745"/>
  <c r="O745"/>
  <c r="O744"/>
  <c r="P744" s="1"/>
  <c r="L743"/>
  <c r="O743" s="1"/>
  <c r="Q742"/>
  <c r="N742"/>
  <c r="M742"/>
  <c r="K742"/>
  <c r="J742"/>
  <c r="H742"/>
  <c r="G742"/>
  <c r="O741"/>
  <c r="P741" s="1"/>
  <c r="P740" s="1"/>
  <c r="G741"/>
  <c r="Q740"/>
  <c r="O740"/>
  <c r="N740"/>
  <c r="M740"/>
  <c r="L740"/>
  <c r="K740"/>
  <c r="J740"/>
  <c r="I740"/>
  <c r="H740"/>
  <c r="G740"/>
  <c r="P739"/>
  <c r="P738" s="1"/>
  <c r="O739"/>
  <c r="Q738"/>
  <c r="Q737" s="1"/>
  <c r="O738"/>
  <c r="N738"/>
  <c r="M738"/>
  <c r="M737" s="1"/>
  <c r="L738"/>
  <c r="K738"/>
  <c r="K737" s="1"/>
  <c r="J738"/>
  <c r="I738"/>
  <c r="H738"/>
  <c r="H737" s="1"/>
  <c r="G738"/>
  <c r="N737"/>
  <c r="J737"/>
  <c r="G737"/>
  <c r="O736"/>
  <c r="P736" s="1"/>
  <c r="P735" s="1"/>
  <c r="P734" s="1"/>
  <c r="Q735"/>
  <c r="Q734" s="1"/>
  <c r="N735"/>
  <c r="N734" s="1"/>
  <c r="M735"/>
  <c r="M734" s="1"/>
  <c r="L735"/>
  <c r="L734" s="1"/>
  <c r="K735"/>
  <c r="K734" s="1"/>
  <c r="J735"/>
  <c r="J734" s="1"/>
  <c r="I735"/>
  <c r="I734" s="1"/>
  <c r="H735"/>
  <c r="H734" s="1"/>
  <c r="G735"/>
  <c r="G734" s="1"/>
  <c r="O733"/>
  <c r="P733" s="1"/>
  <c r="P732" s="1"/>
  <c r="Q732"/>
  <c r="N732"/>
  <c r="M732"/>
  <c r="L732"/>
  <c r="K732"/>
  <c r="J732"/>
  <c r="I732"/>
  <c r="H732"/>
  <c r="G732"/>
  <c r="O731"/>
  <c r="P731" s="1"/>
  <c r="P730" s="1"/>
  <c r="Q730"/>
  <c r="N730"/>
  <c r="M730"/>
  <c r="L730"/>
  <c r="K730"/>
  <c r="J730"/>
  <c r="I730"/>
  <c r="H730"/>
  <c r="G730"/>
  <c r="O729"/>
  <c r="P729" s="1"/>
  <c r="O728"/>
  <c r="P728" s="1"/>
  <c r="Q727"/>
  <c r="N727"/>
  <c r="M727"/>
  <c r="L727"/>
  <c r="K727"/>
  <c r="J727"/>
  <c r="I727"/>
  <c r="H727"/>
  <c r="G727"/>
  <c r="O726"/>
  <c r="P726" s="1"/>
  <c r="O725"/>
  <c r="O724" s="1"/>
  <c r="Q724"/>
  <c r="N724"/>
  <c r="M724"/>
  <c r="L724"/>
  <c r="K724"/>
  <c r="J724"/>
  <c r="I724"/>
  <c r="H724"/>
  <c r="G724"/>
  <c r="P723"/>
  <c r="P722" s="1"/>
  <c r="O723"/>
  <c r="Q722"/>
  <c r="Q593" s="1"/>
  <c r="O722"/>
  <c r="N722"/>
  <c r="N593" s="1"/>
  <c r="M722"/>
  <c r="M593" s="1"/>
  <c r="L722"/>
  <c r="L593" s="1"/>
  <c r="K722"/>
  <c r="K593" s="1"/>
  <c r="J722"/>
  <c r="J593" s="1"/>
  <c r="I722"/>
  <c r="I593" s="1"/>
  <c r="H722"/>
  <c r="H593" s="1"/>
  <c r="G722"/>
  <c r="G593" s="1"/>
  <c r="O721"/>
  <c r="P721" s="1"/>
  <c r="P720" s="1"/>
  <c r="Q720"/>
  <c r="N720"/>
  <c r="M720"/>
  <c r="L720"/>
  <c r="K720"/>
  <c r="J720"/>
  <c r="I720"/>
  <c r="H720"/>
  <c r="G720"/>
  <c r="O719"/>
  <c r="P719" s="1"/>
  <c r="P718" s="1"/>
  <c r="Q718"/>
  <c r="N718"/>
  <c r="M718"/>
  <c r="L718"/>
  <c r="K718"/>
  <c r="J718"/>
  <c r="I718"/>
  <c r="H718"/>
  <c r="G718"/>
  <c r="P717"/>
  <c r="P716" s="1"/>
  <c r="O717"/>
  <c r="Q716"/>
  <c r="O716"/>
  <c r="N716"/>
  <c r="M716"/>
  <c r="L716"/>
  <c r="K716"/>
  <c r="J716"/>
  <c r="I716"/>
  <c r="H716"/>
  <c r="G716"/>
  <c r="P715"/>
  <c r="P714" s="1"/>
  <c r="O715"/>
  <c r="Q714"/>
  <c r="O714"/>
  <c r="N714"/>
  <c r="M714"/>
  <c r="L714"/>
  <c r="K714"/>
  <c r="J714"/>
  <c r="I714"/>
  <c r="H714"/>
  <c r="G714"/>
  <c r="O713"/>
  <c r="P713" s="1"/>
  <c r="P712" s="1"/>
  <c r="Q712"/>
  <c r="N712"/>
  <c r="N711" s="1"/>
  <c r="M712"/>
  <c r="M711" s="1"/>
  <c r="L712"/>
  <c r="L711" s="1"/>
  <c r="K712"/>
  <c r="J712"/>
  <c r="J711" s="1"/>
  <c r="I712"/>
  <c r="I711" s="1"/>
  <c r="H712"/>
  <c r="H711" s="1"/>
  <c r="G712"/>
  <c r="O710"/>
  <c r="P710" s="1"/>
  <c r="P709" s="1"/>
  <c r="Q709"/>
  <c r="N709"/>
  <c r="M709"/>
  <c r="L709"/>
  <c r="K709"/>
  <c r="J709"/>
  <c r="I709"/>
  <c r="H709"/>
  <c r="G709"/>
  <c r="O708"/>
  <c r="P708" s="1"/>
  <c r="P707" s="1"/>
  <c r="Q707"/>
  <c r="N707"/>
  <c r="M707"/>
  <c r="L707"/>
  <c r="K707"/>
  <c r="J707"/>
  <c r="I707"/>
  <c r="H707"/>
  <c r="G707"/>
  <c r="P706"/>
  <c r="P705" s="1"/>
  <c r="O706"/>
  <c r="Q705"/>
  <c r="O705"/>
  <c r="N705"/>
  <c r="M705"/>
  <c r="L705"/>
  <c r="K705"/>
  <c r="J705"/>
  <c r="I705"/>
  <c r="H705"/>
  <c r="G705"/>
  <c r="P704"/>
  <c r="P703" s="1"/>
  <c r="O704"/>
  <c r="Q703"/>
  <c r="O703"/>
  <c r="N703"/>
  <c r="M703"/>
  <c r="L703"/>
  <c r="K703"/>
  <c r="J703"/>
  <c r="I703"/>
  <c r="H703"/>
  <c r="G703"/>
  <c r="O702"/>
  <c r="P702" s="1"/>
  <c r="P701" s="1"/>
  <c r="Q701"/>
  <c r="Q700" s="1"/>
  <c r="N701"/>
  <c r="M701"/>
  <c r="M700" s="1"/>
  <c r="L701"/>
  <c r="K701"/>
  <c r="J701"/>
  <c r="J700" s="1"/>
  <c r="I701"/>
  <c r="I700" s="1"/>
  <c r="H701"/>
  <c r="G701"/>
  <c r="L700"/>
  <c r="H700"/>
  <c r="O699"/>
  <c r="P699" s="1"/>
  <c r="P698" s="1"/>
  <c r="Q698"/>
  <c r="N698"/>
  <c r="M698"/>
  <c r="L698"/>
  <c r="K698"/>
  <c r="J698"/>
  <c r="I698"/>
  <c r="H698"/>
  <c r="G698"/>
  <c r="O697"/>
  <c r="P697" s="1"/>
  <c r="P696" s="1"/>
  <c r="Q696"/>
  <c r="N696"/>
  <c r="M696"/>
  <c r="L696"/>
  <c r="K696"/>
  <c r="J696"/>
  <c r="I696"/>
  <c r="H696"/>
  <c r="G696"/>
  <c r="O695"/>
  <c r="O694" s="1"/>
  <c r="Q694"/>
  <c r="N694"/>
  <c r="M694"/>
  <c r="L694"/>
  <c r="K694"/>
  <c r="J694"/>
  <c r="I694"/>
  <c r="H694"/>
  <c r="G694"/>
  <c r="O693"/>
  <c r="P693" s="1"/>
  <c r="P692" s="1"/>
  <c r="Q692"/>
  <c r="N692"/>
  <c r="M692"/>
  <c r="L692"/>
  <c r="K692"/>
  <c r="J692"/>
  <c r="I692"/>
  <c r="H692"/>
  <c r="G692"/>
  <c r="O691"/>
  <c r="P691" s="1"/>
  <c r="P690" s="1"/>
  <c r="Q690"/>
  <c r="N690"/>
  <c r="M690"/>
  <c r="L690"/>
  <c r="K690"/>
  <c r="J690"/>
  <c r="I690"/>
  <c r="H690"/>
  <c r="G690"/>
  <c r="O689"/>
  <c r="P689" s="1"/>
  <c r="P688" s="1"/>
  <c r="Q688"/>
  <c r="N688"/>
  <c r="M688"/>
  <c r="L688"/>
  <c r="K688"/>
  <c r="J688"/>
  <c r="I688"/>
  <c r="H688"/>
  <c r="G688"/>
  <c r="O687"/>
  <c r="O686" s="1"/>
  <c r="Q686"/>
  <c r="N686"/>
  <c r="M686"/>
  <c r="L686"/>
  <c r="K686"/>
  <c r="J686"/>
  <c r="I686"/>
  <c r="H686"/>
  <c r="G686"/>
  <c r="P685"/>
  <c r="P684" s="1"/>
  <c r="O685"/>
  <c r="Q684"/>
  <c r="O684"/>
  <c r="N684"/>
  <c r="M684"/>
  <c r="L684"/>
  <c r="K684"/>
  <c r="J684"/>
  <c r="I684"/>
  <c r="H684"/>
  <c r="G684"/>
  <c r="O683"/>
  <c r="P683" s="1"/>
  <c r="P682" s="1"/>
  <c r="Q682"/>
  <c r="N682"/>
  <c r="M682"/>
  <c r="M681" s="1"/>
  <c r="M680" s="1"/>
  <c r="L682"/>
  <c r="L681" s="1"/>
  <c r="K682"/>
  <c r="J682"/>
  <c r="I682"/>
  <c r="I681" s="1"/>
  <c r="I680" s="1"/>
  <c r="H682"/>
  <c r="H681" s="1"/>
  <c r="H680" s="1"/>
  <c r="G682"/>
  <c r="O679"/>
  <c r="P679" s="1"/>
  <c r="P678" s="1"/>
  <c r="Q678"/>
  <c r="N678"/>
  <c r="M678"/>
  <c r="L678"/>
  <c r="K678"/>
  <c r="J678"/>
  <c r="I678"/>
  <c r="H678"/>
  <c r="G678"/>
  <c r="O677"/>
  <c r="P677" s="1"/>
  <c r="P676" s="1"/>
  <c r="Q676"/>
  <c r="N676"/>
  <c r="M676"/>
  <c r="L676"/>
  <c r="K676"/>
  <c r="J676"/>
  <c r="I676"/>
  <c r="H676"/>
  <c r="G676"/>
  <c r="O675"/>
  <c r="P675" s="1"/>
  <c r="P674" s="1"/>
  <c r="Q674"/>
  <c r="N674"/>
  <c r="M674"/>
  <c r="L674"/>
  <c r="K674"/>
  <c r="J674"/>
  <c r="I674"/>
  <c r="H674"/>
  <c r="G674"/>
  <c r="O673"/>
  <c r="P673" s="1"/>
  <c r="P672" s="1"/>
  <c r="Q672"/>
  <c r="O672"/>
  <c r="N672"/>
  <c r="M672"/>
  <c r="L672"/>
  <c r="K672"/>
  <c r="J672"/>
  <c r="I672"/>
  <c r="H672"/>
  <c r="G672"/>
  <c r="O671"/>
  <c r="P671" s="1"/>
  <c r="P670" s="1"/>
  <c r="Q670"/>
  <c r="O670"/>
  <c r="N670"/>
  <c r="M670"/>
  <c r="L670"/>
  <c r="K670"/>
  <c r="J670"/>
  <c r="I670"/>
  <c r="H670"/>
  <c r="G670"/>
  <c r="O669"/>
  <c r="P669" s="1"/>
  <c r="P668" s="1"/>
  <c r="Q668"/>
  <c r="N668"/>
  <c r="M668"/>
  <c r="L668"/>
  <c r="K668"/>
  <c r="J668"/>
  <c r="I668"/>
  <c r="H668"/>
  <c r="G668"/>
  <c r="O667"/>
  <c r="P667" s="1"/>
  <c r="P666" s="1"/>
  <c r="Q666"/>
  <c r="N666"/>
  <c r="M666"/>
  <c r="L666"/>
  <c r="K666"/>
  <c r="J666"/>
  <c r="I666"/>
  <c r="H666"/>
  <c r="G666"/>
  <c r="O665"/>
  <c r="O664" s="1"/>
  <c r="Q664"/>
  <c r="N664"/>
  <c r="M664"/>
  <c r="L664"/>
  <c r="K664"/>
  <c r="J664"/>
  <c r="I664"/>
  <c r="H664"/>
  <c r="G664"/>
  <c r="O663"/>
  <c r="P663" s="1"/>
  <c r="P662" s="1"/>
  <c r="Q662"/>
  <c r="N662"/>
  <c r="M662"/>
  <c r="L662"/>
  <c r="K662"/>
  <c r="J662"/>
  <c r="I662"/>
  <c r="H662"/>
  <c r="G662"/>
  <c r="O661"/>
  <c r="P661" s="1"/>
  <c r="P660" s="1"/>
  <c r="Q660"/>
  <c r="N660"/>
  <c r="M660"/>
  <c r="L660"/>
  <c r="K660"/>
  <c r="J660"/>
  <c r="I660"/>
  <c r="H660"/>
  <c r="G660"/>
  <c r="O659"/>
  <c r="P659" s="1"/>
  <c r="P658" s="1"/>
  <c r="Q658"/>
  <c r="N658"/>
  <c r="M658"/>
  <c r="L658"/>
  <c r="K658"/>
  <c r="J658"/>
  <c r="I658"/>
  <c r="H658"/>
  <c r="G658"/>
  <c r="O657"/>
  <c r="O656" s="1"/>
  <c r="Q656"/>
  <c r="N656"/>
  <c r="M656"/>
  <c r="L656"/>
  <c r="K656"/>
  <c r="J656"/>
  <c r="I656"/>
  <c r="H656"/>
  <c r="G656"/>
  <c r="O655"/>
  <c r="P655" s="1"/>
  <c r="P654" s="1"/>
  <c r="Q654"/>
  <c r="O654"/>
  <c r="N654"/>
  <c r="M654"/>
  <c r="L654"/>
  <c r="K654"/>
  <c r="J654"/>
  <c r="I654"/>
  <c r="H654"/>
  <c r="G654"/>
  <c r="O653"/>
  <c r="P653" s="1"/>
  <c r="P652" s="1"/>
  <c r="Q652"/>
  <c r="N652"/>
  <c r="M652"/>
  <c r="L652"/>
  <c r="K652"/>
  <c r="J652"/>
  <c r="I652"/>
  <c r="H652"/>
  <c r="G652"/>
  <c r="O651"/>
  <c r="P651" s="1"/>
  <c r="P650" s="1"/>
  <c r="Q650"/>
  <c r="N650"/>
  <c r="M650"/>
  <c r="L650"/>
  <c r="K650"/>
  <c r="J650"/>
  <c r="I650"/>
  <c r="H650"/>
  <c r="G650"/>
  <c r="O649"/>
  <c r="P649" s="1"/>
  <c r="P648" s="1"/>
  <c r="Q648"/>
  <c r="O648"/>
  <c r="N648"/>
  <c r="M648"/>
  <c r="L648"/>
  <c r="K648"/>
  <c r="J648"/>
  <c r="I648"/>
  <c r="H648"/>
  <c r="G648"/>
  <c r="O647"/>
  <c r="P647" s="1"/>
  <c r="P646" s="1"/>
  <c r="Q646"/>
  <c r="O646"/>
  <c r="N646"/>
  <c r="M646"/>
  <c r="L646"/>
  <c r="K646"/>
  <c r="J646"/>
  <c r="I646"/>
  <c r="H646"/>
  <c r="G646"/>
  <c r="O645"/>
  <c r="P645" s="1"/>
  <c r="P644" s="1"/>
  <c r="Q644"/>
  <c r="N644"/>
  <c r="M644"/>
  <c r="L644"/>
  <c r="K644"/>
  <c r="J644"/>
  <c r="I644"/>
  <c r="H644"/>
  <c r="G644"/>
  <c r="O643"/>
  <c r="P643" s="1"/>
  <c r="P642" s="1"/>
  <c r="Q642"/>
  <c r="N642"/>
  <c r="M642"/>
  <c r="L642"/>
  <c r="K642"/>
  <c r="J642"/>
  <c r="I642"/>
  <c r="H642"/>
  <c r="G642"/>
  <c r="P641"/>
  <c r="P640" s="1"/>
  <c r="O641"/>
  <c r="Q640"/>
  <c r="O640"/>
  <c r="N640"/>
  <c r="M640"/>
  <c r="L640"/>
  <c r="K640"/>
  <c r="J640"/>
  <c r="I640"/>
  <c r="H640"/>
  <c r="G640"/>
  <c r="P639"/>
  <c r="P638" s="1"/>
  <c r="O639"/>
  <c r="Q638"/>
  <c r="O638"/>
  <c r="N638"/>
  <c r="M638"/>
  <c r="L638"/>
  <c r="K638"/>
  <c r="J638"/>
  <c r="I638"/>
  <c r="H638"/>
  <c r="G638"/>
  <c r="O637"/>
  <c r="P637" s="1"/>
  <c r="P636" s="1"/>
  <c r="Q636"/>
  <c r="N636"/>
  <c r="M636"/>
  <c r="L636"/>
  <c r="K636"/>
  <c r="J636"/>
  <c r="I636"/>
  <c r="H636"/>
  <c r="G636"/>
  <c r="O635"/>
  <c r="P635" s="1"/>
  <c r="P634" s="1"/>
  <c r="Q634"/>
  <c r="N634"/>
  <c r="M634"/>
  <c r="L634"/>
  <c r="K634"/>
  <c r="J634"/>
  <c r="I634"/>
  <c r="H634"/>
  <c r="G634"/>
  <c r="O633"/>
  <c r="O632" s="1"/>
  <c r="Q632"/>
  <c r="N632"/>
  <c r="M632"/>
  <c r="L632"/>
  <c r="K632"/>
  <c r="J632"/>
  <c r="I632"/>
  <c r="H632"/>
  <c r="G632"/>
  <c r="O631"/>
  <c r="P631" s="1"/>
  <c r="P630" s="1"/>
  <c r="Q630"/>
  <c r="N630"/>
  <c r="M630"/>
  <c r="L630"/>
  <c r="K630"/>
  <c r="J630"/>
  <c r="I630"/>
  <c r="H630"/>
  <c r="G630"/>
  <c r="O629"/>
  <c r="P629" s="1"/>
  <c r="P628" s="1"/>
  <c r="Q628"/>
  <c r="N628"/>
  <c r="M628"/>
  <c r="L628"/>
  <c r="K628"/>
  <c r="J628"/>
  <c r="I628"/>
  <c r="H628"/>
  <c r="G628"/>
  <c r="O627"/>
  <c r="P627" s="1"/>
  <c r="P626" s="1"/>
  <c r="Q626"/>
  <c r="N626"/>
  <c r="M626"/>
  <c r="L626"/>
  <c r="K626"/>
  <c r="J626"/>
  <c r="I626"/>
  <c r="H626"/>
  <c r="G626"/>
  <c r="P625"/>
  <c r="P624" s="1"/>
  <c r="O625"/>
  <c r="O624" s="1"/>
  <c r="Q624"/>
  <c r="N624"/>
  <c r="M624"/>
  <c r="L624"/>
  <c r="K624"/>
  <c r="J624"/>
  <c r="I624"/>
  <c r="H624"/>
  <c r="G624"/>
  <c r="O623"/>
  <c r="P623" s="1"/>
  <c r="P622" s="1"/>
  <c r="Q622"/>
  <c r="N622"/>
  <c r="M622"/>
  <c r="L622"/>
  <c r="K622"/>
  <c r="J622"/>
  <c r="I622"/>
  <c r="H622"/>
  <c r="G622"/>
  <c r="O621"/>
  <c r="P621" s="1"/>
  <c r="P620" s="1"/>
  <c r="Q620"/>
  <c r="N620"/>
  <c r="M620"/>
  <c r="L620"/>
  <c r="K620"/>
  <c r="J620"/>
  <c r="I620"/>
  <c r="H620"/>
  <c r="G620"/>
  <c r="O619"/>
  <c r="P619" s="1"/>
  <c r="P618" s="1"/>
  <c r="Q618"/>
  <c r="N618"/>
  <c r="M618"/>
  <c r="L618"/>
  <c r="K618"/>
  <c r="J618"/>
  <c r="I618"/>
  <c r="H618"/>
  <c r="G618"/>
  <c r="O617"/>
  <c r="P617" s="1"/>
  <c r="P616" s="1"/>
  <c r="Q616"/>
  <c r="N616"/>
  <c r="M616"/>
  <c r="L616"/>
  <c r="K616"/>
  <c r="J616"/>
  <c r="I616"/>
  <c r="H616"/>
  <c r="G616"/>
  <c r="O615"/>
  <c r="P615" s="1"/>
  <c r="P614" s="1"/>
  <c r="Q614"/>
  <c r="N614"/>
  <c r="M614"/>
  <c r="L614"/>
  <c r="K614"/>
  <c r="J614"/>
  <c r="I614"/>
  <c r="H614"/>
  <c r="G614"/>
  <c r="O613"/>
  <c r="P613" s="1"/>
  <c r="P612" s="1"/>
  <c r="Q612"/>
  <c r="N612"/>
  <c r="M612"/>
  <c r="L612"/>
  <c r="K612"/>
  <c r="J612"/>
  <c r="I612"/>
  <c r="H612"/>
  <c r="G612"/>
  <c r="O611"/>
  <c r="P611" s="1"/>
  <c r="P610" s="1"/>
  <c r="Q610"/>
  <c r="N610"/>
  <c r="M610"/>
  <c r="L610"/>
  <c r="K610"/>
  <c r="J610"/>
  <c r="J609" s="1"/>
  <c r="J608" s="1"/>
  <c r="I610"/>
  <c r="H610"/>
  <c r="G610"/>
  <c r="Q609"/>
  <c r="Q608" s="1"/>
  <c r="M609"/>
  <c r="M608" s="1"/>
  <c r="I609"/>
  <c r="I608" s="1"/>
  <c r="O607"/>
  <c r="P607" s="1"/>
  <c r="P606" s="1"/>
  <c r="Q606"/>
  <c r="N606"/>
  <c r="M606"/>
  <c r="L606"/>
  <c r="K606"/>
  <c r="J606"/>
  <c r="I606"/>
  <c r="H606"/>
  <c r="G606"/>
  <c r="O605"/>
  <c r="P605" s="1"/>
  <c r="O604"/>
  <c r="P604" s="1"/>
  <c r="P603" s="1"/>
  <c r="Q603"/>
  <c r="N603"/>
  <c r="M603"/>
  <c r="L603"/>
  <c r="K603"/>
  <c r="J603"/>
  <c r="I603"/>
  <c r="H603"/>
  <c r="G603"/>
  <c r="L602"/>
  <c r="O602" s="1"/>
  <c r="J602"/>
  <c r="Q601"/>
  <c r="N601"/>
  <c r="M601"/>
  <c r="K601"/>
  <c r="J601"/>
  <c r="I601"/>
  <c r="H601"/>
  <c r="G601"/>
  <c r="O600"/>
  <c r="P600" s="1"/>
  <c r="P599" s="1"/>
  <c r="Q599"/>
  <c r="N599"/>
  <c r="M599"/>
  <c r="L599"/>
  <c r="K599"/>
  <c r="J599"/>
  <c r="I599"/>
  <c r="H599"/>
  <c r="G599"/>
  <c r="P598"/>
  <c r="O598"/>
  <c r="L597"/>
  <c r="O597" s="1"/>
  <c r="O596"/>
  <c r="P596" s="1"/>
  <c r="Q595"/>
  <c r="Q594" s="1"/>
  <c r="N595"/>
  <c r="M595"/>
  <c r="M594" s="1"/>
  <c r="K595"/>
  <c r="J595"/>
  <c r="I595"/>
  <c r="I594" s="1"/>
  <c r="H595"/>
  <c r="G595"/>
  <c r="P592"/>
  <c r="P591" s="1"/>
  <c r="O592"/>
  <c r="O591" s="1"/>
  <c r="Q591"/>
  <c r="N591"/>
  <c r="M591"/>
  <c r="L591"/>
  <c r="K591"/>
  <c r="J591"/>
  <c r="I591"/>
  <c r="H591"/>
  <c r="G591"/>
  <c r="O590"/>
  <c r="P590" s="1"/>
  <c r="P589" s="1"/>
  <c r="Q589"/>
  <c r="N589"/>
  <c r="M589"/>
  <c r="L589"/>
  <c r="K589"/>
  <c r="J589"/>
  <c r="I589"/>
  <c r="H589"/>
  <c r="G589"/>
  <c r="J588"/>
  <c r="O588" s="1"/>
  <c r="O587"/>
  <c r="P587" s="1"/>
  <c r="J587"/>
  <c r="Q586"/>
  <c r="N586"/>
  <c r="M586"/>
  <c r="L586"/>
  <c r="K586"/>
  <c r="I586"/>
  <c r="H586"/>
  <c r="G586"/>
  <c r="O585"/>
  <c r="P585" s="1"/>
  <c r="O584"/>
  <c r="P584" s="1"/>
  <c r="Q583"/>
  <c r="N583"/>
  <c r="M583"/>
  <c r="L583"/>
  <c r="K583"/>
  <c r="J583"/>
  <c r="I583"/>
  <c r="H583"/>
  <c r="G583"/>
  <c r="K582"/>
  <c r="O582" s="1"/>
  <c r="O581"/>
  <c r="P581" s="1"/>
  <c r="K581"/>
  <c r="Q580"/>
  <c r="N580"/>
  <c r="M580"/>
  <c r="L580"/>
  <c r="K580"/>
  <c r="J580"/>
  <c r="I580"/>
  <c r="H580"/>
  <c r="G580"/>
  <c r="L579"/>
  <c r="O579" s="1"/>
  <c r="P579" s="1"/>
  <c r="O578"/>
  <c r="P578" s="1"/>
  <c r="L577"/>
  <c r="O577" s="1"/>
  <c r="O576"/>
  <c r="P576" s="1"/>
  <c r="I575"/>
  <c r="O575" s="1"/>
  <c r="O574"/>
  <c r="Q573"/>
  <c r="N573"/>
  <c r="M573"/>
  <c r="K573"/>
  <c r="J573"/>
  <c r="H573"/>
  <c r="G573"/>
  <c r="O572"/>
  <c r="P572" s="1"/>
  <c r="I572"/>
  <c r="I571"/>
  <c r="I570" s="1"/>
  <c r="Q570"/>
  <c r="N570"/>
  <c r="M570"/>
  <c r="L570"/>
  <c r="K570"/>
  <c r="J570"/>
  <c r="H570"/>
  <c r="G570"/>
  <c r="O569"/>
  <c r="P569" s="1"/>
  <c r="I568"/>
  <c r="I567" s="1"/>
  <c r="Q567"/>
  <c r="N567"/>
  <c r="M567"/>
  <c r="L567"/>
  <c r="K567"/>
  <c r="J567"/>
  <c r="H567"/>
  <c r="G567"/>
  <c r="O566"/>
  <c r="P566" s="1"/>
  <c r="O565"/>
  <c r="P565" s="1"/>
  <c r="I564"/>
  <c r="O564" s="1"/>
  <c r="Q563"/>
  <c r="N563"/>
  <c r="N562" s="1"/>
  <c r="M563"/>
  <c r="L563"/>
  <c r="L562" s="1"/>
  <c r="K563"/>
  <c r="J563"/>
  <c r="J562" s="1"/>
  <c r="H563"/>
  <c r="H562" s="1"/>
  <c r="G563"/>
  <c r="M562"/>
  <c r="K562"/>
  <c r="G562"/>
  <c r="O561"/>
  <c r="P561" s="1"/>
  <c r="O560"/>
  <c r="P560" s="1"/>
  <c r="L559"/>
  <c r="L555" s="1"/>
  <c r="O558"/>
  <c r="P558" s="1"/>
  <c r="O557"/>
  <c r="P557" s="1"/>
  <c r="O556"/>
  <c r="P556" s="1"/>
  <c r="Q555"/>
  <c r="N555"/>
  <c r="M555"/>
  <c r="K555"/>
  <c r="J555"/>
  <c r="I555"/>
  <c r="H555"/>
  <c r="G555"/>
  <c r="O554"/>
  <c r="M553"/>
  <c r="L553"/>
  <c r="L550" s="1"/>
  <c r="K553"/>
  <c r="J553"/>
  <c r="I553"/>
  <c r="H553"/>
  <c r="H550" s="1"/>
  <c r="G553"/>
  <c r="O552"/>
  <c r="M551"/>
  <c r="M550" s="1"/>
  <c r="L551"/>
  <c r="K551"/>
  <c r="K550" s="1"/>
  <c r="J551"/>
  <c r="I551"/>
  <c r="I550" s="1"/>
  <c r="H551"/>
  <c r="G551"/>
  <c r="G550" s="1"/>
  <c r="Q550"/>
  <c r="P550"/>
  <c r="J550"/>
  <c r="O549"/>
  <c r="O548" s="1"/>
  <c r="Q548"/>
  <c r="N548"/>
  <c r="M548"/>
  <c r="L548"/>
  <c r="K548"/>
  <c r="J548"/>
  <c r="I548"/>
  <c r="H548"/>
  <c r="G548"/>
  <c r="O547"/>
  <c r="P547" s="1"/>
  <c r="P546" s="1"/>
  <c r="Q546"/>
  <c r="N546"/>
  <c r="N545" s="1"/>
  <c r="M546"/>
  <c r="L546"/>
  <c r="L545" s="1"/>
  <c r="K546"/>
  <c r="J546"/>
  <c r="J545" s="1"/>
  <c r="I546"/>
  <c r="H546"/>
  <c r="H545" s="1"/>
  <c r="G546"/>
  <c r="G545" s="1"/>
  <c r="Q545"/>
  <c r="M545"/>
  <c r="K545"/>
  <c r="I545"/>
  <c r="O544"/>
  <c r="P544" s="1"/>
  <c r="O543"/>
  <c r="P543" s="1"/>
  <c r="Q542"/>
  <c r="N542"/>
  <c r="M542"/>
  <c r="M440" s="1"/>
  <c r="L542"/>
  <c r="K542"/>
  <c r="K440" s="1"/>
  <c r="J542"/>
  <c r="I542"/>
  <c r="H542"/>
  <c r="H440" s="1"/>
  <c r="G542"/>
  <c r="G440" s="1"/>
  <c r="O541"/>
  <c r="P541" s="1"/>
  <c r="P540" s="1"/>
  <c r="Q540"/>
  <c r="N540"/>
  <c r="M540"/>
  <c r="L540"/>
  <c r="K540"/>
  <c r="J540"/>
  <c r="I540"/>
  <c r="H540"/>
  <c r="G540"/>
  <c r="O539"/>
  <c r="P539" s="1"/>
  <c r="P538" s="1"/>
  <c r="Q538"/>
  <c r="N538"/>
  <c r="M538"/>
  <c r="L538"/>
  <c r="K538"/>
  <c r="J538"/>
  <c r="I538"/>
  <c r="H538"/>
  <c r="G538"/>
  <c r="O537"/>
  <c r="O536" s="1"/>
  <c r="Q536"/>
  <c r="N536"/>
  <c r="M536"/>
  <c r="L536"/>
  <c r="K536"/>
  <c r="J536"/>
  <c r="I536"/>
  <c r="H536"/>
  <c r="G536"/>
  <c r="O535"/>
  <c r="P535" s="1"/>
  <c r="P534" s="1"/>
  <c r="Q534"/>
  <c r="N534"/>
  <c r="M534"/>
  <c r="L534"/>
  <c r="K534"/>
  <c r="J534"/>
  <c r="I534"/>
  <c r="H534"/>
  <c r="G534"/>
  <c r="O533"/>
  <c r="P533" s="1"/>
  <c r="P532" s="1"/>
  <c r="Q532"/>
  <c r="N532"/>
  <c r="M532"/>
  <c r="L532"/>
  <c r="K532"/>
  <c r="J532"/>
  <c r="I532"/>
  <c r="H532"/>
  <c r="G532"/>
  <c r="O531"/>
  <c r="P531" s="1"/>
  <c r="P530" s="1"/>
  <c r="Q530"/>
  <c r="N530"/>
  <c r="M530"/>
  <c r="L530"/>
  <c r="K530"/>
  <c r="J530"/>
  <c r="I530"/>
  <c r="H530"/>
  <c r="G530"/>
  <c r="O529"/>
  <c r="P529" s="1"/>
  <c r="P528" s="1"/>
  <c r="Q528"/>
  <c r="O528"/>
  <c r="N528"/>
  <c r="M528"/>
  <c r="L528"/>
  <c r="K528"/>
  <c r="J528"/>
  <c r="I528"/>
  <c r="H528"/>
  <c r="G528"/>
  <c r="O527"/>
  <c r="P527" s="1"/>
  <c r="P526" s="1"/>
  <c r="Q526"/>
  <c r="N526"/>
  <c r="M526"/>
  <c r="L526"/>
  <c r="K526"/>
  <c r="J526"/>
  <c r="I526"/>
  <c r="H526"/>
  <c r="G526"/>
  <c r="O525"/>
  <c r="P525" s="1"/>
  <c r="P524" s="1"/>
  <c r="Q524"/>
  <c r="N524"/>
  <c r="M524"/>
  <c r="L524"/>
  <c r="K524"/>
  <c r="J524"/>
  <c r="I524"/>
  <c r="H524"/>
  <c r="G524"/>
  <c r="L523"/>
  <c r="O523" s="1"/>
  <c r="P523" s="1"/>
  <c r="P522" s="1"/>
  <c r="Q522"/>
  <c r="N522"/>
  <c r="M522"/>
  <c r="L522"/>
  <c r="K522"/>
  <c r="J522"/>
  <c r="I522"/>
  <c r="H522"/>
  <c r="G522"/>
  <c r="O521"/>
  <c r="P521" s="1"/>
  <c r="P520" s="1"/>
  <c r="Q520"/>
  <c r="N520"/>
  <c r="M520"/>
  <c r="L520"/>
  <c r="K520"/>
  <c r="J520"/>
  <c r="I520"/>
  <c r="H520"/>
  <c r="G520"/>
  <c r="O519"/>
  <c r="P519" s="1"/>
  <c r="P518" s="1"/>
  <c r="Q518"/>
  <c r="O518"/>
  <c r="N518"/>
  <c r="M518"/>
  <c r="L518"/>
  <c r="K518"/>
  <c r="J518"/>
  <c r="I518"/>
  <c r="H518"/>
  <c r="G518"/>
  <c r="O517"/>
  <c r="P517" s="1"/>
  <c r="P516" s="1"/>
  <c r="Q516"/>
  <c r="N516"/>
  <c r="M516"/>
  <c r="L516"/>
  <c r="K516"/>
  <c r="J516"/>
  <c r="I516"/>
  <c r="H516"/>
  <c r="G516"/>
  <c r="I515"/>
  <c r="O515" s="1"/>
  <c r="O514"/>
  <c r="P514" s="1"/>
  <c r="Q513"/>
  <c r="N513"/>
  <c r="M513"/>
  <c r="L513"/>
  <c r="K513"/>
  <c r="J513"/>
  <c r="H513"/>
  <c r="G513"/>
  <c r="O512"/>
  <c r="P512" s="1"/>
  <c r="P511" s="1"/>
  <c r="Q511"/>
  <c r="N511"/>
  <c r="M511"/>
  <c r="L511"/>
  <c r="K511"/>
  <c r="J511"/>
  <c r="I511"/>
  <c r="H511"/>
  <c r="G511"/>
  <c r="O510"/>
  <c r="P510" s="1"/>
  <c r="P509" s="1"/>
  <c r="Q509"/>
  <c r="N509"/>
  <c r="M509"/>
  <c r="L509"/>
  <c r="K509"/>
  <c r="J509"/>
  <c r="I509"/>
  <c r="H509"/>
  <c r="G509"/>
  <c r="O508"/>
  <c r="P508" s="1"/>
  <c r="P507" s="1"/>
  <c r="Q507"/>
  <c r="N507"/>
  <c r="M507"/>
  <c r="L507"/>
  <c r="K507"/>
  <c r="J507"/>
  <c r="I507"/>
  <c r="H507"/>
  <c r="G507"/>
  <c r="O506"/>
  <c r="P506" s="1"/>
  <c r="O505"/>
  <c r="H505"/>
  <c r="O503"/>
  <c r="P503" s="1"/>
  <c r="H502"/>
  <c r="O502" s="1"/>
  <c r="P502" s="1"/>
  <c r="Q501"/>
  <c r="N501"/>
  <c r="M501"/>
  <c r="L501"/>
  <c r="K501"/>
  <c r="J501"/>
  <c r="I501"/>
  <c r="G501"/>
  <c r="H500"/>
  <c r="O499"/>
  <c r="P499" s="1"/>
  <c r="H499"/>
  <c r="O498"/>
  <c r="P498" s="1"/>
  <c r="P497"/>
  <c r="O497"/>
  <c r="L496"/>
  <c r="L492" s="1"/>
  <c r="K496"/>
  <c r="I496"/>
  <c r="H496"/>
  <c r="O495"/>
  <c r="P495" s="1"/>
  <c r="P494"/>
  <c r="O494"/>
  <c r="O493"/>
  <c r="P493" s="1"/>
  <c r="Q492"/>
  <c r="N492"/>
  <c r="M492"/>
  <c r="K492"/>
  <c r="J492"/>
  <c r="I492"/>
  <c r="G492"/>
  <c r="Q491"/>
  <c r="G491"/>
  <c r="O491" s="1"/>
  <c r="O490"/>
  <c r="P490" s="1"/>
  <c r="G490"/>
  <c r="Q489"/>
  <c r="Q488" s="1"/>
  <c r="N489"/>
  <c r="M489"/>
  <c r="M488" s="1"/>
  <c r="L489"/>
  <c r="K489"/>
  <c r="K488" s="1"/>
  <c r="J489"/>
  <c r="I489"/>
  <c r="H489"/>
  <c r="P487"/>
  <c r="P486" s="1"/>
  <c r="O487"/>
  <c r="O486" s="1"/>
  <c r="Q486"/>
  <c r="N486"/>
  <c r="M486"/>
  <c r="L486"/>
  <c r="K486"/>
  <c r="J486"/>
  <c r="I486"/>
  <c r="H486"/>
  <c r="G486"/>
  <c r="Q485"/>
  <c r="L485"/>
  <c r="O485" s="1"/>
  <c r="Q484"/>
  <c r="N484"/>
  <c r="M484"/>
  <c r="L484"/>
  <c r="K484"/>
  <c r="J484"/>
  <c r="I484"/>
  <c r="H484"/>
  <c r="G484"/>
  <c r="O483"/>
  <c r="P483" s="1"/>
  <c r="P482" s="1"/>
  <c r="Q482"/>
  <c r="N482"/>
  <c r="M482"/>
  <c r="L482"/>
  <c r="K482"/>
  <c r="J482"/>
  <c r="I482"/>
  <c r="H482"/>
  <c r="G482"/>
  <c r="O481"/>
  <c r="P481" s="1"/>
  <c r="I481"/>
  <c r="O480"/>
  <c r="P480" s="1"/>
  <c r="L479"/>
  <c r="H479"/>
  <c r="O479" s="1"/>
  <c r="P479" s="1"/>
  <c r="L478"/>
  <c r="L477"/>
  <c r="I477"/>
  <c r="H477"/>
  <c r="H474" s="1"/>
  <c r="G477"/>
  <c r="O476"/>
  <c r="P476" s="1"/>
  <c r="I476"/>
  <c r="O475"/>
  <c r="P475" s="1"/>
  <c r="Q474"/>
  <c r="N474"/>
  <c r="M474"/>
  <c r="K474"/>
  <c r="J474"/>
  <c r="I474"/>
  <c r="G474"/>
  <c r="O473"/>
  <c r="P473" s="1"/>
  <c r="O472"/>
  <c r="P472" s="1"/>
  <c r="P471" s="1"/>
  <c r="Q471"/>
  <c r="N471"/>
  <c r="M471"/>
  <c r="L471"/>
  <c r="K471"/>
  <c r="J471"/>
  <c r="I471"/>
  <c r="H471"/>
  <c r="G471"/>
  <c r="O470"/>
  <c r="P470" s="1"/>
  <c r="P469" s="1"/>
  <c r="Q469"/>
  <c r="N469"/>
  <c r="M469"/>
  <c r="L469"/>
  <c r="K469"/>
  <c r="J469"/>
  <c r="I469"/>
  <c r="H469"/>
  <c r="G469"/>
  <c r="L468"/>
  <c r="L466" s="1"/>
  <c r="K468"/>
  <c r="J468"/>
  <c r="J466" s="1"/>
  <c r="H468"/>
  <c r="H466" s="1"/>
  <c r="O467"/>
  <c r="P467" s="1"/>
  <c r="J467"/>
  <c r="Q466"/>
  <c r="N466"/>
  <c r="M466"/>
  <c r="K466"/>
  <c r="I466"/>
  <c r="G466"/>
  <c r="O465"/>
  <c r="P465" s="1"/>
  <c r="G465"/>
  <c r="O464"/>
  <c r="P464" s="1"/>
  <c r="O463"/>
  <c r="P463" s="1"/>
  <c r="Q462"/>
  <c r="N462"/>
  <c r="M462"/>
  <c r="L462"/>
  <c r="K462"/>
  <c r="J462"/>
  <c r="I462"/>
  <c r="H462"/>
  <c r="G462"/>
  <c r="O461"/>
  <c r="P461" s="1"/>
  <c r="P460" s="1"/>
  <c r="Q460"/>
  <c r="N460"/>
  <c r="M460"/>
  <c r="L460"/>
  <c r="K460"/>
  <c r="J460"/>
  <c r="I460"/>
  <c r="H460"/>
  <c r="G460"/>
  <c r="O459"/>
  <c r="P459" s="1"/>
  <c r="P458" s="1"/>
  <c r="Q458"/>
  <c r="N458"/>
  <c r="M458"/>
  <c r="L458"/>
  <c r="K458"/>
  <c r="J458"/>
  <c r="I458"/>
  <c r="H458"/>
  <c r="G458"/>
  <c r="O457"/>
  <c r="P457" s="1"/>
  <c r="P456" s="1"/>
  <c r="Q456"/>
  <c r="N456"/>
  <c r="M456"/>
  <c r="L456"/>
  <c r="K456"/>
  <c r="J456"/>
  <c r="I456"/>
  <c r="H456"/>
  <c r="G456"/>
  <c r="O455"/>
  <c r="P455" s="1"/>
  <c r="P454" s="1"/>
  <c r="Q454"/>
  <c r="O454"/>
  <c r="N454"/>
  <c r="M454"/>
  <c r="L454"/>
  <c r="K454"/>
  <c r="J454"/>
  <c r="I454"/>
  <c r="H454"/>
  <c r="G454"/>
  <c r="O453"/>
  <c r="P453" s="1"/>
  <c r="P452" s="1"/>
  <c r="Q452"/>
  <c r="N452"/>
  <c r="M452"/>
  <c r="L452"/>
  <c r="K452"/>
  <c r="J452"/>
  <c r="I452"/>
  <c r="H452"/>
  <c r="G452"/>
  <c r="O451"/>
  <c r="P451" s="1"/>
  <c r="P450" s="1"/>
  <c r="Q450"/>
  <c r="N450"/>
  <c r="M450"/>
  <c r="L450"/>
  <c r="K450"/>
  <c r="J450"/>
  <c r="I450"/>
  <c r="H450"/>
  <c r="G450"/>
  <c r="O449"/>
  <c r="P449" s="1"/>
  <c r="P448" s="1"/>
  <c r="Q448"/>
  <c r="N448"/>
  <c r="M448"/>
  <c r="L448"/>
  <c r="K448"/>
  <c r="J448"/>
  <c r="I448"/>
  <c r="H448"/>
  <c r="G448"/>
  <c r="O447"/>
  <c r="P447" s="1"/>
  <c r="P446" s="1"/>
  <c r="Q446"/>
  <c r="N446"/>
  <c r="M446"/>
  <c r="L446"/>
  <c r="K446"/>
  <c r="J446"/>
  <c r="I446"/>
  <c r="H446"/>
  <c r="G446"/>
  <c r="O445"/>
  <c r="P445" s="1"/>
  <c r="P444" s="1"/>
  <c r="Q444"/>
  <c r="N444"/>
  <c r="M444"/>
  <c r="L444"/>
  <c r="K444"/>
  <c r="J444"/>
  <c r="I444"/>
  <c r="H444"/>
  <c r="G444"/>
  <c r="O443"/>
  <c r="O442" s="1"/>
  <c r="Q442"/>
  <c r="Q441" s="1"/>
  <c r="N442"/>
  <c r="M442"/>
  <c r="L442"/>
  <c r="K442"/>
  <c r="K441" s="1"/>
  <c r="J442"/>
  <c r="J441" s="1"/>
  <c r="I442"/>
  <c r="H442"/>
  <c r="G442"/>
  <c r="G441" s="1"/>
  <c r="N441"/>
  <c r="O439"/>
  <c r="P439" s="1"/>
  <c r="O438"/>
  <c r="P438" s="1"/>
  <c r="Q437"/>
  <c r="N437"/>
  <c r="M437"/>
  <c r="L437"/>
  <c r="K437"/>
  <c r="J437"/>
  <c r="I437"/>
  <c r="H437"/>
  <c r="G437"/>
  <c r="O436"/>
  <c r="P436" s="1"/>
  <c r="O435"/>
  <c r="P435" s="1"/>
  <c r="Q434"/>
  <c r="N434"/>
  <c r="M434"/>
  <c r="L434"/>
  <c r="K434"/>
  <c r="J434"/>
  <c r="I434"/>
  <c r="H434"/>
  <c r="G434"/>
  <c r="O433"/>
  <c r="P433" s="1"/>
  <c r="O432"/>
  <c r="P432" s="1"/>
  <c r="P431" s="1"/>
  <c r="Q431"/>
  <c r="N431"/>
  <c r="M431"/>
  <c r="L431"/>
  <c r="K431"/>
  <c r="J431"/>
  <c r="I431"/>
  <c r="H431"/>
  <c r="G431"/>
  <c r="I430"/>
  <c r="O430" s="1"/>
  <c r="P430" s="1"/>
  <c r="I429"/>
  <c r="O429" s="1"/>
  <c r="Q428"/>
  <c r="Q396" s="1"/>
  <c r="N428"/>
  <c r="N396" s="1"/>
  <c r="M428"/>
  <c r="M396" s="1"/>
  <c r="M395" s="1"/>
  <c r="L428"/>
  <c r="L396" s="1"/>
  <c r="K428"/>
  <c r="K396" s="1"/>
  <c r="K395" s="1"/>
  <c r="J428"/>
  <c r="J396" s="1"/>
  <c r="I428"/>
  <c r="I396" s="1"/>
  <c r="H428"/>
  <c r="H396" s="1"/>
  <c r="H395" s="1"/>
  <c r="G428"/>
  <c r="G396" s="1"/>
  <c r="G395" s="1"/>
  <c r="L427"/>
  <c r="L426" s="1"/>
  <c r="Q426"/>
  <c r="N426"/>
  <c r="M426"/>
  <c r="K426"/>
  <c r="J426"/>
  <c r="I426"/>
  <c r="H426"/>
  <c r="G426"/>
  <c r="I425"/>
  <c r="O425" s="1"/>
  <c r="P425" s="1"/>
  <c r="O424"/>
  <c r="P424" s="1"/>
  <c r="L423"/>
  <c r="O423" s="1"/>
  <c r="P423" s="1"/>
  <c r="H422"/>
  <c r="O422" s="1"/>
  <c r="P422" s="1"/>
  <c r="L421"/>
  <c r="K421"/>
  <c r="I421"/>
  <c r="O420"/>
  <c r="P420" s="1"/>
  <c r="L419"/>
  <c r="K419"/>
  <c r="I419"/>
  <c r="I417" s="1"/>
  <c r="I398" s="1"/>
  <c r="O418"/>
  <c r="P418" s="1"/>
  <c r="Q417"/>
  <c r="N417"/>
  <c r="M417"/>
  <c r="J417"/>
  <c r="G417"/>
  <c r="O416"/>
  <c r="Q415"/>
  <c r="N415"/>
  <c r="M415"/>
  <c r="L415"/>
  <c r="K415"/>
  <c r="J415"/>
  <c r="I415"/>
  <c r="H415"/>
  <c r="G415"/>
  <c r="O414"/>
  <c r="P414" s="1"/>
  <c r="P413" s="1"/>
  <c r="Q413"/>
  <c r="O413"/>
  <c r="N413"/>
  <c r="M413"/>
  <c r="L413"/>
  <c r="K413"/>
  <c r="J413"/>
  <c r="I413"/>
  <c r="H413"/>
  <c r="G413"/>
  <c r="O412"/>
  <c r="P412" s="1"/>
  <c r="Q411"/>
  <c r="P411"/>
  <c r="N411"/>
  <c r="M411"/>
  <c r="L411"/>
  <c r="K411"/>
  <c r="J411"/>
  <c r="I411"/>
  <c r="H411"/>
  <c r="G411"/>
  <c r="J410"/>
  <c r="O410" s="1"/>
  <c r="P410" s="1"/>
  <c r="O409"/>
  <c r="P409" s="1"/>
  <c r="Q408"/>
  <c r="N408"/>
  <c r="M408"/>
  <c r="L408"/>
  <c r="K408"/>
  <c r="I408"/>
  <c r="H408"/>
  <c r="G408"/>
  <c r="O407"/>
  <c r="P407" s="1"/>
  <c r="O406"/>
  <c r="P406" s="1"/>
  <c r="Q405"/>
  <c r="N405"/>
  <c r="M405"/>
  <c r="L405"/>
  <c r="K405"/>
  <c r="J405"/>
  <c r="I405"/>
  <c r="H405"/>
  <c r="G405"/>
  <c r="O404"/>
  <c r="Q403"/>
  <c r="N403"/>
  <c r="M403"/>
  <c r="L403"/>
  <c r="K403"/>
  <c r="J403"/>
  <c r="I403"/>
  <c r="H403"/>
  <c r="G403"/>
  <c r="O402"/>
  <c r="P402" s="1"/>
  <c r="P401" s="1"/>
  <c r="Q401"/>
  <c r="N401"/>
  <c r="M401"/>
  <c r="M398" s="1"/>
  <c r="L401"/>
  <c r="K401"/>
  <c r="J401"/>
  <c r="I401"/>
  <c r="H401"/>
  <c r="G401"/>
  <c r="O400"/>
  <c r="Q399"/>
  <c r="Q398" s="1"/>
  <c r="N399"/>
  <c r="M399"/>
  <c r="L399"/>
  <c r="K399"/>
  <c r="J399"/>
  <c r="I399"/>
  <c r="H399"/>
  <c r="G399"/>
  <c r="O394"/>
  <c r="P394" s="1"/>
  <c r="P393" s="1"/>
  <c r="Q393"/>
  <c r="N393"/>
  <c r="M393"/>
  <c r="L393"/>
  <c r="L390" s="1"/>
  <c r="L389" s="1"/>
  <c r="L388" s="1"/>
  <c r="K393"/>
  <c r="J393"/>
  <c r="I393"/>
  <c r="H393"/>
  <c r="G393"/>
  <c r="O392"/>
  <c r="O391" s="1"/>
  <c r="Q391"/>
  <c r="Q390" s="1"/>
  <c r="Q389" s="1"/>
  <c r="Q388" s="1"/>
  <c r="N391"/>
  <c r="M391"/>
  <c r="L391"/>
  <c r="K391"/>
  <c r="K390" s="1"/>
  <c r="K389" s="1"/>
  <c r="K388" s="1"/>
  <c r="J391"/>
  <c r="J390" s="1"/>
  <c r="J389" s="1"/>
  <c r="J388" s="1"/>
  <c r="I391"/>
  <c r="H391"/>
  <c r="G391"/>
  <c r="G390" s="1"/>
  <c r="G389" s="1"/>
  <c r="G388" s="1"/>
  <c r="N390"/>
  <c r="N389" s="1"/>
  <c r="N388" s="1"/>
  <c r="H390"/>
  <c r="H389" s="1"/>
  <c r="H388" s="1"/>
  <c r="O387"/>
  <c r="O386" s="1"/>
  <c r="Q386"/>
  <c r="N386"/>
  <c r="M386"/>
  <c r="L386"/>
  <c r="K386"/>
  <c r="J386"/>
  <c r="I386"/>
  <c r="H386"/>
  <c r="G386"/>
  <c r="O385"/>
  <c r="P385" s="1"/>
  <c r="O384"/>
  <c r="P384" s="1"/>
  <c r="P383" s="1"/>
  <c r="P382" s="1"/>
  <c r="Q383"/>
  <c r="Q382" s="1"/>
  <c r="N383"/>
  <c r="N382" s="1"/>
  <c r="M383"/>
  <c r="M382" s="1"/>
  <c r="L383"/>
  <c r="L382" s="1"/>
  <c r="K383"/>
  <c r="K382" s="1"/>
  <c r="J383"/>
  <c r="J382" s="1"/>
  <c r="I383"/>
  <c r="I382" s="1"/>
  <c r="H383"/>
  <c r="H382" s="1"/>
  <c r="G383"/>
  <c r="G382" s="1"/>
  <c r="Q380"/>
  <c r="P380"/>
  <c r="O380"/>
  <c r="N380"/>
  <c r="Q378"/>
  <c r="P378"/>
  <c r="O378"/>
  <c r="N378"/>
  <c r="O377"/>
  <c r="O376" s="1"/>
  <c r="Q376"/>
  <c r="P376"/>
  <c r="N376"/>
  <c r="M376"/>
  <c r="L376"/>
  <c r="K376"/>
  <c r="J376"/>
  <c r="I376"/>
  <c r="H376"/>
  <c r="G376"/>
  <c r="O375"/>
  <c r="P375" s="1"/>
  <c r="P374" s="1"/>
  <c r="Q374"/>
  <c r="N374"/>
  <c r="M374"/>
  <c r="L374"/>
  <c r="K374"/>
  <c r="J374"/>
  <c r="I374"/>
  <c r="H374"/>
  <c r="G374"/>
  <c r="O373"/>
  <c r="O372" s="1"/>
  <c r="Q372"/>
  <c r="Q371" s="1"/>
  <c r="Q370" s="1"/>
  <c r="N372"/>
  <c r="N371" s="1"/>
  <c r="N370" s="1"/>
  <c r="M372"/>
  <c r="M371" s="1"/>
  <c r="M370" s="1"/>
  <c r="L372"/>
  <c r="L371" s="1"/>
  <c r="K372"/>
  <c r="K371" s="1"/>
  <c r="K370" s="1"/>
  <c r="J372"/>
  <c r="J371" s="1"/>
  <c r="J370" s="1"/>
  <c r="I372"/>
  <c r="I371" s="1"/>
  <c r="I370" s="1"/>
  <c r="H372"/>
  <c r="H371" s="1"/>
  <c r="G372"/>
  <c r="G371" s="1"/>
  <c r="G370" s="1"/>
  <c r="P369"/>
  <c r="P368" s="1"/>
  <c r="Q368"/>
  <c r="O368"/>
  <c r="N368"/>
  <c r="J367"/>
  <c r="O367" s="1"/>
  <c r="Q366"/>
  <c r="N366"/>
  <c r="M366"/>
  <c r="L366"/>
  <c r="K366"/>
  <c r="J366"/>
  <c r="I366"/>
  <c r="H366"/>
  <c r="G366"/>
  <c r="P365"/>
  <c r="P364" s="1"/>
  <c r="O365"/>
  <c r="O364" s="1"/>
  <c r="Q364"/>
  <c r="N364"/>
  <c r="M364"/>
  <c r="L364"/>
  <c r="K364"/>
  <c r="J364"/>
  <c r="I364"/>
  <c r="H364"/>
  <c r="G364"/>
  <c r="O363"/>
  <c r="P363" s="1"/>
  <c r="O362"/>
  <c r="P362" s="1"/>
  <c r="P361"/>
  <c r="Q360"/>
  <c r="N360"/>
  <c r="M360"/>
  <c r="L360"/>
  <c r="K360"/>
  <c r="J360"/>
  <c r="I360"/>
  <c r="H360"/>
  <c r="G360"/>
  <c r="O359"/>
  <c r="P359" s="1"/>
  <c r="P358" s="1"/>
  <c r="Q358"/>
  <c r="N358"/>
  <c r="M358"/>
  <c r="L358"/>
  <c r="K358"/>
  <c r="J358"/>
  <c r="I358"/>
  <c r="H358"/>
  <c r="G358"/>
  <c r="O357"/>
  <c r="O356" s="1"/>
  <c r="Q356"/>
  <c r="N356"/>
  <c r="M356"/>
  <c r="L356"/>
  <c r="K356"/>
  <c r="J356"/>
  <c r="I356"/>
  <c r="H356"/>
  <c r="G356"/>
  <c r="O355"/>
  <c r="P355" s="1"/>
  <c r="O354"/>
  <c r="P354" s="1"/>
  <c r="Q353"/>
  <c r="N353"/>
  <c r="M353"/>
  <c r="L353"/>
  <c r="K353"/>
  <c r="J353"/>
  <c r="I353"/>
  <c r="H353"/>
  <c r="G353"/>
  <c r="O352"/>
  <c r="O351" s="1"/>
  <c r="Q351"/>
  <c r="N351"/>
  <c r="M351"/>
  <c r="L351"/>
  <c r="K351"/>
  <c r="J351"/>
  <c r="I351"/>
  <c r="H351"/>
  <c r="G351"/>
  <c r="O350"/>
  <c r="P350" s="1"/>
  <c r="P349" s="1"/>
  <c r="Q349"/>
  <c r="N349"/>
  <c r="M349"/>
  <c r="L349"/>
  <c r="K349"/>
  <c r="J349"/>
  <c r="I349"/>
  <c r="H349"/>
  <c r="G349"/>
  <c r="P348"/>
  <c r="O348"/>
  <c r="O347"/>
  <c r="O346" s="1"/>
  <c r="Q346"/>
  <c r="N346"/>
  <c r="M346"/>
  <c r="L346"/>
  <c r="K346"/>
  <c r="J346"/>
  <c r="I346"/>
  <c r="H346"/>
  <c r="G346"/>
  <c r="O345"/>
  <c r="P345" s="1"/>
  <c r="P344" s="1"/>
  <c r="Q344"/>
  <c r="N344"/>
  <c r="M344"/>
  <c r="L344"/>
  <c r="K344"/>
  <c r="J344"/>
  <c r="I344"/>
  <c r="H344"/>
  <c r="G344"/>
  <c r="P343"/>
  <c r="P342" s="1"/>
  <c r="O343"/>
  <c r="O342" s="1"/>
  <c r="Q342"/>
  <c r="N342"/>
  <c r="M342"/>
  <c r="L342"/>
  <c r="K342"/>
  <c r="J342"/>
  <c r="I342"/>
  <c r="H342"/>
  <c r="G342"/>
  <c r="O341"/>
  <c r="P341" s="1"/>
  <c r="P340" s="1"/>
  <c r="Q340"/>
  <c r="N340"/>
  <c r="M340"/>
  <c r="L340"/>
  <c r="K340"/>
  <c r="J340"/>
  <c r="I340"/>
  <c r="H340"/>
  <c r="G340"/>
  <c r="O339"/>
  <c r="P339" s="1"/>
  <c r="P338" s="1"/>
  <c r="Q338"/>
  <c r="O338"/>
  <c r="N338"/>
  <c r="M338"/>
  <c r="L338"/>
  <c r="K338"/>
  <c r="J338"/>
  <c r="I338"/>
  <c r="H338"/>
  <c r="G338"/>
  <c r="O337"/>
  <c r="P337" s="1"/>
  <c r="P336" s="1"/>
  <c r="Q336"/>
  <c r="N336"/>
  <c r="M336"/>
  <c r="L336"/>
  <c r="K336"/>
  <c r="J336"/>
  <c r="I336"/>
  <c r="H336"/>
  <c r="G336"/>
  <c r="P335"/>
  <c r="P334" s="1"/>
  <c r="O335"/>
  <c r="O334" s="1"/>
  <c r="Q334"/>
  <c r="N334"/>
  <c r="M334"/>
  <c r="L334"/>
  <c r="K334"/>
  <c r="J334"/>
  <c r="I334"/>
  <c r="H334"/>
  <c r="G334"/>
  <c r="O333"/>
  <c r="P333" s="1"/>
  <c r="P332" s="1"/>
  <c r="Q332"/>
  <c r="N332"/>
  <c r="M332"/>
  <c r="L332"/>
  <c r="K332"/>
  <c r="J332"/>
  <c r="I332"/>
  <c r="H332"/>
  <c r="G332"/>
  <c r="P331"/>
  <c r="P330" s="1"/>
  <c r="O331"/>
  <c r="Q330"/>
  <c r="O330"/>
  <c r="N330"/>
  <c r="M330"/>
  <c r="L330"/>
  <c r="K330"/>
  <c r="J330"/>
  <c r="I330"/>
  <c r="H330"/>
  <c r="G330"/>
  <c r="O329"/>
  <c r="P329" s="1"/>
  <c r="P328" s="1"/>
  <c r="Q328"/>
  <c r="N328"/>
  <c r="M328"/>
  <c r="L328"/>
  <c r="K328"/>
  <c r="J328"/>
  <c r="I328"/>
  <c r="H328"/>
  <c r="G328"/>
  <c r="O327"/>
  <c r="P327" s="1"/>
  <c r="P326"/>
  <c r="O326"/>
  <c r="Q325"/>
  <c r="O325"/>
  <c r="N325"/>
  <c r="M325"/>
  <c r="L325"/>
  <c r="K325"/>
  <c r="J325"/>
  <c r="I325"/>
  <c r="H325"/>
  <c r="G325"/>
  <c r="O324"/>
  <c r="P324" s="1"/>
  <c r="P323" s="1"/>
  <c r="Q323"/>
  <c r="N323"/>
  <c r="M323"/>
  <c r="L323"/>
  <c r="K323"/>
  <c r="J323"/>
  <c r="I323"/>
  <c r="H323"/>
  <c r="G323"/>
  <c r="O322"/>
  <c r="O321" s="1"/>
  <c r="Q321"/>
  <c r="N321"/>
  <c r="M321"/>
  <c r="L321"/>
  <c r="K321"/>
  <c r="J321"/>
  <c r="I321"/>
  <c r="H321"/>
  <c r="G321"/>
  <c r="O320"/>
  <c r="P320" s="1"/>
  <c r="P319" s="1"/>
  <c r="Q319"/>
  <c r="N319"/>
  <c r="M319"/>
  <c r="L319"/>
  <c r="K319"/>
  <c r="J319"/>
  <c r="I319"/>
  <c r="H319"/>
  <c r="G319"/>
  <c r="O318"/>
  <c r="P318" s="1"/>
  <c r="P317" s="1"/>
  <c r="Q317"/>
  <c r="N317"/>
  <c r="M317"/>
  <c r="M316" s="1"/>
  <c r="M315" s="1"/>
  <c r="L317"/>
  <c r="K317"/>
  <c r="J317"/>
  <c r="I317"/>
  <c r="I316" s="1"/>
  <c r="I315" s="1"/>
  <c r="H317"/>
  <c r="G317"/>
  <c r="N316"/>
  <c r="N315" s="1"/>
  <c r="J316"/>
  <c r="J315" s="1"/>
  <c r="O314"/>
  <c r="P314" s="1"/>
  <c r="P313" s="1"/>
  <c r="Q313"/>
  <c r="N313"/>
  <c r="M313"/>
  <c r="L313"/>
  <c r="K313"/>
  <c r="J313"/>
  <c r="I313"/>
  <c r="I308" s="1"/>
  <c r="H313"/>
  <c r="G313"/>
  <c r="O312"/>
  <c r="O311" s="1"/>
  <c r="Q311"/>
  <c r="N311"/>
  <c r="M311"/>
  <c r="M308" s="1"/>
  <c r="L311"/>
  <c r="K311"/>
  <c r="J311"/>
  <c r="I311"/>
  <c r="H311"/>
  <c r="G311"/>
  <c r="O310"/>
  <c r="P310" s="1"/>
  <c r="P309" s="1"/>
  <c r="Q309"/>
  <c r="N309"/>
  <c r="M309"/>
  <c r="L309"/>
  <c r="K309"/>
  <c r="K308" s="1"/>
  <c r="J309"/>
  <c r="I309"/>
  <c r="H309"/>
  <c r="G309"/>
  <c r="Q308"/>
  <c r="G308"/>
  <c r="O307"/>
  <c r="P307" s="1"/>
  <c r="P306" s="1"/>
  <c r="Q306"/>
  <c r="N306"/>
  <c r="M306"/>
  <c r="L306"/>
  <c r="K306"/>
  <c r="J306"/>
  <c r="I306"/>
  <c r="H306"/>
  <c r="G306"/>
  <c r="O305"/>
  <c r="P305" s="1"/>
  <c r="P304" s="1"/>
  <c r="Q304"/>
  <c r="N304"/>
  <c r="M304"/>
  <c r="L304"/>
  <c r="K304"/>
  <c r="J304"/>
  <c r="I304"/>
  <c r="H304"/>
  <c r="G304"/>
  <c r="O303"/>
  <c r="P303" s="1"/>
  <c r="P302" s="1"/>
  <c r="Q302"/>
  <c r="N302"/>
  <c r="M302"/>
  <c r="L302"/>
  <c r="K302"/>
  <c r="J302"/>
  <c r="I302"/>
  <c r="H302"/>
  <c r="G302"/>
  <c r="O301"/>
  <c r="O300" s="1"/>
  <c r="Q300"/>
  <c r="P300"/>
  <c r="N300"/>
  <c r="M300"/>
  <c r="L300"/>
  <c r="K300"/>
  <c r="J300"/>
  <c r="I300"/>
  <c r="H300"/>
  <c r="G300"/>
  <c r="O299"/>
  <c r="O298" s="1"/>
  <c r="Q298"/>
  <c r="N298"/>
  <c r="M298"/>
  <c r="M295" s="1"/>
  <c r="L298"/>
  <c r="K298"/>
  <c r="J298"/>
  <c r="I298"/>
  <c r="H298"/>
  <c r="G298"/>
  <c r="O297"/>
  <c r="P297" s="1"/>
  <c r="P296" s="1"/>
  <c r="Q296"/>
  <c r="N296"/>
  <c r="N295" s="1"/>
  <c r="M296"/>
  <c r="L296"/>
  <c r="K296"/>
  <c r="K295" s="1"/>
  <c r="J296"/>
  <c r="J295" s="1"/>
  <c r="I296"/>
  <c r="H296"/>
  <c r="G296"/>
  <c r="Q295"/>
  <c r="I295"/>
  <c r="G295"/>
  <c r="O294"/>
  <c r="O293"/>
  <c r="I292"/>
  <c r="H292"/>
  <c r="I291"/>
  <c r="O291" s="1"/>
  <c r="H291"/>
  <c r="H288" s="1"/>
  <c r="O290"/>
  <c r="O289"/>
  <c r="Q288"/>
  <c r="P288"/>
  <c r="N288"/>
  <c r="M288"/>
  <c r="L288"/>
  <c r="K288"/>
  <c r="J288"/>
  <c r="G288"/>
  <c r="G287" s="1"/>
  <c r="O286"/>
  <c r="P286" s="1"/>
  <c r="P285" s="1"/>
  <c r="Q285"/>
  <c r="N285"/>
  <c r="M285"/>
  <c r="L285"/>
  <c r="K285"/>
  <c r="J285"/>
  <c r="I285"/>
  <c r="H285"/>
  <c r="G285"/>
  <c r="O284"/>
  <c r="P284" s="1"/>
  <c r="P283" s="1"/>
  <c r="Q283"/>
  <c r="Q282" s="1"/>
  <c r="N283"/>
  <c r="N282" s="1"/>
  <c r="M283"/>
  <c r="M282" s="1"/>
  <c r="L283"/>
  <c r="L282" s="1"/>
  <c r="K283"/>
  <c r="K282" s="1"/>
  <c r="J283"/>
  <c r="J282" s="1"/>
  <c r="I283"/>
  <c r="I282" s="1"/>
  <c r="H283"/>
  <c r="H282" s="1"/>
  <c r="G283"/>
  <c r="G282" s="1"/>
  <c r="O281"/>
  <c r="P281" s="1"/>
  <c r="P280" s="1"/>
  <c r="Q280"/>
  <c r="N280"/>
  <c r="M280"/>
  <c r="L280"/>
  <c r="K280"/>
  <c r="J280"/>
  <c r="I280"/>
  <c r="H280"/>
  <c r="G280"/>
  <c r="O279"/>
  <c r="P279" s="1"/>
  <c r="O278"/>
  <c r="P278" s="1"/>
  <c r="P277" s="1"/>
  <c r="Q277"/>
  <c r="N277"/>
  <c r="M277"/>
  <c r="L277"/>
  <c r="K277"/>
  <c r="J277"/>
  <c r="I277"/>
  <c r="H277"/>
  <c r="G277"/>
  <c r="O276"/>
  <c r="O275" s="1"/>
  <c r="Q275"/>
  <c r="N275"/>
  <c r="M275"/>
  <c r="L275"/>
  <c r="K275"/>
  <c r="J275"/>
  <c r="I275"/>
  <c r="H275"/>
  <c r="G275"/>
  <c r="O274"/>
  <c r="P274" s="1"/>
  <c r="P273" s="1"/>
  <c r="Q273"/>
  <c r="N273"/>
  <c r="M273"/>
  <c r="L273"/>
  <c r="K273"/>
  <c r="J273"/>
  <c r="I273"/>
  <c r="H273"/>
  <c r="G273"/>
  <c r="O272"/>
  <c r="O271" s="1"/>
  <c r="Q271"/>
  <c r="Q234" s="1"/>
  <c r="N271"/>
  <c r="N234" s="1"/>
  <c r="M271"/>
  <c r="M234" s="1"/>
  <c r="L271"/>
  <c r="L234" s="1"/>
  <c r="K271"/>
  <c r="K234" s="1"/>
  <c r="J271"/>
  <c r="J234" s="1"/>
  <c r="I271"/>
  <c r="I234" s="1"/>
  <c r="H271"/>
  <c r="H234" s="1"/>
  <c r="G271"/>
  <c r="G234" s="1"/>
  <c r="O270"/>
  <c r="P270" s="1"/>
  <c r="P269" s="1"/>
  <c r="Q269"/>
  <c r="N269"/>
  <c r="M269"/>
  <c r="L269"/>
  <c r="K269"/>
  <c r="J269"/>
  <c r="I269"/>
  <c r="H269"/>
  <c r="G269"/>
  <c r="P268"/>
  <c r="P267" s="1"/>
  <c r="O268"/>
  <c r="O267" s="1"/>
  <c r="Q267"/>
  <c r="N267"/>
  <c r="M267"/>
  <c r="L267"/>
  <c r="K267"/>
  <c r="J267"/>
  <c r="I267"/>
  <c r="H267"/>
  <c r="G267"/>
  <c r="O266"/>
  <c r="P266" s="1"/>
  <c r="O265"/>
  <c r="P265" s="1"/>
  <c r="Q264"/>
  <c r="N264"/>
  <c r="M264"/>
  <c r="L264"/>
  <c r="K264"/>
  <c r="J264"/>
  <c r="I264"/>
  <c r="H264"/>
  <c r="G264"/>
  <c r="O263"/>
  <c r="O262" s="1"/>
  <c r="Q262"/>
  <c r="N262"/>
  <c r="M262"/>
  <c r="L262"/>
  <c r="K262"/>
  <c r="J262"/>
  <c r="I262"/>
  <c r="H262"/>
  <c r="G262"/>
  <c r="O261"/>
  <c r="P261" s="1"/>
  <c r="P260" s="1"/>
  <c r="Q260"/>
  <c r="N260"/>
  <c r="M260"/>
  <c r="L260"/>
  <c r="K260"/>
  <c r="J260"/>
  <c r="I260"/>
  <c r="H260"/>
  <c r="G260"/>
  <c r="O259"/>
  <c r="P259" s="1"/>
  <c r="P258" s="1"/>
  <c r="Q258"/>
  <c r="O258"/>
  <c r="N258"/>
  <c r="M258"/>
  <c r="L258"/>
  <c r="K258"/>
  <c r="J258"/>
  <c r="I258"/>
  <c r="H258"/>
  <c r="G258"/>
  <c r="O257"/>
  <c r="P257" s="1"/>
  <c r="P256" s="1"/>
  <c r="Q256"/>
  <c r="N256"/>
  <c r="M256"/>
  <c r="L256"/>
  <c r="K256"/>
  <c r="J256"/>
  <c r="I256"/>
  <c r="H256"/>
  <c r="G256"/>
  <c r="H255"/>
  <c r="O255" s="1"/>
  <c r="Q254"/>
  <c r="N254"/>
  <c r="M254"/>
  <c r="L254"/>
  <c r="K254"/>
  <c r="J254"/>
  <c r="I254"/>
  <c r="H254"/>
  <c r="G254"/>
  <c r="O253"/>
  <c r="P253" s="1"/>
  <c r="O252"/>
  <c r="O251" s="1"/>
  <c r="Q251"/>
  <c r="N251"/>
  <c r="M251"/>
  <c r="L251"/>
  <c r="K251"/>
  <c r="J251"/>
  <c r="I251"/>
  <c r="H251"/>
  <c r="G251"/>
  <c r="O250"/>
  <c r="P250" s="1"/>
  <c r="P249" s="1"/>
  <c r="Q249"/>
  <c r="N249"/>
  <c r="M249"/>
  <c r="L249"/>
  <c r="K249"/>
  <c r="J249"/>
  <c r="I249"/>
  <c r="H249"/>
  <c r="G249"/>
  <c r="O248"/>
  <c r="P248" s="1"/>
  <c r="P247" s="1"/>
  <c r="Q247"/>
  <c r="O247"/>
  <c r="N247"/>
  <c r="M247"/>
  <c r="L247"/>
  <c r="L238" s="1"/>
  <c r="K247"/>
  <c r="J247"/>
  <c r="I247"/>
  <c r="H247"/>
  <c r="G247"/>
  <c r="O246"/>
  <c r="P246" s="1"/>
  <c r="P245" s="1"/>
  <c r="Q245"/>
  <c r="N245"/>
  <c r="M245"/>
  <c r="L245"/>
  <c r="K245"/>
  <c r="J245"/>
  <c r="I245"/>
  <c r="H245"/>
  <c r="G245"/>
  <c r="O244"/>
  <c r="P244" s="1"/>
  <c r="O243"/>
  <c r="P243" s="1"/>
  <c r="P242" s="1"/>
  <c r="Q242"/>
  <c r="N242"/>
  <c r="M242"/>
  <c r="L242"/>
  <c r="K242"/>
  <c r="J242"/>
  <c r="I242"/>
  <c r="H242"/>
  <c r="G242"/>
  <c r="H241"/>
  <c r="O241" s="1"/>
  <c r="P241" s="1"/>
  <c r="K240"/>
  <c r="H240"/>
  <c r="O240" s="1"/>
  <c r="Q239"/>
  <c r="Q238" s="1"/>
  <c r="N239"/>
  <c r="M239"/>
  <c r="L239"/>
  <c r="K239"/>
  <c r="K238" s="1"/>
  <c r="J239"/>
  <c r="J238" s="1"/>
  <c r="I239"/>
  <c r="G239"/>
  <c r="G238" s="1"/>
  <c r="N238"/>
  <c r="O237"/>
  <c r="P237" s="1"/>
  <c r="L236"/>
  <c r="L235" s="1"/>
  <c r="K236"/>
  <c r="K235" s="1"/>
  <c r="J236"/>
  <c r="J235" s="1"/>
  <c r="I236"/>
  <c r="I235" s="1"/>
  <c r="H236"/>
  <c r="H235" s="1"/>
  <c r="G236"/>
  <c r="Q235"/>
  <c r="P235"/>
  <c r="O235"/>
  <c r="N235"/>
  <c r="M235"/>
  <c r="G235"/>
  <c r="O233"/>
  <c r="P233" s="1"/>
  <c r="P232" s="1"/>
  <c r="Q232"/>
  <c r="N232"/>
  <c r="M232"/>
  <c r="L232"/>
  <c r="K232"/>
  <c r="J232"/>
  <c r="I232"/>
  <c r="H232"/>
  <c r="G232"/>
  <c r="O231"/>
  <c r="P231" s="1"/>
  <c r="P230" s="1"/>
  <c r="P206" s="1"/>
  <c r="Q230"/>
  <c r="Q206" s="1"/>
  <c r="N230"/>
  <c r="N206" s="1"/>
  <c r="M230"/>
  <c r="M206" s="1"/>
  <c r="L230"/>
  <c r="L206" s="1"/>
  <c r="K230"/>
  <c r="K206" s="1"/>
  <c r="J230"/>
  <c r="J206" s="1"/>
  <c r="I230"/>
  <c r="I206" s="1"/>
  <c r="H230"/>
  <c r="H206" s="1"/>
  <c r="G230"/>
  <c r="G206" s="1"/>
  <c r="O229"/>
  <c r="P229" s="1"/>
  <c r="P228" s="1"/>
  <c r="P227" s="1"/>
  <c r="Q228"/>
  <c r="Q227" s="1"/>
  <c r="N228"/>
  <c r="N227" s="1"/>
  <c r="M228"/>
  <c r="L228"/>
  <c r="L227" s="1"/>
  <c r="K228"/>
  <c r="K227" s="1"/>
  <c r="J228"/>
  <c r="J227" s="1"/>
  <c r="I228"/>
  <c r="H228"/>
  <c r="H227" s="1"/>
  <c r="G228"/>
  <c r="G227" s="1"/>
  <c r="M227"/>
  <c r="I227"/>
  <c r="O226"/>
  <c r="P226" s="1"/>
  <c r="P225" s="1"/>
  <c r="Q225"/>
  <c r="N225"/>
  <c r="M225"/>
  <c r="L225"/>
  <c r="K225"/>
  <c r="J225"/>
  <c r="I225"/>
  <c r="H225"/>
  <c r="G225"/>
  <c r="P224"/>
  <c r="P223" s="1"/>
  <c r="O224"/>
  <c r="O223" s="1"/>
  <c r="Q223"/>
  <c r="N223"/>
  <c r="M223"/>
  <c r="L223"/>
  <c r="K223"/>
  <c r="J223"/>
  <c r="I223"/>
  <c r="H223"/>
  <c r="G223"/>
  <c r="O222"/>
  <c r="P222" s="1"/>
  <c r="P221" s="1"/>
  <c r="Q221"/>
  <c r="N221"/>
  <c r="M221"/>
  <c r="L221"/>
  <c r="K221"/>
  <c r="J221"/>
  <c r="I221"/>
  <c r="H221"/>
  <c r="G221"/>
  <c r="O220"/>
  <c r="O219" s="1"/>
  <c r="Q219"/>
  <c r="N219"/>
  <c r="M219"/>
  <c r="L219"/>
  <c r="K219"/>
  <c r="J219"/>
  <c r="I219"/>
  <c r="H219"/>
  <c r="G219"/>
  <c r="O218"/>
  <c r="P218" s="1"/>
  <c r="P217" s="1"/>
  <c r="Q217"/>
  <c r="N217"/>
  <c r="M217"/>
  <c r="L217"/>
  <c r="K217"/>
  <c r="J217"/>
  <c r="I217"/>
  <c r="H217"/>
  <c r="G217"/>
  <c r="P216"/>
  <c r="P215" s="1"/>
  <c r="O216"/>
  <c r="Q215"/>
  <c r="O215"/>
  <c r="N215"/>
  <c r="M215"/>
  <c r="L215"/>
  <c r="K215"/>
  <c r="J215"/>
  <c r="I215"/>
  <c r="H215"/>
  <c r="G215"/>
  <c r="O214"/>
  <c r="P214" s="1"/>
  <c r="P213" s="1"/>
  <c r="Q213"/>
  <c r="N213"/>
  <c r="M213"/>
  <c r="L213"/>
  <c r="K213"/>
  <c r="J213"/>
  <c r="I213"/>
  <c r="H213"/>
  <c r="G213"/>
  <c r="O212"/>
  <c r="P212" s="1"/>
  <c r="P211" s="1"/>
  <c r="Q211"/>
  <c r="O211"/>
  <c r="N211"/>
  <c r="M211"/>
  <c r="L211"/>
  <c r="K211"/>
  <c r="K208" s="1"/>
  <c r="K207" s="1"/>
  <c r="J211"/>
  <c r="I211"/>
  <c r="H211"/>
  <c r="G211"/>
  <c r="O210"/>
  <c r="P210" s="1"/>
  <c r="P209" s="1"/>
  <c r="Q209"/>
  <c r="N209"/>
  <c r="N208" s="1"/>
  <c r="N207" s="1"/>
  <c r="M209"/>
  <c r="L209"/>
  <c r="K209"/>
  <c r="J209"/>
  <c r="J208" s="1"/>
  <c r="J207" s="1"/>
  <c r="I209"/>
  <c r="I208" s="1"/>
  <c r="I207" s="1"/>
  <c r="H209"/>
  <c r="G209"/>
  <c r="Q208"/>
  <c r="Q207" s="1"/>
  <c r="M208"/>
  <c r="M207" s="1"/>
  <c r="G208"/>
  <c r="G207" s="1"/>
  <c r="O205"/>
  <c r="P205" s="1"/>
  <c r="P204"/>
  <c r="O203"/>
  <c r="P203" s="1"/>
  <c r="O202"/>
  <c r="P202" s="1"/>
  <c r="Q201"/>
  <c r="N201"/>
  <c r="M201"/>
  <c r="L201"/>
  <c r="K201"/>
  <c r="J201"/>
  <c r="I201"/>
  <c r="H201"/>
  <c r="G201"/>
  <c r="O200"/>
  <c r="P200" s="1"/>
  <c r="O199"/>
  <c r="P199" s="1"/>
  <c r="O198"/>
  <c r="P198" s="1"/>
  <c r="O197"/>
  <c r="P197" s="1"/>
  <c r="O196"/>
  <c r="P196" s="1"/>
  <c r="O195"/>
  <c r="P195" s="1"/>
  <c r="Q194"/>
  <c r="N194"/>
  <c r="M194"/>
  <c r="L194"/>
  <c r="K194"/>
  <c r="J194"/>
  <c r="I194"/>
  <c r="H194"/>
  <c r="G194"/>
  <c r="O193"/>
  <c r="P193" s="1"/>
  <c r="P192"/>
  <c r="O192"/>
  <c r="O191" s="1"/>
  <c r="Q191"/>
  <c r="N191"/>
  <c r="M191"/>
  <c r="L191"/>
  <c r="K191"/>
  <c r="J191"/>
  <c r="I191"/>
  <c r="H191"/>
  <c r="G191"/>
  <c r="O190"/>
  <c r="P190" s="1"/>
  <c r="P189" s="1"/>
  <c r="Q189"/>
  <c r="N189"/>
  <c r="M189"/>
  <c r="L189"/>
  <c r="K189"/>
  <c r="J189"/>
  <c r="I189"/>
  <c r="H189"/>
  <c r="G189"/>
  <c r="O188"/>
  <c r="P188" s="1"/>
  <c r="P187" s="1"/>
  <c r="Q187"/>
  <c r="N187"/>
  <c r="M187"/>
  <c r="L187"/>
  <c r="K187"/>
  <c r="J187"/>
  <c r="I187"/>
  <c r="H187"/>
  <c r="G187"/>
  <c r="O186"/>
  <c r="P186" s="1"/>
  <c r="P185" s="1"/>
  <c r="Q185"/>
  <c r="N185"/>
  <c r="M185"/>
  <c r="L185"/>
  <c r="K185"/>
  <c r="J185"/>
  <c r="I185"/>
  <c r="H185"/>
  <c r="G185"/>
  <c r="O184"/>
  <c r="O183" s="1"/>
  <c r="Q183"/>
  <c r="N183"/>
  <c r="M183"/>
  <c r="L183"/>
  <c r="K183"/>
  <c r="J183"/>
  <c r="I183"/>
  <c r="H183"/>
  <c r="G183"/>
  <c r="O182"/>
  <c r="P182" s="1"/>
  <c r="P181" s="1"/>
  <c r="Q181"/>
  <c r="N181"/>
  <c r="M181"/>
  <c r="L181"/>
  <c r="K181"/>
  <c r="J181"/>
  <c r="I181"/>
  <c r="H181"/>
  <c r="G181"/>
  <c r="O180"/>
  <c r="P180" s="1"/>
  <c r="P179" s="1"/>
  <c r="Q179"/>
  <c r="O179"/>
  <c r="N179"/>
  <c r="M179"/>
  <c r="L179"/>
  <c r="K179"/>
  <c r="J179"/>
  <c r="I179"/>
  <c r="H179"/>
  <c r="G179"/>
  <c r="O178"/>
  <c r="P178" s="1"/>
  <c r="P177" s="1"/>
  <c r="Q177"/>
  <c r="N177"/>
  <c r="M177"/>
  <c r="L177"/>
  <c r="K177"/>
  <c r="J177"/>
  <c r="I177"/>
  <c r="H177"/>
  <c r="G177"/>
  <c r="O176"/>
  <c r="O175" s="1"/>
  <c r="Q175"/>
  <c r="Q159" s="1"/>
  <c r="N175"/>
  <c r="N159" s="1"/>
  <c r="M175"/>
  <c r="M159" s="1"/>
  <c r="L175"/>
  <c r="L159" s="1"/>
  <c r="K175"/>
  <c r="K159" s="1"/>
  <c r="J175"/>
  <c r="J159" s="1"/>
  <c r="I175"/>
  <c r="I159" s="1"/>
  <c r="H175"/>
  <c r="H159" s="1"/>
  <c r="G175"/>
  <c r="G159" s="1"/>
  <c r="O174"/>
  <c r="P174" s="1"/>
  <c r="P173" s="1"/>
  <c r="Q173"/>
  <c r="N173"/>
  <c r="M173"/>
  <c r="L173"/>
  <c r="K173"/>
  <c r="J173"/>
  <c r="I173"/>
  <c r="H173"/>
  <c r="G173"/>
  <c r="O172"/>
  <c r="P172" s="1"/>
  <c r="P171" s="1"/>
  <c r="Q171"/>
  <c r="N171"/>
  <c r="M171"/>
  <c r="L171"/>
  <c r="K171"/>
  <c r="J171"/>
  <c r="I171"/>
  <c r="H171"/>
  <c r="G171"/>
  <c r="O170"/>
  <c r="P170" s="1"/>
  <c r="P169" s="1"/>
  <c r="Q169"/>
  <c r="N169"/>
  <c r="M169"/>
  <c r="L169"/>
  <c r="K169"/>
  <c r="J169"/>
  <c r="I169"/>
  <c r="H169"/>
  <c r="G169"/>
  <c r="O168"/>
  <c r="O167" s="1"/>
  <c r="Q167"/>
  <c r="N167"/>
  <c r="M167"/>
  <c r="L167"/>
  <c r="K167"/>
  <c r="J167"/>
  <c r="I167"/>
  <c r="H167"/>
  <c r="G167"/>
  <c r="O166"/>
  <c r="P166" s="1"/>
  <c r="P165" s="1"/>
  <c r="Q165"/>
  <c r="N165"/>
  <c r="M165"/>
  <c r="L165"/>
  <c r="K165"/>
  <c r="J165"/>
  <c r="I165"/>
  <c r="H165"/>
  <c r="G165"/>
  <c r="O164"/>
  <c r="P164" s="1"/>
  <c r="P163" s="1"/>
  <c r="Q163"/>
  <c r="N163"/>
  <c r="M163"/>
  <c r="M160" s="1"/>
  <c r="L163"/>
  <c r="K163"/>
  <c r="J163"/>
  <c r="I163"/>
  <c r="H163"/>
  <c r="G163"/>
  <c r="O162"/>
  <c r="P162" s="1"/>
  <c r="P161" s="1"/>
  <c r="Q161"/>
  <c r="Q160" s="1"/>
  <c r="N161"/>
  <c r="M161"/>
  <c r="L161"/>
  <c r="L160" s="1"/>
  <c r="K161"/>
  <c r="J161"/>
  <c r="I161"/>
  <c r="H161"/>
  <c r="H160" s="1"/>
  <c r="G161"/>
  <c r="G160" s="1"/>
  <c r="K160"/>
  <c r="I160"/>
  <c r="O158"/>
  <c r="P158" s="1"/>
  <c r="P157" s="1"/>
  <c r="Q157"/>
  <c r="N157"/>
  <c r="G157"/>
  <c r="O156"/>
  <c r="O155"/>
  <c r="P155" s="1"/>
  <c r="O154"/>
  <c r="P154" s="1"/>
  <c r="O153"/>
  <c r="P153" s="1"/>
  <c r="Q152"/>
  <c r="Q151" s="1"/>
  <c r="Q150" s="1"/>
  <c r="N152"/>
  <c r="N151" s="1"/>
  <c r="M152"/>
  <c r="M151" s="1"/>
  <c r="L152"/>
  <c r="L151" s="1"/>
  <c r="L150" s="1"/>
  <c r="K152"/>
  <c r="K151" s="1"/>
  <c r="K150" s="1"/>
  <c r="J152"/>
  <c r="J151" s="1"/>
  <c r="I152"/>
  <c r="I151" s="1"/>
  <c r="H152"/>
  <c r="H151" s="1"/>
  <c r="H150" s="1"/>
  <c r="G152"/>
  <c r="G151" s="1"/>
  <c r="G150" s="1"/>
  <c r="O149"/>
  <c r="P149" s="1"/>
  <c r="P148" s="1"/>
  <c r="Q148"/>
  <c r="N148"/>
  <c r="I148"/>
  <c r="H148"/>
  <c r="G148"/>
  <c r="O147"/>
  <c r="P147" s="1"/>
  <c r="P146" s="1"/>
  <c r="Q146"/>
  <c r="N146"/>
  <c r="I146"/>
  <c r="G146"/>
  <c r="O145"/>
  <c r="P145" s="1"/>
  <c r="P144" s="1"/>
  <c r="Q144"/>
  <c r="Q143" s="1"/>
  <c r="Q142" s="1"/>
  <c r="N144"/>
  <c r="G144"/>
  <c r="M143"/>
  <c r="M142" s="1"/>
  <c r="L143"/>
  <c r="L142" s="1"/>
  <c r="K143"/>
  <c r="K142" s="1"/>
  <c r="J143"/>
  <c r="J142" s="1"/>
  <c r="H143"/>
  <c r="H142" s="1"/>
  <c r="G143"/>
  <c r="G142" s="1"/>
  <c r="O141"/>
  <c r="P141" s="1"/>
  <c r="P140" s="1"/>
  <c r="P139" s="1"/>
  <c r="P123" s="1"/>
  <c r="Q140"/>
  <c r="Q139" s="1"/>
  <c r="Q123" s="1"/>
  <c r="N140"/>
  <c r="M140"/>
  <c r="M139" s="1"/>
  <c r="M123" s="1"/>
  <c r="L140"/>
  <c r="L139" s="1"/>
  <c r="L123" s="1"/>
  <c r="K140"/>
  <c r="K139" s="1"/>
  <c r="K123" s="1"/>
  <c r="J140"/>
  <c r="I140"/>
  <c r="I139" s="1"/>
  <c r="I123" s="1"/>
  <c r="H140"/>
  <c r="H139" s="1"/>
  <c r="H123" s="1"/>
  <c r="G140"/>
  <c r="G139" s="1"/>
  <c r="G123" s="1"/>
  <c r="N139"/>
  <c r="N123" s="1"/>
  <c r="J139"/>
  <c r="J123" s="1"/>
  <c r="O138"/>
  <c r="P138" s="1"/>
  <c r="P137" s="1"/>
  <c r="Q137"/>
  <c r="N137"/>
  <c r="M137"/>
  <c r="L137"/>
  <c r="K137"/>
  <c r="J137"/>
  <c r="I137"/>
  <c r="H137"/>
  <c r="G137"/>
  <c r="O136"/>
  <c r="P136" s="1"/>
  <c r="P135" s="1"/>
  <c r="Q135"/>
  <c r="N135"/>
  <c r="M135"/>
  <c r="L135"/>
  <c r="K135"/>
  <c r="J135"/>
  <c r="I135"/>
  <c r="H135"/>
  <c r="G135"/>
  <c r="O134"/>
  <c r="P134" s="1"/>
  <c r="P133" s="1"/>
  <c r="Q133"/>
  <c r="O133"/>
  <c r="N133"/>
  <c r="M133"/>
  <c r="L133"/>
  <c r="K133"/>
  <c r="J133"/>
  <c r="I133"/>
  <c r="H133"/>
  <c r="G133"/>
  <c r="G126" s="1"/>
  <c r="G125" s="1"/>
  <c r="O132"/>
  <c r="P132" s="1"/>
  <c r="P131" s="1"/>
  <c r="Q131"/>
  <c r="N131"/>
  <c r="M131"/>
  <c r="L131"/>
  <c r="K131"/>
  <c r="J131"/>
  <c r="I131"/>
  <c r="I126" s="1"/>
  <c r="H131"/>
  <c r="G131"/>
  <c r="O130"/>
  <c r="P130" s="1"/>
  <c r="P129" s="1"/>
  <c r="Q129"/>
  <c r="Q126" s="1"/>
  <c r="Q125" s="1"/>
  <c r="N129"/>
  <c r="M129"/>
  <c r="L129"/>
  <c r="K129"/>
  <c r="J129"/>
  <c r="I129"/>
  <c r="H129"/>
  <c r="G129"/>
  <c r="O128"/>
  <c r="P128" s="1"/>
  <c r="P127" s="1"/>
  <c r="Q127"/>
  <c r="N127"/>
  <c r="M127"/>
  <c r="L127"/>
  <c r="K127"/>
  <c r="J127"/>
  <c r="I127"/>
  <c r="H127"/>
  <c r="G127"/>
  <c r="M126"/>
  <c r="M125" s="1"/>
  <c r="K126"/>
  <c r="K125" s="1"/>
  <c r="M124"/>
  <c r="K124"/>
  <c r="O122"/>
  <c r="P122" s="1"/>
  <c r="P121" s="1"/>
  <c r="Q121"/>
  <c r="N121"/>
  <c r="M121"/>
  <c r="L121"/>
  <c r="K121"/>
  <c r="J121"/>
  <c r="I121"/>
  <c r="H121"/>
  <c r="G121"/>
  <c r="O120"/>
  <c r="P120" s="1"/>
  <c r="P119" s="1"/>
  <c r="P118" s="1"/>
  <c r="Q119"/>
  <c r="Q118" s="1"/>
  <c r="N119"/>
  <c r="N118" s="1"/>
  <c r="M119"/>
  <c r="M118" s="1"/>
  <c r="L119"/>
  <c r="L118" s="1"/>
  <c r="K119"/>
  <c r="K118" s="1"/>
  <c r="J119"/>
  <c r="J118" s="1"/>
  <c r="I119"/>
  <c r="I118" s="1"/>
  <c r="H119"/>
  <c r="H118" s="1"/>
  <c r="G119"/>
  <c r="G118" s="1"/>
  <c r="P117"/>
  <c r="P116" s="1"/>
  <c r="Q116"/>
  <c r="O116"/>
  <c r="N116"/>
  <c r="O115"/>
  <c r="O114" s="1"/>
  <c r="Q114"/>
  <c r="N114"/>
  <c r="M114"/>
  <c r="L114"/>
  <c r="K114"/>
  <c r="J114"/>
  <c r="I114"/>
  <c r="H114"/>
  <c r="G114"/>
  <c r="O113"/>
  <c r="P113" s="1"/>
  <c r="P112" s="1"/>
  <c r="Q112"/>
  <c r="N112"/>
  <c r="M112"/>
  <c r="L112"/>
  <c r="K112"/>
  <c r="J112"/>
  <c r="I112"/>
  <c r="H112"/>
  <c r="G112"/>
  <c r="P111"/>
  <c r="O111"/>
  <c r="P110"/>
  <c r="P109" s="1"/>
  <c r="O110"/>
  <c r="Q109"/>
  <c r="N109"/>
  <c r="M109"/>
  <c r="L109"/>
  <c r="K109"/>
  <c r="J109"/>
  <c r="I109"/>
  <c r="H109"/>
  <c r="G109"/>
  <c r="O108"/>
  <c r="Q107"/>
  <c r="N107"/>
  <c r="M107"/>
  <c r="L107"/>
  <c r="K107"/>
  <c r="J107"/>
  <c r="I107"/>
  <c r="H107"/>
  <c r="G107"/>
  <c r="O106"/>
  <c r="P106" s="1"/>
  <c r="O105"/>
  <c r="O104" s="1"/>
  <c r="Q104"/>
  <c r="N104"/>
  <c r="M104"/>
  <c r="L104"/>
  <c r="K104"/>
  <c r="J104"/>
  <c r="I104"/>
  <c r="H104"/>
  <c r="G104"/>
  <c r="O103"/>
  <c r="Q102"/>
  <c r="N102"/>
  <c r="M102"/>
  <c r="L102"/>
  <c r="K102"/>
  <c r="J102"/>
  <c r="I102"/>
  <c r="H102"/>
  <c r="G102"/>
  <c r="H101"/>
  <c r="O101" s="1"/>
  <c r="O100"/>
  <c r="P100" s="1"/>
  <c r="Q99"/>
  <c r="N99"/>
  <c r="M99"/>
  <c r="L99"/>
  <c r="K99"/>
  <c r="J99"/>
  <c r="I99"/>
  <c r="H99"/>
  <c r="G99"/>
  <c r="O98"/>
  <c r="P98" s="1"/>
  <c r="O97"/>
  <c r="P97" s="1"/>
  <c r="O96"/>
  <c r="P96" s="1"/>
  <c r="O95"/>
  <c r="P95" s="1"/>
  <c r="Q94"/>
  <c r="N94"/>
  <c r="M94"/>
  <c r="L94"/>
  <c r="K94"/>
  <c r="J94"/>
  <c r="I94"/>
  <c r="H94"/>
  <c r="G94"/>
  <c r="O93"/>
  <c r="O92"/>
  <c r="P92" s="1"/>
  <c r="Q91"/>
  <c r="N91"/>
  <c r="M91"/>
  <c r="L91"/>
  <c r="K91"/>
  <c r="J91"/>
  <c r="I91"/>
  <c r="H91"/>
  <c r="G91"/>
  <c r="I90"/>
  <c r="O90" s="1"/>
  <c r="P90" s="1"/>
  <c r="I89"/>
  <c r="O89" s="1"/>
  <c r="P89" s="1"/>
  <c r="O88"/>
  <c r="P88" s="1"/>
  <c r="O87"/>
  <c r="P87" s="1"/>
  <c r="Q86"/>
  <c r="N86"/>
  <c r="M86"/>
  <c r="L86"/>
  <c r="K86"/>
  <c r="J86"/>
  <c r="H86"/>
  <c r="G86"/>
  <c r="O85"/>
  <c r="P85" s="1"/>
  <c r="L85"/>
  <c r="H85"/>
  <c r="H84"/>
  <c r="O84" s="1"/>
  <c r="P84" s="1"/>
  <c r="Q83"/>
  <c r="N83"/>
  <c r="M83"/>
  <c r="L83"/>
  <c r="K83"/>
  <c r="J83"/>
  <c r="I83"/>
  <c r="G83"/>
  <c r="O82"/>
  <c r="P82" s="1"/>
  <c r="O81"/>
  <c r="P81" s="1"/>
  <c r="J81"/>
  <c r="Q80"/>
  <c r="N80"/>
  <c r="M80"/>
  <c r="L80"/>
  <c r="K80"/>
  <c r="J80"/>
  <c r="I80"/>
  <c r="H80"/>
  <c r="G80"/>
  <c r="O79"/>
  <c r="Q78"/>
  <c r="N78"/>
  <c r="M78"/>
  <c r="L78"/>
  <c r="K78"/>
  <c r="J78"/>
  <c r="I78"/>
  <c r="H78"/>
  <c r="G78"/>
  <c r="O77"/>
  <c r="P77" s="1"/>
  <c r="O76"/>
  <c r="P76" s="1"/>
  <c r="Q75"/>
  <c r="Q74" s="1"/>
  <c r="N75"/>
  <c r="M75"/>
  <c r="M74" s="1"/>
  <c r="L75"/>
  <c r="K75"/>
  <c r="K74" s="1"/>
  <c r="J75"/>
  <c r="I75"/>
  <c r="I74" s="1"/>
  <c r="H75"/>
  <c r="H74" s="1"/>
  <c r="G75"/>
  <c r="G74" s="1"/>
  <c r="N74"/>
  <c r="L74"/>
  <c r="J74"/>
  <c r="H73"/>
  <c r="O72"/>
  <c r="P72" s="1"/>
  <c r="H72"/>
  <c r="Q71"/>
  <c r="N71"/>
  <c r="M71"/>
  <c r="L71"/>
  <c r="K71"/>
  <c r="J71"/>
  <c r="I71"/>
  <c r="G71"/>
  <c r="G68" s="1"/>
  <c r="G67" s="1"/>
  <c r="O70"/>
  <c r="Q69"/>
  <c r="N69"/>
  <c r="N68" s="1"/>
  <c r="N67" s="1"/>
  <c r="M69"/>
  <c r="L69"/>
  <c r="K69"/>
  <c r="J69"/>
  <c r="J68" s="1"/>
  <c r="J67" s="1"/>
  <c r="I69"/>
  <c r="H69"/>
  <c r="G69"/>
  <c r="Q68"/>
  <c r="Q67" s="1"/>
  <c r="K68"/>
  <c r="K67" s="1"/>
  <c r="O66"/>
  <c r="P66" s="1"/>
  <c r="O65"/>
  <c r="P65" s="1"/>
  <c r="O64"/>
  <c r="P64" s="1"/>
  <c r="Q63"/>
  <c r="Q60" s="1"/>
  <c r="Q59" s="1"/>
  <c r="O63"/>
  <c r="N63"/>
  <c r="N60" s="1"/>
  <c r="N59" s="1"/>
  <c r="M63"/>
  <c r="M60" s="1"/>
  <c r="M59" s="1"/>
  <c r="L63"/>
  <c r="K63"/>
  <c r="K60" s="1"/>
  <c r="K59" s="1"/>
  <c r="J63"/>
  <c r="I63"/>
  <c r="H63"/>
  <c r="G63"/>
  <c r="G60" s="1"/>
  <c r="G59" s="1"/>
  <c r="I62"/>
  <c r="O61"/>
  <c r="P61" s="1"/>
  <c r="L60"/>
  <c r="L59" s="1"/>
  <c r="J60"/>
  <c r="J59" s="1"/>
  <c r="H60"/>
  <c r="H59" s="1"/>
  <c r="O58"/>
  <c r="Q57"/>
  <c r="N57"/>
  <c r="M57"/>
  <c r="L57"/>
  <c r="K57"/>
  <c r="J57"/>
  <c r="I57"/>
  <c r="H57"/>
  <c r="G57"/>
  <c r="P56"/>
  <c r="P55" s="1"/>
  <c r="O56"/>
  <c r="Q55"/>
  <c r="Q54" s="1"/>
  <c r="O55"/>
  <c r="N55"/>
  <c r="N54" s="1"/>
  <c r="M55"/>
  <c r="M54" s="1"/>
  <c r="L55"/>
  <c r="L54" s="1"/>
  <c r="K55"/>
  <c r="K54" s="1"/>
  <c r="J55"/>
  <c r="J54" s="1"/>
  <c r="I55"/>
  <c r="H55"/>
  <c r="H54" s="1"/>
  <c r="G55"/>
  <c r="G54" s="1"/>
  <c r="M53"/>
  <c r="L53"/>
  <c r="L52" s="1"/>
  <c r="L51" s="1"/>
  <c r="K53"/>
  <c r="K52" s="1"/>
  <c r="K51" s="1"/>
  <c r="J53"/>
  <c r="H53"/>
  <c r="H52" s="1"/>
  <c r="H51" s="1"/>
  <c r="Q52"/>
  <c r="Q51" s="1"/>
  <c r="N52"/>
  <c r="N51" s="1"/>
  <c r="M52"/>
  <c r="M51" s="1"/>
  <c r="I52"/>
  <c r="I51" s="1"/>
  <c r="G52"/>
  <c r="G51" s="1"/>
  <c r="P50"/>
  <c r="P49" s="1"/>
  <c r="P48" s="1"/>
  <c r="O50"/>
  <c r="O49" s="1"/>
  <c r="O48" s="1"/>
  <c r="Q49"/>
  <c r="Q48" s="1"/>
  <c r="N49"/>
  <c r="I49"/>
  <c r="I48" s="1"/>
  <c r="H49"/>
  <c r="H48" s="1"/>
  <c r="G49"/>
  <c r="G48" s="1"/>
  <c r="N48"/>
  <c r="M48"/>
  <c r="L48"/>
  <c r="K48"/>
  <c r="J48"/>
  <c r="P47"/>
  <c r="O47"/>
  <c r="O46"/>
  <c r="O45" s="1"/>
  <c r="Q45"/>
  <c r="N45"/>
  <c r="M45"/>
  <c r="L45"/>
  <c r="K45"/>
  <c r="J45"/>
  <c r="I45"/>
  <c r="H45"/>
  <c r="G45"/>
  <c r="O44"/>
  <c r="P44" s="1"/>
  <c r="P43" s="1"/>
  <c r="P42" s="1"/>
  <c r="Q43"/>
  <c r="Q42" s="1"/>
  <c r="N43"/>
  <c r="N42" s="1"/>
  <c r="M43"/>
  <c r="M42" s="1"/>
  <c r="L43"/>
  <c r="L42" s="1"/>
  <c r="K43"/>
  <c r="K42" s="1"/>
  <c r="J43"/>
  <c r="J42" s="1"/>
  <c r="I43"/>
  <c r="I42" s="1"/>
  <c r="H43"/>
  <c r="H42" s="1"/>
  <c r="G43"/>
  <c r="G42" s="1"/>
  <c r="O41"/>
  <c r="O40" s="1"/>
  <c r="O39" s="1"/>
  <c r="Q40"/>
  <c r="Q39" s="1"/>
  <c r="P40"/>
  <c r="N40"/>
  <c r="N39" s="1"/>
  <c r="M40"/>
  <c r="M39" s="1"/>
  <c r="L40"/>
  <c r="K40"/>
  <c r="K39" s="1"/>
  <c r="J40"/>
  <c r="J39" s="1"/>
  <c r="I40"/>
  <c r="I39" s="1"/>
  <c r="H40"/>
  <c r="G40"/>
  <c r="G39" s="1"/>
  <c r="P39"/>
  <c r="L39"/>
  <c r="H39"/>
  <c r="P38"/>
  <c r="O38"/>
  <c r="P37"/>
  <c r="O37"/>
  <c r="P36"/>
  <c r="O35"/>
  <c r="P35" s="1"/>
  <c r="O34"/>
  <c r="P34" s="1"/>
  <c r="O33"/>
  <c r="P33" s="1"/>
  <c r="O32"/>
  <c r="P32" s="1"/>
  <c r="Q31"/>
  <c r="N31"/>
  <c r="M31"/>
  <c r="L31"/>
  <c r="K31"/>
  <c r="J31"/>
  <c r="I31"/>
  <c r="H31"/>
  <c r="G31"/>
  <c r="P30"/>
  <c r="P29" s="1"/>
  <c r="P28" s="1"/>
  <c r="O30"/>
  <c r="O29" s="1"/>
  <c r="O28" s="1"/>
  <c r="Q29"/>
  <c r="Q28" s="1"/>
  <c r="N29"/>
  <c r="N28" s="1"/>
  <c r="M29"/>
  <c r="M28" s="1"/>
  <c r="L29"/>
  <c r="L28" s="1"/>
  <c r="K29"/>
  <c r="K28" s="1"/>
  <c r="J29"/>
  <c r="J28" s="1"/>
  <c r="I29"/>
  <c r="I28" s="1"/>
  <c r="H29"/>
  <c r="H28" s="1"/>
  <c r="G29"/>
  <c r="G28" s="1"/>
  <c r="O27"/>
  <c r="P27" s="1"/>
  <c r="O26"/>
  <c r="O25" s="1"/>
  <c r="O24" s="1"/>
  <c r="Q25"/>
  <c r="Q24" s="1"/>
  <c r="N25"/>
  <c r="M25"/>
  <c r="M24" s="1"/>
  <c r="L25"/>
  <c r="L24" s="1"/>
  <c r="K25"/>
  <c r="K24" s="1"/>
  <c r="J25"/>
  <c r="I25"/>
  <c r="I24" s="1"/>
  <c r="H25"/>
  <c r="H24" s="1"/>
  <c r="G25"/>
  <c r="G24" s="1"/>
  <c r="N24"/>
  <c r="J24"/>
  <c r="O23"/>
  <c r="O22" s="1"/>
  <c r="O21" s="1"/>
  <c r="Q22"/>
  <c r="Q21" s="1"/>
  <c r="N22"/>
  <c r="N21" s="1"/>
  <c r="N20" s="1"/>
  <c r="M22"/>
  <c r="M21" s="1"/>
  <c r="M20" s="1"/>
  <c r="L22"/>
  <c r="L21" s="1"/>
  <c r="K22"/>
  <c r="K21" s="1"/>
  <c r="J22"/>
  <c r="J21" s="1"/>
  <c r="J20" s="1"/>
  <c r="I22"/>
  <c r="I21" s="1"/>
  <c r="H22"/>
  <c r="H21" s="1"/>
  <c r="G22"/>
  <c r="G21" s="1"/>
  <c r="Q19"/>
  <c r="P19"/>
  <c r="N19"/>
  <c r="M19"/>
  <c r="L19"/>
  <c r="K19"/>
  <c r="J19"/>
  <c r="I19"/>
  <c r="H19"/>
  <c r="G19"/>
  <c r="H206" i="3"/>
  <c r="I206"/>
  <c r="J206"/>
  <c r="K206"/>
  <c r="L206"/>
  <c r="M206"/>
  <c r="N206"/>
  <c r="O206"/>
  <c r="P206"/>
  <c r="Q206"/>
  <c r="G206"/>
  <c r="G150" s="1"/>
  <c r="H370"/>
  <c r="I370"/>
  <c r="J370"/>
  <c r="K370"/>
  <c r="L370"/>
  <c r="M370"/>
  <c r="N370"/>
  <c r="O370"/>
  <c r="P370"/>
  <c r="Q370"/>
  <c r="G370"/>
  <c r="H235"/>
  <c r="I235"/>
  <c r="J235"/>
  <c r="K235"/>
  <c r="L235"/>
  <c r="M235"/>
  <c r="N235"/>
  <c r="O235"/>
  <c r="P235"/>
  <c r="Q235"/>
  <c r="G234"/>
  <c r="G235"/>
  <c r="H234"/>
  <c r="I234"/>
  <c r="J234"/>
  <c r="K234"/>
  <c r="L234"/>
  <c r="M234"/>
  <c r="N234"/>
  <c r="O234"/>
  <c r="P234"/>
  <c r="Q234"/>
  <c r="G238"/>
  <c r="H150"/>
  <c r="I150"/>
  <c r="J150"/>
  <c r="K150"/>
  <c r="L150"/>
  <c r="M150"/>
  <c r="N150"/>
  <c r="O150"/>
  <c r="P150"/>
  <c r="Q150"/>
  <c r="H934"/>
  <c r="I934"/>
  <c r="J934"/>
  <c r="K934"/>
  <c r="L934"/>
  <c r="M934"/>
  <c r="N934"/>
  <c r="H593"/>
  <c r="I593"/>
  <c r="J593"/>
  <c r="K593"/>
  <c r="L593"/>
  <c r="M593"/>
  <c r="N593"/>
  <c r="O593"/>
  <c r="P593"/>
  <c r="Q593"/>
  <c r="G593"/>
  <c r="H897"/>
  <c r="I897"/>
  <c r="J897"/>
  <c r="K897"/>
  <c r="L897"/>
  <c r="M897"/>
  <c r="N897"/>
  <c r="O897"/>
  <c r="P897"/>
  <c r="Q897"/>
  <c r="G897"/>
  <c r="H838"/>
  <c r="I838"/>
  <c r="J838"/>
  <c r="K838"/>
  <c r="L838"/>
  <c r="M838"/>
  <c r="N838"/>
  <c r="O838"/>
  <c r="P838"/>
  <c r="Q838"/>
  <c r="G838"/>
  <c r="G832" s="1"/>
  <c r="H832"/>
  <c r="I832"/>
  <c r="J832"/>
  <c r="K832"/>
  <c r="L832"/>
  <c r="M832"/>
  <c r="N832"/>
  <c r="O832"/>
  <c r="P832"/>
  <c r="Q832"/>
  <c r="H770"/>
  <c r="I770"/>
  <c r="J770"/>
  <c r="K770"/>
  <c r="L770"/>
  <c r="M770"/>
  <c r="N770"/>
  <c r="O770"/>
  <c r="P770"/>
  <c r="Q770"/>
  <c r="G770"/>
  <c r="H734"/>
  <c r="I734"/>
  <c r="J734"/>
  <c r="K734"/>
  <c r="L734"/>
  <c r="M734"/>
  <c r="N734"/>
  <c r="O734"/>
  <c r="P734"/>
  <c r="Q734"/>
  <c r="G734"/>
  <c r="G737"/>
  <c r="H440"/>
  <c r="I440"/>
  <c r="J440"/>
  <c r="K440"/>
  <c r="L440"/>
  <c r="M440"/>
  <c r="N440"/>
  <c r="O440"/>
  <c r="G440"/>
  <c r="H396"/>
  <c r="I396"/>
  <c r="J396"/>
  <c r="K396"/>
  <c r="L396"/>
  <c r="M396"/>
  <c r="N396"/>
  <c r="O396"/>
  <c r="G396"/>
  <c r="H395"/>
  <c r="I395"/>
  <c r="J395"/>
  <c r="K395"/>
  <c r="L395"/>
  <c r="M395"/>
  <c r="N395"/>
  <c r="O395"/>
  <c r="G315"/>
  <c r="H287"/>
  <c r="I287"/>
  <c r="J287"/>
  <c r="K287"/>
  <c r="L287"/>
  <c r="M287"/>
  <c r="N287"/>
  <c r="O287"/>
  <c r="P287"/>
  <c r="G287"/>
  <c r="H159"/>
  <c r="I159"/>
  <c r="J159"/>
  <c r="K159"/>
  <c r="L159"/>
  <c r="M159"/>
  <c r="N159"/>
  <c r="O159"/>
  <c r="P159"/>
  <c r="Q159"/>
  <c r="G159"/>
  <c r="H123"/>
  <c r="I123"/>
  <c r="J123"/>
  <c r="K123"/>
  <c r="L123"/>
  <c r="M123"/>
  <c r="N123"/>
  <c r="O123"/>
  <c r="P123"/>
  <c r="Q123"/>
  <c r="G123"/>
  <c r="H54"/>
  <c r="I54"/>
  <c r="J54"/>
  <c r="K54"/>
  <c r="L54"/>
  <c r="M54"/>
  <c r="N54"/>
  <c r="O54"/>
  <c r="G54"/>
  <c r="G20" s="1"/>
  <c r="H20"/>
  <c r="I20"/>
  <c r="J20"/>
  <c r="K20"/>
  <c r="L20"/>
  <c r="M20"/>
  <c r="N20"/>
  <c r="O20"/>
  <c r="N946"/>
  <c r="O932"/>
  <c r="P932" s="1"/>
  <c r="P931" s="1"/>
  <c r="Q931"/>
  <c r="N931"/>
  <c r="M931"/>
  <c r="L931"/>
  <c r="K931"/>
  <c r="J931"/>
  <c r="I931"/>
  <c r="H931"/>
  <c r="G931"/>
  <c r="O930"/>
  <c r="P930" s="1"/>
  <c r="P929" s="1"/>
  <c r="Q929"/>
  <c r="Q924" s="1"/>
  <c r="Q916" s="1"/>
  <c r="N929"/>
  <c r="N924" s="1"/>
  <c r="M929"/>
  <c r="L929"/>
  <c r="K929"/>
  <c r="J929"/>
  <c r="J924" s="1"/>
  <c r="I929"/>
  <c r="H929"/>
  <c r="G929"/>
  <c r="O928"/>
  <c r="P928" s="1"/>
  <c r="P927" s="1"/>
  <c r="Q927"/>
  <c r="N927"/>
  <c r="M927"/>
  <c r="L927"/>
  <c r="K927"/>
  <c r="J927"/>
  <c r="I927"/>
  <c r="H927"/>
  <c r="G927"/>
  <c r="O926"/>
  <c r="P926" s="1"/>
  <c r="P925" s="1"/>
  <c r="Q925"/>
  <c r="O925"/>
  <c r="N925"/>
  <c r="M925"/>
  <c r="L925"/>
  <c r="L924" s="1"/>
  <c r="K925"/>
  <c r="K924" s="1"/>
  <c r="K916" s="1"/>
  <c r="J925"/>
  <c r="I925"/>
  <c r="H925"/>
  <c r="G925"/>
  <c r="M924"/>
  <c r="I924"/>
  <c r="H924"/>
  <c r="G924"/>
  <c r="O923"/>
  <c r="P923" s="1"/>
  <c r="P922" s="1"/>
  <c r="P921" s="1"/>
  <c r="Q922"/>
  <c r="N922"/>
  <c r="N921" s="1"/>
  <c r="M922"/>
  <c r="M921" s="1"/>
  <c r="L922"/>
  <c r="K922"/>
  <c r="J922"/>
  <c r="J921" s="1"/>
  <c r="I922"/>
  <c r="I921" s="1"/>
  <c r="H922"/>
  <c r="G922"/>
  <c r="Q921"/>
  <c r="L921"/>
  <c r="K921"/>
  <c r="H921"/>
  <c r="G921"/>
  <c r="O920"/>
  <c r="P920" s="1"/>
  <c r="P919" s="1"/>
  <c r="P917" s="1"/>
  <c r="Q919"/>
  <c r="N919"/>
  <c r="M919"/>
  <c r="M917" s="1"/>
  <c r="M916" s="1"/>
  <c r="L919"/>
  <c r="K919"/>
  <c r="J919"/>
  <c r="I919"/>
  <c r="I917" s="1"/>
  <c r="I916" s="1"/>
  <c r="H919"/>
  <c r="G919"/>
  <c r="O918"/>
  <c r="P918" s="1"/>
  <c r="Q917"/>
  <c r="N917"/>
  <c r="N916" s="1"/>
  <c r="L917"/>
  <c r="L916" s="1"/>
  <c r="K917"/>
  <c r="J917"/>
  <c r="J916" s="1"/>
  <c r="H917"/>
  <c r="H916" s="1"/>
  <c r="G917"/>
  <c r="G916"/>
  <c r="O915"/>
  <c r="P915" s="1"/>
  <c r="P914" s="1"/>
  <c r="P913" s="1"/>
  <c r="Q914"/>
  <c r="Q913" s="1"/>
  <c r="Q912" s="1"/>
  <c r="N914"/>
  <c r="M914"/>
  <c r="M913" s="1"/>
  <c r="M912" s="1"/>
  <c r="L914"/>
  <c r="K914"/>
  <c r="K913" s="1"/>
  <c r="J914"/>
  <c r="I914"/>
  <c r="H914"/>
  <c r="G914"/>
  <c r="G913" s="1"/>
  <c r="N913"/>
  <c r="N912" s="1"/>
  <c r="L913"/>
  <c r="L912" s="1"/>
  <c r="J913"/>
  <c r="J912" s="1"/>
  <c r="I913"/>
  <c r="I912" s="1"/>
  <c r="H913"/>
  <c r="H912"/>
  <c r="O911"/>
  <c r="P911" s="1"/>
  <c r="P910" s="1"/>
  <c r="Q910"/>
  <c r="N910"/>
  <c r="M910"/>
  <c r="L910"/>
  <c r="K910"/>
  <c r="J910"/>
  <c r="I910"/>
  <c r="I909" s="1"/>
  <c r="H910"/>
  <c r="H909" s="1"/>
  <c r="H908" s="1"/>
  <c r="G910"/>
  <c r="G909"/>
  <c r="G908" s="1"/>
  <c r="Q908"/>
  <c r="N908"/>
  <c r="M908"/>
  <c r="L908"/>
  <c r="K908"/>
  <c r="J908"/>
  <c r="O907"/>
  <c r="P907" s="1"/>
  <c r="P906" s="1"/>
  <c r="Q906"/>
  <c r="N906"/>
  <c r="M906"/>
  <c r="L906"/>
  <c r="K906"/>
  <c r="J906"/>
  <c r="I906"/>
  <c r="H906"/>
  <c r="G906"/>
  <c r="O905"/>
  <c r="O903" s="1"/>
  <c r="O904"/>
  <c r="P904" s="1"/>
  <c r="Q903"/>
  <c r="N903"/>
  <c r="N898" s="1"/>
  <c r="M903"/>
  <c r="L903"/>
  <c r="K903"/>
  <c r="J903"/>
  <c r="I903"/>
  <c r="H903"/>
  <c r="G903"/>
  <c r="O902"/>
  <c r="P902" s="1"/>
  <c r="P901" s="1"/>
  <c r="Q901"/>
  <c r="N901"/>
  <c r="M901"/>
  <c r="L901"/>
  <c r="K901"/>
  <c r="J901"/>
  <c r="I901"/>
  <c r="H901"/>
  <c r="G901"/>
  <c r="O900"/>
  <c r="P900" s="1"/>
  <c r="P899" s="1"/>
  <c r="L900"/>
  <c r="Q899"/>
  <c r="Q898" s="1"/>
  <c r="O899"/>
  <c r="N899"/>
  <c r="M899"/>
  <c r="M898" s="1"/>
  <c r="L899"/>
  <c r="K899"/>
  <c r="J899"/>
  <c r="I899"/>
  <c r="H899"/>
  <c r="G899"/>
  <c r="L898"/>
  <c r="K898"/>
  <c r="J898"/>
  <c r="O896"/>
  <c r="P896" s="1"/>
  <c r="O895"/>
  <c r="P895" s="1"/>
  <c r="O893"/>
  <c r="P893" s="1"/>
  <c r="Q892"/>
  <c r="N892"/>
  <c r="M892"/>
  <c r="L892"/>
  <c r="K892"/>
  <c r="K882" s="1"/>
  <c r="J892"/>
  <c r="I892"/>
  <c r="H892"/>
  <c r="G892"/>
  <c r="P891"/>
  <c r="O891"/>
  <c r="O890"/>
  <c r="P890" s="1"/>
  <c r="O889"/>
  <c r="P889" s="1"/>
  <c r="O888"/>
  <c r="P888" s="1"/>
  <c r="Q887"/>
  <c r="N887"/>
  <c r="M887"/>
  <c r="L887"/>
  <c r="K887"/>
  <c r="J887"/>
  <c r="I887"/>
  <c r="H887"/>
  <c r="G887"/>
  <c r="O886"/>
  <c r="P886" s="1"/>
  <c r="O885"/>
  <c r="P885" s="1"/>
  <c r="O884"/>
  <c r="P884" s="1"/>
  <c r="Q883"/>
  <c r="N883"/>
  <c r="N882" s="1"/>
  <c r="M883"/>
  <c r="L883"/>
  <c r="K883"/>
  <c r="J883"/>
  <c r="J882" s="1"/>
  <c r="I883"/>
  <c r="H883"/>
  <c r="G883"/>
  <c r="Q882"/>
  <c r="M882"/>
  <c r="L882"/>
  <c r="I882"/>
  <c r="H882"/>
  <c r="G882"/>
  <c r="O881"/>
  <c r="P881" s="1"/>
  <c r="I881"/>
  <c r="I880"/>
  <c r="I877" s="1"/>
  <c r="O879"/>
  <c r="P879" s="1"/>
  <c r="O878"/>
  <c r="P878" s="1"/>
  <c r="Q877"/>
  <c r="N877"/>
  <c r="M877"/>
  <c r="L877"/>
  <c r="K877"/>
  <c r="J877"/>
  <c r="H877"/>
  <c r="G877"/>
  <c r="O876"/>
  <c r="O875" s="1"/>
  <c r="Q875"/>
  <c r="N875"/>
  <c r="M875"/>
  <c r="L875"/>
  <c r="K875"/>
  <c r="J875"/>
  <c r="I875"/>
  <c r="H875"/>
  <c r="G875"/>
  <c r="O874"/>
  <c r="P874" s="1"/>
  <c r="P873" s="1"/>
  <c r="Q873"/>
  <c r="N873"/>
  <c r="M873"/>
  <c r="L873"/>
  <c r="K873"/>
  <c r="J873"/>
  <c r="I873"/>
  <c r="H873"/>
  <c r="G873"/>
  <c r="Q871"/>
  <c r="P871"/>
  <c r="O871"/>
  <c r="N871"/>
  <c r="M871"/>
  <c r="L871"/>
  <c r="K871"/>
  <c r="J871"/>
  <c r="I871"/>
  <c r="H871"/>
  <c r="G871"/>
  <c r="O870"/>
  <c r="P870" s="1"/>
  <c r="O869"/>
  <c r="P869" s="1"/>
  <c r="Q868"/>
  <c r="N868"/>
  <c r="M868"/>
  <c r="L868"/>
  <c r="K868"/>
  <c r="J868"/>
  <c r="I868"/>
  <c r="H868"/>
  <c r="G868"/>
  <c r="O867"/>
  <c r="O866" s="1"/>
  <c r="Q866"/>
  <c r="N866"/>
  <c r="N850" s="1"/>
  <c r="M866"/>
  <c r="L866"/>
  <c r="K866"/>
  <c r="J866"/>
  <c r="J850" s="1"/>
  <c r="I866"/>
  <c r="H866"/>
  <c r="G866"/>
  <c r="O865"/>
  <c r="P865" s="1"/>
  <c r="O864"/>
  <c r="P864" s="1"/>
  <c r="Q863"/>
  <c r="N863"/>
  <c r="M863"/>
  <c r="L863"/>
  <c r="K863"/>
  <c r="J863"/>
  <c r="I863"/>
  <c r="H863"/>
  <c r="G863"/>
  <c r="J862"/>
  <c r="O862" s="1"/>
  <c r="Q861"/>
  <c r="N861"/>
  <c r="M861"/>
  <c r="L861"/>
  <c r="K861"/>
  <c r="J861"/>
  <c r="I861"/>
  <c r="H861"/>
  <c r="G861"/>
  <c r="J860"/>
  <c r="O860" s="1"/>
  <c r="Q859"/>
  <c r="N859"/>
  <c r="M859"/>
  <c r="L859"/>
  <c r="K859"/>
  <c r="J859"/>
  <c r="I859"/>
  <c r="H859"/>
  <c r="G859"/>
  <c r="O858"/>
  <c r="P858" s="1"/>
  <c r="O857"/>
  <c r="P857" s="1"/>
  <c r="Q856"/>
  <c r="Q850" s="1"/>
  <c r="N856"/>
  <c r="M856"/>
  <c r="L856"/>
  <c r="K856"/>
  <c r="J856"/>
  <c r="I856"/>
  <c r="H856"/>
  <c r="G856"/>
  <c r="O855"/>
  <c r="P855" s="1"/>
  <c r="L855"/>
  <c r="O854"/>
  <c r="P854" s="1"/>
  <c r="P853"/>
  <c r="O853"/>
  <c r="O852"/>
  <c r="P852" s="1"/>
  <c r="Q851"/>
  <c r="N851"/>
  <c r="M851"/>
  <c r="L851"/>
  <c r="K851"/>
  <c r="K850" s="1"/>
  <c r="J851"/>
  <c r="I851"/>
  <c r="H851"/>
  <c r="G851"/>
  <c r="M850"/>
  <c r="L850"/>
  <c r="H850"/>
  <c r="G850"/>
  <c r="O849"/>
  <c r="P849" s="1"/>
  <c r="P848" s="1"/>
  <c r="P847" s="1"/>
  <c r="Q848"/>
  <c r="N848"/>
  <c r="N847" s="1"/>
  <c r="M848"/>
  <c r="L848"/>
  <c r="K848"/>
  <c r="J848"/>
  <c r="J847" s="1"/>
  <c r="I848"/>
  <c r="I847" s="1"/>
  <c r="H848"/>
  <c r="G848"/>
  <c r="Q847"/>
  <c r="M847"/>
  <c r="L847"/>
  <c r="K847"/>
  <c r="H847"/>
  <c r="G847"/>
  <c r="O846"/>
  <c r="P846" s="1"/>
  <c r="P845" s="1"/>
  <c r="Q845"/>
  <c r="N845"/>
  <c r="M845"/>
  <c r="L845"/>
  <c r="K845"/>
  <c r="J845"/>
  <c r="I845"/>
  <c r="H845"/>
  <c r="G845"/>
  <c r="P844"/>
  <c r="P843" s="1"/>
  <c r="O844"/>
  <c r="Q843"/>
  <c r="O843"/>
  <c r="N843"/>
  <c r="M843"/>
  <c r="L843"/>
  <c r="K843"/>
  <c r="J843"/>
  <c r="I843"/>
  <c r="H843"/>
  <c r="G843"/>
  <c r="L842"/>
  <c r="H842"/>
  <c r="O842" s="1"/>
  <c r="Q841"/>
  <c r="N841"/>
  <c r="M841"/>
  <c r="L841"/>
  <c r="K841"/>
  <c r="J841"/>
  <c r="I841"/>
  <c r="H841"/>
  <c r="G841"/>
  <c r="O840"/>
  <c r="P840" s="1"/>
  <c r="P839" s="1"/>
  <c r="Q839"/>
  <c r="N839"/>
  <c r="M839"/>
  <c r="L839"/>
  <c r="K839"/>
  <c r="J839"/>
  <c r="I839"/>
  <c r="H839"/>
  <c r="G839"/>
  <c r="O837"/>
  <c r="P837" s="1"/>
  <c r="P836" s="1"/>
  <c r="Q836"/>
  <c r="N836"/>
  <c r="M836"/>
  <c r="L836"/>
  <c r="K836"/>
  <c r="J836"/>
  <c r="I836"/>
  <c r="H836"/>
  <c r="G836"/>
  <c r="O835"/>
  <c r="P835" s="1"/>
  <c r="P834" s="1"/>
  <c r="P833" s="1"/>
  <c r="Q834"/>
  <c r="Q833" s="1"/>
  <c r="N834"/>
  <c r="M834"/>
  <c r="L834"/>
  <c r="L833" s="1"/>
  <c r="K834"/>
  <c r="K833" s="1"/>
  <c r="J834"/>
  <c r="I834"/>
  <c r="H834"/>
  <c r="G834"/>
  <c r="G833" s="1"/>
  <c r="N833"/>
  <c r="M833"/>
  <c r="J833"/>
  <c r="I833"/>
  <c r="H833"/>
  <c r="O831"/>
  <c r="P831" s="1"/>
  <c r="O830"/>
  <c r="P830" s="1"/>
  <c r="Q829"/>
  <c r="N829"/>
  <c r="M829"/>
  <c r="L829"/>
  <c r="K829"/>
  <c r="J829"/>
  <c r="I829"/>
  <c r="H829"/>
  <c r="G829"/>
  <c r="O828"/>
  <c r="P828" s="1"/>
  <c r="P827" s="1"/>
  <c r="Q827"/>
  <c r="N827"/>
  <c r="M827"/>
  <c r="L827"/>
  <c r="K827"/>
  <c r="J827"/>
  <c r="I827"/>
  <c r="H827"/>
  <c r="G827"/>
  <c r="O826"/>
  <c r="P826" s="1"/>
  <c r="P825" s="1"/>
  <c r="Q825"/>
  <c r="N825"/>
  <c r="M825"/>
  <c r="L825"/>
  <c r="K825"/>
  <c r="J825"/>
  <c r="I825"/>
  <c r="H825"/>
  <c r="G825"/>
  <c r="Q824"/>
  <c r="Q823" s="1"/>
  <c r="P823"/>
  <c r="O823"/>
  <c r="N823"/>
  <c r="M823"/>
  <c r="L823"/>
  <c r="K823"/>
  <c r="J823"/>
  <c r="I823"/>
  <c r="H823"/>
  <c r="G823"/>
  <c r="P822"/>
  <c r="P821" s="1"/>
  <c r="O822"/>
  <c r="O821" s="1"/>
  <c r="Q821"/>
  <c r="N821"/>
  <c r="M821"/>
  <c r="L821"/>
  <c r="K821"/>
  <c r="J821"/>
  <c r="I821"/>
  <c r="H821"/>
  <c r="G821"/>
  <c r="O820"/>
  <c r="P820" s="1"/>
  <c r="P819" s="1"/>
  <c r="Q819"/>
  <c r="N819"/>
  <c r="M819"/>
  <c r="L819"/>
  <c r="K819"/>
  <c r="J819"/>
  <c r="I819"/>
  <c r="H819"/>
  <c r="G819"/>
  <c r="O818"/>
  <c r="P818" s="1"/>
  <c r="P817" s="1"/>
  <c r="Q817"/>
  <c r="N817"/>
  <c r="M817"/>
  <c r="L817"/>
  <c r="K817"/>
  <c r="J817"/>
  <c r="I817"/>
  <c r="H817"/>
  <c r="G817"/>
  <c r="O816"/>
  <c r="P816" s="1"/>
  <c r="P815" s="1"/>
  <c r="Q815"/>
  <c r="N815"/>
  <c r="M815"/>
  <c r="L815"/>
  <c r="K815"/>
  <c r="J815"/>
  <c r="I815"/>
  <c r="H815"/>
  <c r="G815"/>
  <c r="O814"/>
  <c r="O813" s="1"/>
  <c r="Q813"/>
  <c r="N813"/>
  <c r="M813"/>
  <c r="L813"/>
  <c r="K813"/>
  <c r="J813"/>
  <c r="I813"/>
  <c r="H813"/>
  <c r="G813"/>
  <c r="O812"/>
  <c r="P812" s="1"/>
  <c r="P811" s="1"/>
  <c r="Q811"/>
  <c r="N811"/>
  <c r="M811"/>
  <c r="L811"/>
  <c r="K811"/>
  <c r="J811"/>
  <c r="I811"/>
  <c r="H811"/>
  <c r="G811"/>
  <c r="O810"/>
  <c r="P810" s="1"/>
  <c r="P809" s="1"/>
  <c r="Q809"/>
  <c r="N809"/>
  <c r="M809"/>
  <c r="L809"/>
  <c r="K809"/>
  <c r="J809"/>
  <c r="I809"/>
  <c r="H809"/>
  <c r="G809"/>
  <c r="O808"/>
  <c r="P808" s="1"/>
  <c r="O807"/>
  <c r="P807" s="1"/>
  <c r="O806"/>
  <c r="P806" s="1"/>
  <c r="J806"/>
  <c r="I806"/>
  <c r="G806"/>
  <c r="J805"/>
  <c r="I805"/>
  <c r="O805" s="1"/>
  <c r="P805" s="1"/>
  <c r="O804"/>
  <c r="P804" s="1"/>
  <c r="O803"/>
  <c r="P803" s="1"/>
  <c r="Q802"/>
  <c r="N802"/>
  <c r="M802"/>
  <c r="M801" s="1"/>
  <c r="L802"/>
  <c r="L801" s="1"/>
  <c r="K802"/>
  <c r="J802"/>
  <c r="I802"/>
  <c r="I801" s="1"/>
  <c r="H802"/>
  <c r="H801" s="1"/>
  <c r="H771" s="1"/>
  <c r="G802"/>
  <c r="Q801"/>
  <c r="N801"/>
  <c r="K801"/>
  <c r="J801"/>
  <c r="G801"/>
  <c r="O800"/>
  <c r="P800" s="1"/>
  <c r="P799" s="1"/>
  <c r="Q799"/>
  <c r="N799"/>
  <c r="M799"/>
  <c r="L799"/>
  <c r="K799"/>
  <c r="J799"/>
  <c r="I799"/>
  <c r="H799"/>
  <c r="G799"/>
  <c r="O798"/>
  <c r="P798" s="1"/>
  <c r="P797" s="1"/>
  <c r="Q797"/>
  <c r="N797"/>
  <c r="M797"/>
  <c r="L797"/>
  <c r="K797"/>
  <c r="J797"/>
  <c r="I797"/>
  <c r="H797"/>
  <c r="G797"/>
  <c r="P796"/>
  <c r="P795" s="1"/>
  <c r="O796"/>
  <c r="O795" s="1"/>
  <c r="Q795"/>
  <c r="N795"/>
  <c r="M795"/>
  <c r="L795"/>
  <c r="K795"/>
  <c r="J795"/>
  <c r="I795"/>
  <c r="H795"/>
  <c r="G795"/>
  <c r="O794"/>
  <c r="P794" s="1"/>
  <c r="P793" s="1"/>
  <c r="Q793"/>
  <c r="N793"/>
  <c r="M793"/>
  <c r="L793"/>
  <c r="K793"/>
  <c r="J793"/>
  <c r="I793"/>
  <c r="H793"/>
  <c r="G793"/>
  <c r="O792"/>
  <c r="P792" s="1"/>
  <c r="P791" s="1"/>
  <c r="Q791"/>
  <c r="N791"/>
  <c r="M791"/>
  <c r="L791"/>
  <c r="K791"/>
  <c r="J791"/>
  <c r="I791"/>
  <c r="H791"/>
  <c r="G791"/>
  <c r="O790"/>
  <c r="P790" s="1"/>
  <c r="P789" s="1"/>
  <c r="L790"/>
  <c r="Q789"/>
  <c r="N789"/>
  <c r="M789"/>
  <c r="L789"/>
  <c r="K789"/>
  <c r="J789"/>
  <c r="I789"/>
  <c r="H789"/>
  <c r="G789"/>
  <c r="O788"/>
  <c r="P788" s="1"/>
  <c r="P787" s="1"/>
  <c r="Q787"/>
  <c r="N787"/>
  <c r="M787"/>
  <c r="L787"/>
  <c r="L779" s="1"/>
  <c r="K787"/>
  <c r="J787"/>
  <c r="I787"/>
  <c r="H787"/>
  <c r="G787"/>
  <c r="O786"/>
  <c r="P786" s="1"/>
  <c r="P785" s="1"/>
  <c r="Q785"/>
  <c r="O785"/>
  <c r="N785"/>
  <c r="M785"/>
  <c r="L785"/>
  <c r="K785"/>
  <c r="J785"/>
  <c r="I785"/>
  <c r="H785"/>
  <c r="G785"/>
  <c r="G779" s="1"/>
  <c r="O784"/>
  <c r="P784" s="1"/>
  <c r="P783" s="1"/>
  <c r="Q783"/>
  <c r="N783"/>
  <c r="M783"/>
  <c r="L783"/>
  <c r="K783"/>
  <c r="J783"/>
  <c r="I783"/>
  <c r="I779" s="1"/>
  <c r="H783"/>
  <c r="H779" s="1"/>
  <c r="G783"/>
  <c r="O782"/>
  <c r="P782" s="1"/>
  <c r="O781"/>
  <c r="P781" s="1"/>
  <c r="Q780"/>
  <c r="N780"/>
  <c r="N779" s="1"/>
  <c r="N771" s="1"/>
  <c r="M780"/>
  <c r="M779" s="1"/>
  <c r="L780"/>
  <c r="K780"/>
  <c r="J780"/>
  <c r="I780"/>
  <c r="H780"/>
  <c r="G780"/>
  <c r="Q779"/>
  <c r="J779"/>
  <c r="J771" s="1"/>
  <c r="G778"/>
  <c r="O778" s="1"/>
  <c r="P778" s="1"/>
  <c r="O777"/>
  <c r="P777" s="1"/>
  <c r="O776"/>
  <c r="P776" s="1"/>
  <c r="G776"/>
  <c r="P775"/>
  <c r="O775"/>
  <c r="O774"/>
  <c r="P774" s="1"/>
  <c r="O773"/>
  <c r="P773" s="1"/>
  <c r="Q772"/>
  <c r="Q771" s="1"/>
  <c r="N772"/>
  <c r="M772"/>
  <c r="L772"/>
  <c r="L771" s="1"/>
  <c r="K772"/>
  <c r="J772"/>
  <c r="I772"/>
  <c r="H772"/>
  <c r="G772"/>
  <c r="O769"/>
  <c r="P769" s="1"/>
  <c r="P768" s="1"/>
  <c r="Q768"/>
  <c r="N768"/>
  <c r="M768"/>
  <c r="L768"/>
  <c r="K768"/>
  <c r="J768"/>
  <c r="I768"/>
  <c r="H768"/>
  <c r="G768"/>
  <c r="O767"/>
  <c r="P767" s="1"/>
  <c r="P766" s="1"/>
  <c r="Q766"/>
  <c r="O766"/>
  <c r="N766"/>
  <c r="M766"/>
  <c r="L766"/>
  <c r="K766"/>
  <c r="J766"/>
  <c r="I766"/>
  <c r="H766"/>
  <c r="G766"/>
  <c r="O765"/>
  <c r="P765" s="1"/>
  <c r="P764" s="1"/>
  <c r="Q764"/>
  <c r="N764"/>
  <c r="M764"/>
  <c r="L764"/>
  <c r="K764"/>
  <c r="J764"/>
  <c r="I764"/>
  <c r="H764"/>
  <c r="G764"/>
  <c r="O763"/>
  <c r="P763" s="1"/>
  <c r="P762" s="1"/>
  <c r="Q762"/>
  <c r="N762"/>
  <c r="M762"/>
  <c r="L762"/>
  <c r="K762"/>
  <c r="J762"/>
  <c r="I762"/>
  <c r="H762"/>
  <c r="G762"/>
  <c r="O761"/>
  <c r="P761" s="1"/>
  <c r="P759" s="1"/>
  <c r="Q759"/>
  <c r="N759"/>
  <c r="M759"/>
  <c r="L759"/>
  <c r="K759"/>
  <c r="J759"/>
  <c r="I759"/>
  <c r="H759"/>
  <c r="G759"/>
  <c r="O758"/>
  <c r="P758" s="1"/>
  <c r="P756" s="1"/>
  <c r="Q756"/>
  <c r="O756"/>
  <c r="N756"/>
  <c r="M756"/>
  <c r="L756"/>
  <c r="K756"/>
  <c r="J756"/>
  <c r="I756"/>
  <c r="H756"/>
  <c r="G756"/>
  <c r="O755"/>
  <c r="P755" s="1"/>
  <c r="L755"/>
  <c r="O754"/>
  <c r="P754" s="1"/>
  <c r="L754"/>
  <c r="L753"/>
  <c r="I753"/>
  <c r="H753"/>
  <c r="G753"/>
  <c r="G749" s="1"/>
  <c r="L752"/>
  <c r="I752"/>
  <c r="O752" s="1"/>
  <c r="P752" s="1"/>
  <c r="P751"/>
  <c r="O751"/>
  <c r="O750"/>
  <c r="P750" s="1"/>
  <c r="Q749"/>
  <c r="N749"/>
  <c r="M749"/>
  <c r="L749"/>
  <c r="K749"/>
  <c r="J749"/>
  <c r="I749"/>
  <c r="H749"/>
  <c r="O748"/>
  <c r="P748" s="1"/>
  <c r="P747"/>
  <c r="O747"/>
  <c r="O746"/>
  <c r="P746" s="1"/>
  <c r="L746"/>
  <c r="I746"/>
  <c r="O745"/>
  <c r="P745" s="1"/>
  <c r="O744"/>
  <c r="P744" s="1"/>
  <c r="O743"/>
  <c r="P743" s="1"/>
  <c r="L743"/>
  <c r="Q742"/>
  <c r="O742"/>
  <c r="N742"/>
  <c r="M742"/>
  <c r="L742"/>
  <c r="K742"/>
  <c r="J742"/>
  <c r="I742"/>
  <c r="H742"/>
  <c r="G742"/>
  <c r="G741"/>
  <c r="O741" s="1"/>
  <c r="Q740"/>
  <c r="N740"/>
  <c r="M740"/>
  <c r="M737" s="1"/>
  <c r="L740"/>
  <c r="K740"/>
  <c r="J740"/>
  <c r="I740"/>
  <c r="I737" s="1"/>
  <c r="H740"/>
  <c r="G740"/>
  <c r="O739"/>
  <c r="P739" s="1"/>
  <c r="P738" s="1"/>
  <c r="Q738"/>
  <c r="Q737" s="1"/>
  <c r="N738"/>
  <c r="N737" s="1"/>
  <c r="M738"/>
  <c r="L738"/>
  <c r="K738"/>
  <c r="J738"/>
  <c r="J737" s="1"/>
  <c r="I738"/>
  <c r="H738"/>
  <c r="H737" s="1"/>
  <c r="G738"/>
  <c r="L737"/>
  <c r="K737"/>
  <c r="O736"/>
  <c r="P736" s="1"/>
  <c r="P735" s="1"/>
  <c r="Q735"/>
  <c r="N735"/>
  <c r="M735"/>
  <c r="L735"/>
  <c r="K735"/>
  <c r="J735"/>
  <c r="I735"/>
  <c r="H735"/>
  <c r="G735"/>
  <c r="O733"/>
  <c r="P733" s="1"/>
  <c r="P732" s="1"/>
  <c r="Q732"/>
  <c r="N732"/>
  <c r="M732"/>
  <c r="L732"/>
  <c r="K732"/>
  <c r="J732"/>
  <c r="I732"/>
  <c r="H732"/>
  <c r="G732"/>
  <c r="P731"/>
  <c r="P730" s="1"/>
  <c r="O731"/>
  <c r="Q730"/>
  <c r="O730"/>
  <c r="N730"/>
  <c r="M730"/>
  <c r="L730"/>
  <c r="K730"/>
  <c r="J730"/>
  <c r="I730"/>
  <c r="H730"/>
  <c r="G730"/>
  <c r="O729"/>
  <c r="P729" s="1"/>
  <c r="O728"/>
  <c r="P728" s="1"/>
  <c r="Q727"/>
  <c r="N727"/>
  <c r="M727"/>
  <c r="L727"/>
  <c r="K727"/>
  <c r="J727"/>
  <c r="I727"/>
  <c r="H727"/>
  <c r="G727"/>
  <c r="P726"/>
  <c r="O726"/>
  <c r="O725"/>
  <c r="P725" s="1"/>
  <c r="Q724"/>
  <c r="N724"/>
  <c r="M724"/>
  <c r="L724"/>
  <c r="K724"/>
  <c r="J724"/>
  <c r="I724"/>
  <c r="H724"/>
  <c r="G724"/>
  <c r="O723"/>
  <c r="P723" s="1"/>
  <c r="P722" s="1"/>
  <c r="Q722"/>
  <c r="N722"/>
  <c r="M722"/>
  <c r="L722"/>
  <c r="K722"/>
  <c r="J722"/>
  <c r="I722"/>
  <c r="H722"/>
  <c r="G722"/>
  <c r="P721"/>
  <c r="P720" s="1"/>
  <c r="O721"/>
  <c r="O720" s="1"/>
  <c r="Q720"/>
  <c r="N720"/>
  <c r="M720"/>
  <c r="L720"/>
  <c r="K720"/>
  <c r="J720"/>
  <c r="I720"/>
  <c r="H720"/>
  <c r="G720"/>
  <c r="O719"/>
  <c r="P719" s="1"/>
  <c r="P718" s="1"/>
  <c r="Q718"/>
  <c r="N718"/>
  <c r="M718"/>
  <c r="L718"/>
  <c r="K718"/>
  <c r="J718"/>
  <c r="I718"/>
  <c r="H718"/>
  <c r="G718"/>
  <c r="O717"/>
  <c r="P717" s="1"/>
  <c r="P716" s="1"/>
  <c r="Q716"/>
  <c r="O716"/>
  <c r="N716"/>
  <c r="M716"/>
  <c r="L716"/>
  <c r="L711" s="1"/>
  <c r="K716"/>
  <c r="J716"/>
  <c r="I716"/>
  <c r="H716"/>
  <c r="G716"/>
  <c r="O715"/>
  <c r="P715" s="1"/>
  <c r="P714" s="1"/>
  <c r="Q714"/>
  <c r="N714"/>
  <c r="M714"/>
  <c r="L714"/>
  <c r="K714"/>
  <c r="J714"/>
  <c r="I714"/>
  <c r="H714"/>
  <c r="G714"/>
  <c r="P713"/>
  <c r="P712" s="1"/>
  <c r="O713"/>
  <c r="O712" s="1"/>
  <c r="Q712"/>
  <c r="N712"/>
  <c r="M712"/>
  <c r="M711" s="1"/>
  <c r="L712"/>
  <c r="K712"/>
  <c r="K711" s="1"/>
  <c r="J712"/>
  <c r="J711" s="1"/>
  <c r="I712"/>
  <c r="I711" s="1"/>
  <c r="H712"/>
  <c r="G712"/>
  <c r="N711"/>
  <c r="H711"/>
  <c r="G711"/>
  <c r="O710"/>
  <c r="P710" s="1"/>
  <c r="P709" s="1"/>
  <c r="Q709"/>
  <c r="O709"/>
  <c r="N709"/>
  <c r="M709"/>
  <c r="L709"/>
  <c r="K709"/>
  <c r="J709"/>
  <c r="I709"/>
  <c r="H709"/>
  <c r="G709"/>
  <c r="O708"/>
  <c r="P708" s="1"/>
  <c r="P707" s="1"/>
  <c r="Q707"/>
  <c r="N707"/>
  <c r="M707"/>
  <c r="L707"/>
  <c r="K707"/>
  <c r="J707"/>
  <c r="I707"/>
  <c r="H707"/>
  <c r="G707"/>
  <c r="P706"/>
  <c r="P705" s="1"/>
  <c r="O706"/>
  <c r="O705" s="1"/>
  <c r="Q705"/>
  <c r="N705"/>
  <c r="N700" s="1"/>
  <c r="N680" s="1"/>
  <c r="M705"/>
  <c r="L705"/>
  <c r="K705"/>
  <c r="J705"/>
  <c r="J700" s="1"/>
  <c r="I705"/>
  <c r="H705"/>
  <c r="G705"/>
  <c r="O704"/>
  <c r="P704" s="1"/>
  <c r="P703" s="1"/>
  <c r="Q703"/>
  <c r="N703"/>
  <c r="M703"/>
  <c r="L703"/>
  <c r="K703"/>
  <c r="J703"/>
  <c r="I703"/>
  <c r="H703"/>
  <c r="G703"/>
  <c r="O702"/>
  <c r="P702" s="1"/>
  <c r="P701" s="1"/>
  <c r="P700" s="1"/>
  <c r="Q701"/>
  <c r="Q700" s="1"/>
  <c r="N701"/>
  <c r="M701"/>
  <c r="L701"/>
  <c r="L700" s="1"/>
  <c r="K701"/>
  <c r="J701"/>
  <c r="I701"/>
  <c r="H701"/>
  <c r="H700" s="1"/>
  <c r="G701"/>
  <c r="M700"/>
  <c r="K700"/>
  <c r="I700"/>
  <c r="G700"/>
  <c r="O699"/>
  <c r="P699" s="1"/>
  <c r="P698" s="1"/>
  <c r="Q698"/>
  <c r="N698"/>
  <c r="M698"/>
  <c r="L698"/>
  <c r="K698"/>
  <c r="J698"/>
  <c r="I698"/>
  <c r="H698"/>
  <c r="G698"/>
  <c r="O697"/>
  <c r="P697" s="1"/>
  <c r="P696" s="1"/>
  <c r="Q696"/>
  <c r="N696"/>
  <c r="M696"/>
  <c r="L696"/>
  <c r="K696"/>
  <c r="J696"/>
  <c r="I696"/>
  <c r="H696"/>
  <c r="G696"/>
  <c r="O695"/>
  <c r="P695" s="1"/>
  <c r="P694" s="1"/>
  <c r="Q694"/>
  <c r="N694"/>
  <c r="M694"/>
  <c r="L694"/>
  <c r="K694"/>
  <c r="J694"/>
  <c r="I694"/>
  <c r="H694"/>
  <c r="G694"/>
  <c r="O693"/>
  <c r="P693" s="1"/>
  <c r="P692" s="1"/>
  <c r="Q692"/>
  <c r="N692"/>
  <c r="M692"/>
  <c r="L692"/>
  <c r="K692"/>
  <c r="J692"/>
  <c r="I692"/>
  <c r="H692"/>
  <c r="G692"/>
  <c r="O691"/>
  <c r="O690" s="1"/>
  <c r="Q690"/>
  <c r="N690"/>
  <c r="M690"/>
  <c r="L690"/>
  <c r="K690"/>
  <c r="J690"/>
  <c r="I690"/>
  <c r="H690"/>
  <c r="G690"/>
  <c r="O689"/>
  <c r="P689" s="1"/>
  <c r="P688" s="1"/>
  <c r="Q688"/>
  <c r="N688"/>
  <c r="M688"/>
  <c r="L688"/>
  <c r="K688"/>
  <c r="J688"/>
  <c r="I688"/>
  <c r="H688"/>
  <c r="G688"/>
  <c r="O687"/>
  <c r="P687" s="1"/>
  <c r="P686" s="1"/>
  <c r="Q686"/>
  <c r="O686"/>
  <c r="N686"/>
  <c r="M686"/>
  <c r="L686"/>
  <c r="K686"/>
  <c r="J686"/>
  <c r="I686"/>
  <c r="H686"/>
  <c r="G686"/>
  <c r="O685"/>
  <c r="P685" s="1"/>
  <c r="P684" s="1"/>
  <c r="Q684"/>
  <c r="N684"/>
  <c r="M684"/>
  <c r="L684"/>
  <c r="K684"/>
  <c r="J684"/>
  <c r="I684"/>
  <c r="H684"/>
  <c r="G684"/>
  <c r="O683"/>
  <c r="P683" s="1"/>
  <c r="P682" s="1"/>
  <c r="Q682"/>
  <c r="Q681" s="1"/>
  <c r="N682"/>
  <c r="M682"/>
  <c r="L682"/>
  <c r="L681" s="1"/>
  <c r="K682"/>
  <c r="K681" s="1"/>
  <c r="J682"/>
  <c r="I682"/>
  <c r="H682"/>
  <c r="H681" s="1"/>
  <c r="G682"/>
  <c r="G681" s="1"/>
  <c r="G680" s="1"/>
  <c r="N681"/>
  <c r="M681"/>
  <c r="J681"/>
  <c r="J680" s="1"/>
  <c r="I681"/>
  <c r="I680" s="1"/>
  <c r="O679"/>
  <c r="P679" s="1"/>
  <c r="P678" s="1"/>
  <c r="Q678"/>
  <c r="N678"/>
  <c r="M678"/>
  <c r="L678"/>
  <c r="K678"/>
  <c r="J678"/>
  <c r="I678"/>
  <c r="H678"/>
  <c r="G678"/>
  <c r="O677"/>
  <c r="P677" s="1"/>
  <c r="P676" s="1"/>
  <c r="Q676"/>
  <c r="N676"/>
  <c r="M676"/>
  <c r="L676"/>
  <c r="K676"/>
  <c r="J676"/>
  <c r="I676"/>
  <c r="H676"/>
  <c r="G676"/>
  <c r="O675"/>
  <c r="P675" s="1"/>
  <c r="P674" s="1"/>
  <c r="Q674"/>
  <c r="N674"/>
  <c r="M674"/>
  <c r="L674"/>
  <c r="K674"/>
  <c r="J674"/>
  <c r="I674"/>
  <c r="H674"/>
  <c r="G674"/>
  <c r="P673"/>
  <c r="P672" s="1"/>
  <c r="O673"/>
  <c r="Q672"/>
  <c r="O672"/>
  <c r="N672"/>
  <c r="M672"/>
  <c r="L672"/>
  <c r="K672"/>
  <c r="J672"/>
  <c r="I672"/>
  <c r="H672"/>
  <c r="G672"/>
  <c r="O671"/>
  <c r="P671" s="1"/>
  <c r="P670" s="1"/>
  <c r="Q670"/>
  <c r="N670"/>
  <c r="M670"/>
  <c r="L670"/>
  <c r="K670"/>
  <c r="J670"/>
  <c r="I670"/>
  <c r="H670"/>
  <c r="G670"/>
  <c r="O669"/>
  <c r="P669" s="1"/>
  <c r="P668" s="1"/>
  <c r="Q668"/>
  <c r="N668"/>
  <c r="M668"/>
  <c r="L668"/>
  <c r="K668"/>
  <c r="J668"/>
  <c r="I668"/>
  <c r="H668"/>
  <c r="G668"/>
  <c r="O667"/>
  <c r="P667" s="1"/>
  <c r="P666" s="1"/>
  <c r="Q666"/>
  <c r="N666"/>
  <c r="M666"/>
  <c r="L666"/>
  <c r="K666"/>
  <c r="J666"/>
  <c r="I666"/>
  <c r="H666"/>
  <c r="G666"/>
  <c r="P665"/>
  <c r="P664" s="1"/>
  <c r="O665"/>
  <c r="Q664"/>
  <c r="O664"/>
  <c r="N664"/>
  <c r="M664"/>
  <c r="L664"/>
  <c r="K664"/>
  <c r="J664"/>
  <c r="I664"/>
  <c r="H664"/>
  <c r="G664"/>
  <c r="O663"/>
  <c r="P663" s="1"/>
  <c r="P662" s="1"/>
  <c r="Q662"/>
  <c r="N662"/>
  <c r="M662"/>
  <c r="L662"/>
  <c r="K662"/>
  <c r="J662"/>
  <c r="I662"/>
  <c r="H662"/>
  <c r="G662"/>
  <c r="O661"/>
  <c r="P661" s="1"/>
  <c r="P660" s="1"/>
  <c r="Q660"/>
  <c r="N660"/>
  <c r="M660"/>
  <c r="L660"/>
  <c r="K660"/>
  <c r="J660"/>
  <c r="I660"/>
  <c r="H660"/>
  <c r="G660"/>
  <c r="O659"/>
  <c r="P659" s="1"/>
  <c r="P658" s="1"/>
  <c r="Q658"/>
  <c r="N658"/>
  <c r="M658"/>
  <c r="L658"/>
  <c r="K658"/>
  <c r="J658"/>
  <c r="I658"/>
  <c r="H658"/>
  <c r="G658"/>
  <c r="O657"/>
  <c r="P657" s="1"/>
  <c r="P656" s="1"/>
  <c r="Q656"/>
  <c r="N656"/>
  <c r="M656"/>
  <c r="L656"/>
  <c r="K656"/>
  <c r="J656"/>
  <c r="I656"/>
  <c r="H656"/>
  <c r="G656"/>
  <c r="O655"/>
  <c r="P655" s="1"/>
  <c r="P654" s="1"/>
  <c r="Q654"/>
  <c r="N654"/>
  <c r="M654"/>
  <c r="L654"/>
  <c r="K654"/>
  <c r="J654"/>
  <c r="I654"/>
  <c r="H654"/>
  <c r="G654"/>
  <c r="O653"/>
  <c r="P653" s="1"/>
  <c r="P652" s="1"/>
  <c r="Q652"/>
  <c r="N652"/>
  <c r="M652"/>
  <c r="L652"/>
  <c r="K652"/>
  <c r="J652"/>
  <c r="I652"/>
  <c r="H652"/>
  <c r="G652"/>
  <c r="O651"/>
  <c r="P651" s="1"/>
  <c r="P650" s="1"/>
  <c r="Q650"/>
  <c r="N650"/>
  <c r="M650"/>
  <c r="L650"/>
  <c r="K650"/>
  <c r="J650"/>
  <c r="I650"/>
  <c r="H650"/>
  <c r="G650"/>
  <c r="O649"/>
  <c r="P649" s="1"/>
  <c r="P648" s="1"/>
  <c r="Q648"/>
  <c r="N648"/>
  <c r="M648"/>
  <c r="L648"/>
  <c r="K648"/>
  <c r="J648"/>
  <c r="I648"/>
  <c r="H648"/>
  <c r="G648"/>
  <c r="O647"/>
  <c r="P647" s="1"/>
  <c r="P646" s="1"/>
  <c r="Q646"/>
  <c r="N646"/>
  <c r="M646"/>
  <c r="L646"/>
  <c r="K646"/>
  <c r="J646"/>
  <c r="I646"/>
  <c r="H646"/>
  <c r="G646"/>
  <c r="O645"/>
  <c r="P645" s="1"/>
  <c r="P644" s="1"/>
  <c r="Q644"/>
  <c r="N644"/>
  <c r="M644"/>
  <c r="L644"/>
  <c r="K644"/>
  <c r="J644"/>
  <c r="I644"/>
  <c r="H644"/>
  <c r="G644"/>
  <c r="O643"/>
  <c r="P643" s="1"/>
  <c r="P642" s="1"/>
  <c r="Q642"/>
  <c r="O642"/>
  <c r="N642"/>
  <c r="M642"/>
  <c r="L642"/>
  <c r="K642"/>
  <c r="J642"/>
  <c r="I642"/>
  <c r="H642"/>
  <c r="G642"/>
  <c r="O641"/>
  <c r="P641" s="1"/>
  <c r="P640" s="1"/>
  <c r="Q640"/>
  <c r="N640"/>
  <c r="M640"/>
  <c r="L640"/>
  <c r="K640"/>
  <c r="J640"/>
  <c r="I640"/>
  <c r="H640"/>
  <c r="G640"/>
  <c r="O639"/>
  <c r="P639" s="1"/>
  <c r="P638" s="1"/>
  <c r="Q638"/>
  <c r="N638"/>
  <c r="M638"/>
  <c r="L638"/>
  <c r="K638"/>
  <c r="J638"/>
  <c r="I638"/>
  <c r="H638"/>
  <c r="G638"/>
  <c r="O637"/>
  <c r="P637" s="1"/>
  <c r="P636" s="1"/>
  <c r="Q636"/>
  <c r="N636"/>
  <c r="M636"/>
  <c r="L636"/>
  <c r="K636"/>
  <c r="J636"/>
  <c r="I636"/>
  <c r="H636"/>
  <c r="G636"/>
  <c r="O635"/>
  <c r="P635" s="1"/>
  <c r="P634" s="1"/>
  <c r="Q634"/>
  <c r="N634"/>
  <c r="M634"/>
  <c r="L634"/>
  <c r="K634"/>
  <c r="J634"/>
  <c r="I634"/>
  <c r="H634"/>
  <c r="G634"/>
  <c r="O633"/>
  <c r="P633" s="1"/>
  <c r="P632" s="1"/>
  <c r="Q632"/>
  <c r="N632"/>
  <c r="M632"/>
  <c r="L632"/>
  <c r="K632"/>
  <c r="J632"/>
  <c r="I632"/>
  <c r="H632"/>
  <c r="G632"/>
  <c r="O631"/>
  <c r="P631" s="1"/>
  <c r="P630" s="1"/>
  <c r="Q630"/>
  <c r="N630"/>
  <c r="M630"/>
  <c r="L630"/>
  <c r="K630"/>
  <c r="J630"/>
  <c r="I630"/>
  <c r="H630"/>
  <c r="G630"/>
  <c r="P629"/>
  <c r="P628" s="1"/>
  <c r="O629"/>
  <c r="O628" s="1"/>
  <c r="Q628"/>
  <c r="N628"/>
  <c r="M628"/>
  <c r="L628"/>
  <c r="K628"/>
  <c r="J628"/>
  <c r="I628"/>
  <c r="H628"/>
  <c r="G628"/>
  <c r="P627"/>
  <c r="P626" s="1"/>
  <c r="O627"/>
  <c r="Q626"/>
  <c r="O626"/>
  <c r="N626"/>
  <c r="M626"/>
  <c r="L626"/>
  <c r="K626"/>
  <c r="J626"/>
  <c r="I626"/>
  <c r="H626"/>
  <c r="G626"/>
  <c r="O625"/>
  <c r="P625" s="1"/>
  <c r="P624" s="1"/>
  <c r="Q624"/>
  <c r="N624"/>
  <c r="M624"/>
  <c r="L624"/>
  <c r="K624"/>
  <c r="J624"/>
  <c r="I624"/>
  <c r="H624"/>
  <c r="G624"/>
  <c r="O623"/>
  <c r="P623" s="1"/>
  <c r="P622" s="1"/>
  <c r="Q622"/>
  <c r="N622"/>
  <c r="M622"/>
  <c r="L622"/>
  <c r="K622"/>
  <c r="J622"/>
  <c r="I622"/>
  <c r="H622"/>
  <c r="G622"/>
  <c r="O621"/>
  <c r="P621" s="1"/>
  <c r="P620" s="1"/>
  <c r="Q620"/>
  <c r="O620"/>
  <c r="N620"/>
  <c r="M620"/>
  <c r="L620"/>
  <c r="K620"/>
  <c r="J620"/>
  <c r="I620"/>
  <c r="H620"/>
  <c r="G620"/>
  <c r="O619"/>
  <c r="P619" s="1"/>
  <c r="P618" s="1"/>
  <c r="Q618"/>
  <c r="N618"/>
  <c r="M618"/>
  <c r="L618"/>
  <c r="K618"/>
  <c r="J618"/>
  <c r="I618"/>
  <c r="H618"/>
  <c r="G618"/>
  <c r="O617"/>
  <c r="P617" s="1"/>
  <c r="P616" s="1"/>
  <c r="Q616"/>
  <c r="N616"/>
  <c r="M616"/>
  <c r="L616"/>
  <c r="K616"/>
  <c r="J616"/>
  <c r="I616"/>
  <c r="H616"/>
  <c r="G616"/>
  <c r="O615"/>
  <c r="P615" s="1"/>
  <c r="P614" s="1"/>
  <c r="Q614"/>
  <c r="N614"/>
  <c r="M614"/>
  <c r="L614"/>
  <c r="K614"/>
  <c r="J614"/>
  <c r="I614"/>
  <c r="H614"/>
  <c r="G614"/>
  <c r="O613"/>
  <c r="P613" s="1"/>
  <c r="P612" s="1"/>
  <c r="Q612"/>
  <c r="O612"/>
  <c r="N612"/>
  <c r="M612"/>
  <c r="L612"/>
  <c r="K612"/>
  <c r="K609" s="1"/>
  <c r="K608" s="1"/>
  <c r="J612"/>
  <c r="I612"/>
  <c r="I609" s="1"/>
  <c r="I608" s="1"/>
  <c r="H612"/>
  <c r="G612"/>
  <c r="O611"/>
  <c r="P611" s="1"/>
  <c r="P610" s="1"/>
  <c r="Q610"/>
  <c r="N610"/>
  <c r="N609" s="1"/>
  <c r="N608" s="1"/>
  <c r="M610"/>
  <c r="L610"/>
  <c r="L609" s="1"/>
  <c r="L608" s="1"/>
  <c r="K610"/>
  <c r="J610"/>
  <c r="I610"/>
  <c r="H610"/>
  <c r="H609" s="1"/>
  <c r="H608" s="1"/>
  <c r="G610"/>
  <c r="Q609"/>
  <c r="Q608" s="1"/>
  <c r="M609"/>
  <c r="M608" s="1"/>
  <c r="J609"/>
  <c r="G609"/>
  <c r="G608" s="1"/>
  <c r="J608"/>
  <c r="O607"/>
  <c r="P607" s="1"/>
  <c r="P606" s="1"/>
  <c r="Q606"/>
  <c r="O606"/>
  <c r="N606"/>
  <c r="M606"/>
  <c r="L606"/>
  <c r="K606"/>
  <c r="J606"/>
  <c r="I606"/>
  <c r="H606"/>
  <c r="G606"/>
  <c r="O605"/>
  <c r="P605" s="1"/>
  <c r="O604"/>
  <c r="P604" s="1"/>
  <c r="Q603"/>
  <c r="N603"/>
  <c r="M603"/>
  <c r="L603"/>
  <c r="K603"/>
  <c r="J603"/>
  <c r="I603"/>
  <c r="H603"/>
  <c r="G603"/>
  <c r="L602"/>
  <c r="O602" s="1"/>
  <c r="J602"/>
  <c r="Q601"/>
  <c r="N601"/>
  <c r="M601"/>
  <c r="M594" s="1"/>
  <c r="K601"/>
  <c r="J601"/>
  <c r="I601"/>
  <c r="H601"/>
  <c r="G601"/>
  <c r="O600"/>
  <c r="P600" s="1"/>
  <c r="P599" s="1"/>
  <c r="Q599"/>
  <c r="N599"/>
  <c r="M599"/>
  <c r="L599"/>
  <c r="K599"/>
  <c r="J599"/>
  <c r="I599"/>
  <c r="H599"/>
  <c r="G599"/>
  <c r="P598"/>
  <c r="O598"/>
  <c r="L597"/>
  <c r="O597" s="1"/>
  <c r="O596"/>
  <c r="P596" s="1"/>
  <c r="Q595"/>
  <c r="Q594" s="1"/>
  <c r="N595"/>
  <c r="M595"/>
  <c r="L595"/>
  <c r="K595"/>
  <c r="K594" s="1"/>
  <c r="J595"/>
  <c r="I595"/>
  <c r="H595"/>
  <c r="G595"/>
  <c r="G594" s="1"/>
  <c r="I594"/>
  <c r="P592"/>
  <c r="P591" s="1"/>
  <c r="O592"/>
  <c r="O591" s="1"/>
  <c r="Q591"/>
  <c r="N591"/>
  <c r="M591"/>
  <c r="L591"/>
  <c r="K591"/>
  <c r="J591"/>
  <c r="I591"/>
  <c r="H591"/>
  <c r="G591"/>
  <c r="O590"/>
  <c r="P590" s="1"/>
  <c r="P589" s="1"/>
  <c r="Q589"/>
  <c r="N589"/>
  <c r="M589"/>
  <c r="L589"/>
  <c r="K589"/>
  <c r="J589"/>
  <c r="I589"/>
  <c r="H589"/>
  <c r="G589"/>
  <c r="J588"/>
  <c r="O588" s="1"/>
  <c r="O587"/>
  <c r="P587" s="1"/>
  <c r="J587"/>
  <c r="Q586"/>
  <c r="N586"/>
  <c r="M586"/>
  <c r="L586"/>
  <c r="K586"/>
  <c r="I586"/>
  <c r="H586"/>
  <c r="G586"/>
  <c r="O585"/>
  <c r="P585" s="1"/>
  <c r="O584"/>
  <c r="P584" s="1"/>
  <c r="Q583"/>
  <c r="N583"/>
  <c r="M583"/>
  <c r="L583"/>
  <c r="K583"/>
  <c r="J583"/>
  <c r="I583"/>
  <c r="H583"/>
  <c r="G583"/>
  <c r="K582"/>
  <c r="O582" s="1"/>
  <c r="O581"/>
  <c r="P581" s="1"/>
  <c r="K581"/>
  <c r="Q580"/>
  <c r="N580"/>
  <c r="M580"/>
  <c r="L580"/>
  <c r="K580"/>
  <c r="J580"/>
  <c r="I580"/>
  <c r="H580"/>
  <c r="G580"/>
  <c r="O579"/>
  <c r="P579" s="1"/>
  <c r="L579"/>
  <c r="P578"/>
  <c r="O578"/>
  <c r="L577"/>
  <c r="O577" s="1"/>
  <c r="O576"/>
  <c r="P576" s="1"/>
  <c r="I575"/>
  <c r="O575" s="1"/>
  <c r="O574"/>
  <c r="Q573"/>
  <c r="N573"/>
  <c r="M573"/>
  <c r="K573"/>
  <c r="J573"/>
  <c r="I573"/>
  <c r="H573"/>
  <c r="G573"/>
  <c r="O572"/>
  <c r="P572" s="1"/>
  <c r="I572"/>
  <c r="I571"/>
  <c r="I570" s="1"/>
  <c r="Q570"/>
  <c r="N570"/>
  <c r="M570"/>
  <c r="L570"/>
  <c r="K570"/>
  <c r="J570"/>
  <c r="H570"/>
  <c r="G570"/>
  <c r="O569"/>
  <c r="P569" s="1"/>
  <c r="I568"/>
  <c r="I567" s="1"/>
  <c r="Q567"/>
  <c r="Q562" s="1"/>
  <c r="N567"/>
  <c r="M567"/>
  <c r="L567"/>
  <c r="K567"/>
  <c r="K562" s="1"/>
  <c r="J567"/>
  <c r="H567"/>
  <c r="G567"/>
  <c r="P566"/>
  <c r="O566"/>
  <c r="P565"/>
  <c r="O565"/>
  <c r="I564"/>
  <c r="O564" s="1"/>
  <c r="Q563"/>
  <c r="N563"/>
  <c r="N562" s="1"/>
  <c r="M563"/>
  <c r="L563"/>
  <c r="L562" s="1"/>
  <c r="K563"/>
  <c r="J563"/>
  <c r="J562" s="1"/>
  <c r="H563"/>
  <c r="G563"/>
  <c r="M562"/>
  <c r="G562"/>
  <c r="O561"/>
  <c r="P561" s="1"/>
  <c r="O560"/>
  <c r="P560" s="1"/>
  <c r="O559"/>
  <c r="P559" s="1"/>
  <c r="L559"/>
  <c r="O558"/>
  <c r="P558" s="1"/>
  <c r="O557"/>
  <c r="P557" s="1"/>
  <c r="O556"/>
  <c r="P556" s="1"/>
  <c r="P555" s="1"/>
  <c r="Q555"/>
  <c r="N555"/>
  <c r="M555"/>
  <c r="L555"/>
  <c r="K555"/>
  <c r="J555"/>
  <c r="I555"/>
  <c r="H555"/>
  <c r="G555"/>
  <c r="O554"/>
  <c r="N553"/>
  <c r="N550" s="1"/>
  <c r="M553"/>
  <c r="L553"/>
  <c r="K553"/>
  <c r="J553"/>
  <c r="J550" s="1"/>
  <c r="I553"/>
  <c r="H553"/>
  <c r="G553"/>
  <c r="O552"/>
  <c r="N551"/>
  <c r="M551"/>
  <c r="M550" s="1"/>
  <c r="L551"/>
  <c r="K551"/>
  <c r="K550" s="1"/>
  <c r="J551"/>
  <c r="I551"/>
  <c r="I550" s="1"/>
  <c r="H551"/>
  <c r="G551"/>
  <c r="G550" s="1"/>
  <c r="Q550"/>
  <c r="P550"/>
  <c r="L550"/>
  <c r="H550"/>
  <c r="O549"/>
  <c r="P549" s="1"/>
  <c r="P548" s="1"/>
  <c r="Q548"/>
  <c r="N548"/>
  <c r="M548"/>
  <c r="M545" s="1"/>
  <c r="L548"/>
  <c r="K548"/>
  <c r="J548"/>
  <c r="I548"/>
  <c r="H548"/>
  <c r="G548"/>
  <c r="O547"/>
  <c r="P547" s="1"/>
  <c r="P546" s="1"/>
  <c r="Q546"/>
  <c r="Q545" s="1"/>
  <c r="N546"/>
  <c r="N545" s="1"/>
  <c r="M546"/>
  <c r="L546"/>
  <c r="L545" s="1"/>
  <c r="K546"/>
  <c r="K545" s="1"/>
  <c r="J546"/>
  <c r="J545" s="1"/>
  <c r="I546"/>
  <c r="H546"/>
  <c r="H545" s="1"/>
  <c r="G546"/>
  <c r="G545" s="1"/>
  <c r="I545"/>
  <c r="O544"/>
  <c r="P544" s="1"/>
  <c r="O543"/>
  <c r="P543" s="1"/>
  <c r="Q542"/>
  <c r="N542"/>
  <c r="M542"/>
  <c r="L542"/>
  <c r="K542"/>
  <c r="J542"/>
  <c r="I542"/>
  <c r="H542"/>
  <c r="G542"/>
  <c r="O541"/>
  <c r="O540" s="1"/>
  <c r="Q540"/>
  <c r="N540"/>
  <c r="M540"/>
  <c r="L540"/>
  <c r="K540"/>
  <c r="J540"/>
  <c r="I540"/>
  <c r="H540"/>
  <c r="G540"/>
  <c r="O539"/>
  <c r="P539" s="1"/>
  <c r="P538" s="1"/>
  <c r="Q538"/>
  <c r="N538"/>
  <c r="M538"/>
  <c r="L538"/>
  <c r="K538"/>
  <c r="J538"/>
  <c r="I538"/>
  <c r="H538"/>
  <c r="G538"/>
  <c r="O537"/>
  <c r="P537" s="1"/>
  <c r="P536" s="1"/>
  <c r="Q536"/>
  <c r="N536"/>
  <c r="M536"/>
  <c r="L536"/>
  <c r="K536"/>
  <c r="J536"/>
  <c r="I536"/>
  <c r="H536"/>
  <c r="G536"/>
  <c r="O535"/>
  <c r="P535" s="1"/>
  <c r="P534" s="1"/>
  <c r="Q534"/>
  <c r="N534"/>
  <c r="M534"/>
  <c r="L534"/>
  <c r="K534"/>
  <c r="J534"/>
  <c r="I534"/>
  <c r="H534"/>
  <c r="G534"/>
  <c r="O533"/>
  <c r="O532" s="1"/>
  <c r="Q532"/>
  <c r="N532"/>
  <c r="M532"/>
  <c r="L532"/>
  <c r="K532"/>
  <c r="J532"/>
  <c r="I532"/>
  <c r="H532"/>
  <c r="G532"/>
  <c r="O531"/>
  <c r="P531" s="1"/>
  <c r="P530" s="1"/>
  <c r="Q530"/>
  <c r="N530"/>
  <c r="M530"/>
  <c r="L530"/>
  <c r="K530"/>
  <c r="J530"/>
  <c r="I530"/>
  <c r="H530"/>
  <c r="G530"/>
  <c r="O529"/>
  <c r="P529" s="1"/>
  <c r="P528" s="1"/>
  <c r="Q528"/>
  <c r="N528"/>
  <c r="M528"/>
  <c r="L528"/>
  <c r="K528"/>
  <c r="J528"/>
  <c r="I528"/>
  <c r="H528"/>
  <c r="G528"/>
  <c r="O527"/>
  <c r="P527" s="1"/>
  <c r="P526" s="1"/>
  <c r="Q526"/>
  <c r="N526"/>
  <c r="M526"/>
  <c r="L526"/>
  <c r="K526"/>
  <c r="J526"/>
  <c r="I526"/>
  <c r="H526"/>
  <c r="G526"/>
  <c r="O525"/>
  <c r="P525" s="1"/>
  <c r="P524" s="1"/>
  <c r="Q524"/>
  <c r="O524"/>
  <c r="N524"/>
  <c r="M524"/>
  <c r="L524"/>
  <c r="K524"/>
  <c r="J524"/>
  <c r="I524"/>
  <c r="H524"/>
  <c r="G524"/>
  <c r="O523"/>
  <c r="P523" s="1"/>
  <c r="P522" s="1"/>
  <c r="L523"/>
  <c r="Q522"/>
  <c r="O522"/>
  <c r="N522"/>
  <c r="M522"/>
  <c r="L522"/>
  <c r="K522"/>
  <c r="J522"/>
  <c r="I522"/>
  <c r="H522"/>
  <c r="G522"/>
  <c r="O521"/>
  <c r="P521" s="1"/>
  <c r="P520" s="1"/>
  <c r="Q520"/>
  <c r="N520"/>
  <c r="M520"/>
  <c r="L520"/>
  <c r="K520"/>
  <c r="J520"/>
  <c r="I520"/>
  <c r="H520"/>
  <c r="G520"/>
  <c r="O519"/>
  <c r="P519" s="1"/>
  <c r="P518" s="1"/>
  <c r="Q518"/>
  <c r="O518"/>
  <c r="N518"/>
  <c r="M518"/>
  <c r="L518"/>
  <c r="K518"/>
  <c r="J518"/>
  <c r="I518"/>
  <c r="H518"/>
  <c r="G518"/>
  <c r="O517"/>
  <c r="P517" s="1"/>
  <c r="P516" s="1"/>
  <c r="Q516"/>
  <c r="N516"/>
  <c r="M516"/>
  <c r="L516"/>
  <c r="K516"/>
  <c r="J516"/>
  <c r="I516"/>
  <c r="H516"/>
  <c r="G516"/>
  <c r="I515"/>
  <c r="O515" s="1"/>
  <c r="O514"/>
  <c r="P514" s="1"/>
  <c r="Q513"/>
  <c r="N513"/>
  <c r="M513"/>
  <c r="L513"/>
  <c r="K513"/>
  <c r="J513"/>
  <c r="H513"/>
  <c r="G513"/>
  <c r="O512"/>
  <c r="P512" s="1"/>
  <c r="P511" s="1"/>
  <c r="Q511"/>
  <c r="O511"/>
  <c r="N511"/>
  <c r="M511"/>
  <c r="L511"/>
  <c r="K511"/>
  <c r="J511"/>
  <c r="I511"/>
  <c r="H511"/>
  <c r="G511"/>
  <c r="O510"/>
  <c r="P510" s="1"/>
  <c r="P509" s="1"/>
  <c r="Q509"/>
  <c r="N509"/>
  <c r="M509"/>
  <c r="L509"/>
  <c r="K509"/>
  <c r="J509"/>
  <c r="I509"/>
  <c r="H509"/>
  <c r="G509"/>
  <c r="O508"/>
  <c r="P508" s="1"/>
  <c r="P507" s="1"/>
  <c r="Q507"/>
  <c r="N507"/>
  <c r="M507"/>
  <c r="L507"/>
  <c r="K507"/>
  <c r="J507"/>
  <c r="I507"/>
  <c r="H507"/>
  <c r="G507"/>
  <c r="O506"/>
  <c r="P506" s="1"/>
  <c r="H505"/>
  <c r="O505" s="1"/>
  <c r="O503"/>
  <c r="P503" s="1"/>
  <c r="H502"/>
  <c r="O502" s="1"/>
  <c r="P502" s="1"/>
  <c r="Q501"/>
  <c r="N501"/>
  <c r="M501"/>
  <c r="L501"/>
  <c r="K501"/>
  <c r="J501"/>
  <c r="I501"/>
  <c r="H501"/>
  <c r="G501"/>
  <c r="O500"/>
  <c r="P500" s="1"/>
  <c r="H500"/>
  <c r="H499"/>
  <c r="O499" s="1"/>
  <c r="P499" s="1"/>
  <c r="O498"/>
  <c r="P498" s="1"/>
  <c r="O497"/>
  <c r="P497" s="1"/>
  <c r="L496"/>
  <c r="K496"/>
  <c r="I496"/>
  <c r="H496"/>
  <c r="O496" s="1"/>
  <c r="P496" s="1"/>
  <c r="O495"/>
  <c r="P495" s="1"/>
  <c r="O494"/>
  <c r="P494" s="1"/>
  <c r="O493"/>
  <c r="P493" s="1"/>
  <c r="Q492"/>
  <c r="N492"/>
  <c r="M492"/>
  <c r="L492"/>
  <c r="K492"/>
  <c r="J492"/>
  <c r="I492"/>
  <c r="H492"/>
  <c r="G492"/>
  <c r="Q491"/>
  <c r="Q489" s="1"/>
  <c r="O491"/>
  <c r="G491"/>
  <c r="G490"/>
  <c r="O490" s="1"/>
  <c r="N489"/>
  <c r="M489"/>
  <c r="L489"/>
  <c r="K489"/>
  <c r="K488" s="1"/>
  <c r="J489"/>
  <c r="I489"/>
  <c r="H489"/>
  <c r="M488"/>
  <c r="H488"/>
  <c r="O487"/>
  <c r="P487" s="1"/>
  <c r="P486" s="1"/>
  <c r="Q486"/>
  <c r="N486"/>
  <c r="M486"/>
  <c r="L486"/>
  <c r="K486"/>
  <c r="J486"/>
  <c r="I486"/>
  <c r="H486"/>
  <c r="G486"/>
  <c r="Q485"/>
  <c r="O485"/>
  <c r="O484" s="1"/>
  <c r="L485"/>
  <c r="Q484"/>
  <c r="N484"/>
  <c r="M484"/>
  <c r="L484"/>
  <c r="K484"/>
  <c r="J484"/>
  <c r="I484"/>
  <c r="H484"/>
  <c r="G484"/>
  <c r="O483"/>
  <c r="P483" s="1"/>
  <c r="P482" s="1"/>
  <c r="Q482"/>
  <c r="N482"/>
  <c r="M482"/>
  <c r="L482"/>
  <c r="K482"/>
  <c r="J482"/>
  <c r="I482"/>
  <c r="H482"/>
  <c r="G482"/>
  <c r="I481"/>
  <c r="O481" s="1"/>
  <c r="P481" s="1"/>
  <c r="O480"/>
  <c r="P480" s="1"/>
  <c r="L479"/>
  <c r="H479"/>
  <c r="O479" s="1"/>
  <c r="P479" s="1"/>
  <c r="O478"/>
  <c r="P478" s="1"/>
  <c r="L478"/>
  <c r="L477"/>
  <c r="I477"/>
  <c r="H477"/>
  <c r="O477" s="1"/>
  <c r="P477" s="1"/>
  <c r="G477"/>
  <c r="I476"/>
  <c r="O476" s="1"/>
  <c r="P476" s="1"/>
  <c r="O475"/>
  <c r="P475" s="1"/>
  <c r="Q474"/>
  <c r="N474"/>
  <c r="M474"/>
  <c r="L474"/>
  <c r="K474"/>
  <c r="J474"/>
  <c r="H474"/>
  <c r="G474"/>
  <c r="P473"/>
  <c r="O473"/>
  <c r="P472"/>
  <c r="O472"/>
  <c r="O471" s="1"/>
  <c r="Q471"/>
  <c r="N471"/>
  <c r="M471"/>
  <c r="L471"/>
  <c r="K471"/>
  <c r="J471"/>
  <c r="I471"/>
  <c r="H471"/>
  <c r="G471"/>
  <c r="O470"/>
  <c r="P470" s="1"/>
  <c r="P469" s="1"/>
  <c r="Q469"/>
  <c r="N469"/>
  <c r="M469"/>
  <c r="L469"/>
  <c r="K469"/>
  <c r="J469"/>
  <c r="I469"/>
  <c r="H469"/>
  <c r="G469"/>
  <c r="L468"/>
  <c r="K468"/>
  <c r="J468"/>
  <c r="H468"/>
  <c r="O468" s="1"/>
  <c r="P468" s="1"/>
  <c r="J467"/>
  <c r="O467" s="1"/>
  <c r="Q466"/>
  <c r="N466"/>
  <c r="M466"/>
  <c r="L466"/>
  <c r="K466"/>
  <c r="J466"/>
  <c r="I466"/>
  <c r="H466"/>
  <c r="G466"/>
  <c r="G465"/>
  <c r="O465" s="1"/>
  <c r="P465" s="1"/>
  <c r="O464"/>
  <c r="P464" s="1"/>
  <c r="O463"/>
  <c r="P463" s="1"/>
  <c r="Q462"/>
  <c r="N462"/>
  <c r="M462"/>
  <c r="L462"/>
  <c r="K462"/>
  <c r="J462"/>
  <c r="I462"/>
  <c r="H462"/>
  <c r="O461"/>
  <c r="P461" s="1"/>
  <c r="P460" s="1"/>
  <c r="Q460"/>
  <c r="N460"/>
  <c r="M460"/>
  <c r="L460"/>
  <c r="K460"/>
  <c r="J460"/>
  <c r="I460"/>
  <c r="H460"/>
  <c r="G460"/>
  <c r="O459"/>
  <c r="P459" s="1"/>
  <c r="P458" s="1"/>
  <c r="Q458"/>
  <c r="N458"/>
  <c r="M458"/>
  <c r="L458"/>
  <c r="K458"/>
  <c r="J458"/>
  <c r="I458"/>
  <c r="H458"/>
  <c r="G458"/>
  <c r="O457"/>
  <c r="O456" s="1"/>
  <c r="Q456"/>
  <c r="N456"/>
  <c r="M456"/>
  <c r="L456"/>
  <c r="K456"/>
  <c r="J456"/>
  <c r="I456"/>
  <c r="H456"/>
  <c r="G456"/>
  <c r="O455"/>
  <c r="P455" s="1"/>
  <c r="P454" s="1"/>
  <c r="Q454"/>
  <c r="N454"/>
  <c r="M454"/>
  <c r="L454"/>
  <c r="K454"/>
  <c r="J454"/>
  <c r="I454"/>
  <c r="H454"/>
  <c r="G454"/>
  <c r="O453"/>
  <c r="P453" s="1"/>
  <c r="P452" s="1"/>
  <c r="Q452"/>
  <c r="O452"/>
  <c r="N452"/>
  <c r="M452"/>
  <c r="L452"/>
  <c r="K452"/>
  <c r="J452"/>
  <c r="I452"/>
  <c r="H452"/>
  <c r="G452"/>
  <c r="O451"/>
  <c r="P451" s="1"/>
  <c r="P450" s="1"/>
  <c r="Q450"/>
  <c r="N450"/>
  <c r="M450"/>
  <c r="L450"/>
  <c r="K450"/>
  <c r="J450"/>
  <c r="I450"/>
  <c r="H450"/>
  <c r="G450"/>
  <c r="O449"/>
  <c r="O448" s="1"/>
  <c r="Q448"/>
  <c r="N448"/>
  <c r="M448"/>
  <c r="L448"/>
  <c r="K448"/>
  <c r="J448"/>
  <c r="I448"/>
  <c r="H448"/>
  <c r="G448"/>
  <c r="O447"/>
  <c r="P447" s="1"/>
  <c r="P446" s="1"/>
  <c r="Q446"/>
  <c r="N446"/>
  <c r="M446"/>
  <c r="L446"/>
  <c r="K446"/>
  <c r="J446"/>
  <c r="I446"/>
  <c r="H446"/>
  <c r="G446"/>
  <c r="O445"/>
  <c r="P445" s="1"/>
  <c r="P444" s="1"/>
  <c r="Q444"/>
  <c r="O444"/>
  <c r="N444"/>
  <c r="M444"/>
  <c r="L444"/>
  <c r="K444"/>
  <c r="J444"/>
  <c r="I444"/>
  <c r="H444"/>
  <c r="G444"/>
  <c r="O443"/>
  <c r="P443" s="1"/>
  <c r="P442" s="1"/>
  <c r="Q442"/>
  <c r="Q441" s="1"/>
  <c r="Q440" s="1"/>
  <c r="N442"/>
  <c r="M442"/>
  <c r="L442"/>
  <c r="K442"/>
  <c r="K441" s="1"/>
  <c r="J442"/>
  <c r="I442"/>
  <c r="H442"/>
  <c r="G442"/>
  <c r="M441"/>
  <c r="P439"/>
  <c r="O439"/>
  <c r="P438"/>
  <c r="P437" s="1"/>
  <c r="O438"/>
  <c r="Q437"/>
  <c r="O437"/>
  <c r="N437"/>
  <c r="M437"/>
  <c r="L437"/>
  <c r="K437"/>
  <c r="J437"/>
  <c r="I437"/>
  <c r="H437"/>
  <c r="G437"/>
  <c r="O436"/>
  <c r="P436" s="1"/>
  <c r="O435"/>
  <c r="P435" s="1"/>
  <c r="Q434"/>
  <c r="N434"/>
  <c r="M434"/>
  <c r="L434"/>
  <c r="K434"/>
  <c r="J434"/>
  <c r="I434"/>
  <c r="H434"/>
  <c r="G434"/>
  <c r="O433"/>
  <c r="P433" s="1"/>
  <c r="O432"/>
  <c r="P432" s="1"/>
  <c r="Q431"/>
  <c r="O431"/>
  <c r="N431"/>
  <c r="M431"/>
  <c r="L431"/>
  <c r="K431"/>
  <c r="J431"/>
  <c r="I431"/>
  <c r="H431"/>
  <c r="G431"/>
  <c r="O430"/>
  <c r="P430" s="1"/>
  <c r="I430"/>
  <c r="I429"/>
  <c r="O429" s="1"/>
  <c r="Q428"/>
  <c r="N428"/>
  <c r="M428"/>
  <c r="L428"/>
  <c r="K428"/>
  <c r="J428"/>
  <c r="H428"/>
  <c r="G428"/>
  <c r="L427"/>
  <c r="O427" s="1"/>
  <c r="Q426"/>
  <c r="N426"/>
  <c r="M426"/>
  <c r="L426"/>
  <c r="K426"/>
  <c r="J426"/>
  <c r="I426"/>
  <c r="H426"/>
  <c r="G426"/>
  <c r="I425"/>
  <c r="O425" s="1"/>
  <c r="P425" s="1"/>
  <c r="O424"/>
  <c r="P424" s="1"/>
  <c r="O423"/>
  <c r="P423" s="1"/>
  <c r="L423"/>
  <c r="H422"/>
  <c r="O422" s="1"/>
  <c r="P422" s="1"/>
  <c r="O421"/>
  <c r="P421" s="1"/>
  <c r="L421"/>
  <c r="K421"/>
  <c r="K417" s="1"/>
  <c r="I421"/>
  <c r="O420"/>
  <c r="P420" s="1"/>
  <c r="L419"/>
  <c r="K419"/>
  <c r="I419"/>
  <c r="I417" s="1"/>
  <c r="O418"/>
  <c r="P418" s="1"/>
  <c r="Q417"/>
  <c r="N417"/>
  <c r="M417"/>
  <c r="L417"/>
  <c r="J417"/>
  <c r="H417"/>
  <c r="G417"/>
  <c r="P416"/>
  <c r="P415" s="1"/>
  <c r="O416"/>
  <c r="Q415"/>
  <c r="O415"/>
  <c r="N415"/>
  <c r="M415"/>
  <c r="L415"/>
  <c r="K415"/>
  <c r="J415"/>
  <c r="I415"/>
  <c r="H415"/>
  <c r="G415"/>
  <c r="O414"/>
  <c r="P414" s="1"/>
  <c r="P413" s="1"/>
  <c r="Q413"/>
  <c r="N413"/>
  <c r="M413"/>
  <c r="L413"/>
  <c r="K413"/>
  <c r="J413"/>
  <c r="I413"/>
  <c r="H413"/>
  <c r="G413"/>
  <c r="P412"/>
  <c r="P411" s="1"/>
  <c r="O412"/>
  <c r="O411" s="1"/>
  <c r="Q411"/>
  <c r="N411"/>
  <c r="M411"/>
  <c r="L411"/>
  <c r="K411"/>
  <c r="J411"/>
  <c r="I411"/>
  <c r="H411"/>
  <c r="G411"/>
  <c r="O410"/>
  <c r="P410" s="1"/>
  <c r="J410"/>
  <c r="P409"/>
  <c r="P408" s="1"/>
  <c r="O409"/>
  <c r="Q408"/>
  <c r="N408"/>
  <c r="M408"/>
  <c r="L408"/>
  <c r="K408"/>
  <c r="J408"/>
  <c r="I408"/>
  <c r="H408"/>
  <c r="G408"/>
  <c r="O407"/>
  <c r="P407" s="1"/>
  <c r="O406"/>
  <c r="P406" s="1"/>
  <c r="Q405"/>
  <c r="N405"/>
  <c r="M405"/>
  <c r="L405"/>
  <c r="K405"/>
  <c r="J405"/>
  <c r="I405"/>
  <c r="H405"/>
  <c r="G405"/>
  <c r="P404"/>
  <c r="P403" s="1"/>
  <c r="O404"/>
  <c r="O403" s="1"/>
  <c r="Q403"/>
  <c r="N403"/>
  <c r="M403"/>
  <c r="L403"/>
  <c r="K403"/>
  <c r="J403"/>
  <c r="I403"/>
  <c r="H403"/>
  <c r="G403"/>
  <c r="O402"/>
  <c r="P402" s="1"/>
  <c r="P401" s="1"/>
  <c r="Q401"/>
  <c r="N401"/>
  <c r="M401"/>
  <c r="L401"/>
  <c r="K401"/>
  <c r="J401"/>
  <c r="I401"/>
  <c r="H401"/>
  <c r="G401"/>
  <c r="P400"/>
  <c r="P399" s="1"/>
  <c r="O400"/>
  <c r="O399" s="1"/>
  <c r="Q399"/>
  <c r="N399"/>
  <c r="M399"/>
  <c r="L399"/>
  <c r="L398" s="1"/>
  <c r="K399"/>
  <c r="J399"/>
  <c r="J398" s="1"/>
  <c r="I399"/>
  <c r="H399"/>
  <c r="H398" s="1"/>
  <c r="G399"/>
  <c r="N398"/>
  <c r="P394"/>
  <c r="P393" s="1"/>
  <c r="O394"/>
  <c r="O393" s="1"/>
  <c r="Q393"/>
  <c r="N393"/>
  <c r="M393"/>
  <c r="L393"/>
  <c r="K393"/>
  <c r="J393"/>
  <c r="I393"/>
  <c r="H393"/>
  <c r="G393"/>
  <c r="O392"/>
  <c r="P392" s="1"/>
  <c r="P391" s="1"/>
  <c r="P390" s="1"/>
  <c r="P389" s="1"/>
  <c r="P388" s="1"/>
  <c r="Q391"/>
  <c r="N391"/>
  <c r="M391"/>
  <c r="L391"/>
  <c r="L390" s="1"/>
  <c r="L389" s="1"/>
  <c r="L388" s="1"/>
  <c r="K391"/>
  <c r="J391"/>
  <c r="I391"/>
  <c r="H391"/>
  <c r="H390" s="1"/>
  <c r="H389" s="1"/>
  <c r="H388" s="1"/>
  <c r="G391"/>
  <c r="Q390"/>
  <c r="Q389" s="1"/>
  <c r="Q388" s="1"/>
  <c r="M390"/>
  <c r="M389" s="1"/>
  <c r="M388" s="1"/>
  <c r="K390"/>
  <c r="K389" s="1"/>
  <c r="K388" s="1"/>
  <c r="I390"/>
  <c r="I389" s="1"/>
  <c r="I388" s="1"/>
  <c r="G390"/>
  <c r="G389" s="1"/>
  <c r="G388" s="1"/>
  <c r="O387"/>
  <c r="P387" s="1"/>
  <c r="P386" s="1"/>
  <c r="Q386"/>
  <c r="N386"/>
  <c r="M386"/>
  <c r="L386"/>
  <c r="K386"/>
  <c r="J386"/>
  <c r="I386"/>
  <c r="H386"/>
  <c r="G386"/>
  <c r="O385"/>
  <c r="P385" s="1"/>
  <c r="O384"/>
  <c r="O383" s="1"/>
  <c r="Q383"/>
  <c r="N383"/>
  <c r="M383"/>
  <c r="L383"/>
  <c r="K383"/>
  <c r="J383"/>
  <c r="I383"/>
  <c r="I382" s="1"/>
  <c r="H383"/>
  <c r="G383"/>
  <c r="L382"/>
  <c r="J382"/>
  <c r="H382"/>
  <c r="Q380"/>
  <c r="P380"/>
  <c r="O380"/>
  <c r="N380"/>
  <c r="Q378"/>
  <c r="P378"/>
  <c r="O378"/>
  <c r="N378"/>
  <c r="O377"/>
  <c r="O376" s="1"/>
  <c r="Q376"/>
  <c r="P376"/>
  <c r="N376"/>
  <c r="M376"/>
  <c r="L376"/>
  <c r="K376"/>
  <c r="J376"/>
  <c r="I376"/>
  <c r="H376"/>
  <c r="G376"/>
  <c r="O375"/>
  <c r="P375" s="1"/>
  <c r="P374" s="1"/>
  <c r="Q374"/>
  <c r="O374"/>
  <c r="N374"/>
  <c r="M374"/>
  <c r="L374"/>
  <c r="K374"/>
  <c r="K371" s="1"/>
  <c r="J374"/>
  <c r="I374"/>
  <c r="H374"/>
  <c r="G374"/>
  <c r="G371" s="1"/>
  <c r="O373"/>
  <c r="Q372"/>
  <c r="N372"/>
  <c r="M372"/>
  <c r="L372"/>
  <c r="K372"/>
  <c r="J372"/>
  <c r="I372"/>
  <c r="H372"/>
  <c r="G372"/>
  <c r="L371"/>
  <c r="J371"/>
  <c r="H371"/>
  <c r="P369"/>
  <c r="P368" s="1"/>
  <c r="Q368"/>
  <c r="O368"/>
  <c r="N368"/>
  <c r="J367"/>
  <c r="O367" s="1"/>
  <c r="Q366"/>
  <c r="N366"/>
  <c r="M366"/>
  <c r="L366"/>
  <c r="K366"/>
  <c r="J366"/>
  <c r="I366"/>
  <c r="H366"/>
  <c r="G366"/>
  <c r="O365"/>
  <c r="O364" s="1"/>
  <c r="Q364"/>
  <c r="N364"/>
  <c r="M364"/>
  <c r="L364"/>
  <c r="K364"/>
  <c r="J364"/>
  <c r="I364"/>
  <c r="H364"/>
  <c r="G364"/>
  <c r="O363"/>
  <c r="P363" s="1"/>
  <c r="O362"/>
  <c r="P362" s="1"/>
  <c r="P361"/>
  <c r="Q360"/>
  <c r="N360"/>
  <c r="M360"/>
  <c r="L360"/>
  <c r="K360"/>
  <c r="J360"/>
  <c r="I360"/>
  <c r="H360"/>
  <c r="G360"/>
  <c r="O359"/>
  <c r="P359" s="1"/>
  <c r="P358" s="1"/>
  <c r="Q358"/>
  <c r="N358"/>
  <c r="M358"/>
  <c r="L358"/>
  <c r="K358"/>
  <c r="J358"/>
  <c r="I358"/>
  <c r="H358"/>
  <c r="G358"/>
  <c r="P357"/>
  <c r="P356" s="1"/>
  <c r="O357"/>
  <c r="O356" s="1"/>
  <c r="Q356"/>
  <c r="N356"/>
  <c r="M356"/>
  <c r="L356"/>
  <c r="K356"/>
  <c r="J356"/>
  <c r="I356"/>
  <c r="H356"/>
  <c r="G356"/>
  <c r="O355"/>
  <c r="P355" s="1"/>
  <c r="O354"/>
  <c r="P354" s="1"/>
  <c r="Q353"/>
  <c r="N353"/>
  <c r="M353"/>
  <c r="L353"/>
  <c r="K353"/>
  <c r="J353"/>
  <c r="I353"/>
  <c r="H353"/>
  <c r="G353"/>
  <c r="O352"/>
  <c r="P352" s="1"/>
  <c r="P351" s="1"/>
  <c r="Q351"/>
  <c r="O351"/>
  <c r="N351"/>
  <c r="M351"/>
  <c r="L351"/>
  <c r="K351"/>
  <c r="J351"/>
  <c r="I351"/>
  <c r="H351"/>
  <c r="G351"/>
  <c r="O350"/>
  <c r="P350" s="1"/>
  <c r="P349" s="1"/>
  <c r="Q349"/>
  <c r="N349"/>
  <c r="M349"/>
  <c r="L349"/>
  <c r="K349"/>
  <c r="J349"/>
  <c r="I349"/>
  <c r="H349"/>
  <c r="G349"/>
  <c r="O348"/>
  <c r="P348" s="1"/>
  <c r="O347"/>
  <c r="P347" s="1"/>
  <c r="Q346"/>
  <c r="O346"/>
  <c r="N346"/>
  <c r="M346"/>
  <c r="L346"/>
  <c r="K346"/>
  <c r="J346"/>
  <c r="I346"/>
  <c r="H346"/>
  <c r="G346"/>
  <c r="O345"/>
  <c r="P345" s="1"/>
  <c r="P344" s="1"/>
  <c r="Q344"/>
  <c r="N344"/>
  <c r="M344"/>
  <c r="L344"/>
  <c r="K344"/>
  <c r="J344"/>
  <c r="I344"/>
  <c r="H344"/>
  <c r="G344"/>
  <c r="O343"/>
  <c r="O342" s="1"/>
  <c r="Q342"/>
  <c r="N342"/>
  <c r="M342"/>
  <c r="L342"/>
  <c r="K342"/>
  <c r="J342"/>
  <c r="I342"/>
  <c r="H342"/>
  <c r="G342"/>
  <c r="O341"/>
  <c r="P341" s="1"/>
  <c r="P340" s="1"/>
  <c r="Q340"/>
  <c r="N340"/>
  <c r="M340"/>
  <c r="L340"/>
  <c r="K340"/>
  <c r="J340"/>
  <c r="I340"/>
  <c r="H340"/>
  <c r="G340"/>
  <c r="O339"/>
  <c r="P339" s="1"/>
  <c r="P338" s="1"/>
  <c r="Q338"/>
  <c r="O338"/>
  <c r="N338"/>
  <c r="M338"/>
  <c r="L338"/>
  <c r="K338"/>
  <c r="J338"/>
  <c r="I338"/>
  <c r="H338"/>
  <c r="G338"/>
  <c r="O337"/>
  <c r="P337" s="1"/>
  <c r="P336" s="1"/>
  <c r="Q336"/>
  <c r="N336"/>
  <c r="M336"/>
  <c r="L336"/>
  <c r="K336"/>
  <c r="J336"/>
  <c r="I336"/>
  <c r="H336"/>
  <c r="G336"/>
  <c r="O335"/>
  <c r="O334" s="1"/>
  <c r="Q334"/>
  <c r="N334"/>
  <c r="M334"/>
  <c r="L334"/>
  <c r="K334"/>
  <c r="J334"/>
  <c r="I334"/>
  <c r="H334"/>
  <c r="G334"/>
  <c r="O333"/>
  <c r="P333" s="1"/>
  <c r="P332" s="1"/>
  <c r="Q332"/>
  <c r="N332"/>
  <c r="M332"/>
  <c r="L332"/>
  <c r="K332"/>
  <c r="J332"/>
  <c r="I332"/>
  <c r="H332"/>
  <c r="G332"/>
  <c r="O331"/>
  <c r="P331" s="1"/>
  <c r="P330" s="1"/>
  <c r="Q330"/>
  <c r="O330"/>
  <c r="N330"/>
  <c r="M330"/>
  <c r="L330"/>
  <c r="K330"/>
  <c r="J330"/>
  <c r="I330"/>
  <c r="H330"/>
  <c r="G330"/>
  <c r="O329"/>
  <c r="P329" s="1"/>
  <c r="P328" s="1"/>
  <c r="Q328"/>
  <c r="N328"/>
  <c r="M328"/>
  <c r="L328"/>
  <c r="K328"/>
  <c r="J328"/>
  <c r="I328"/>
  <c r="H328"/>
  <c r="G328"/>
  <c r="O327"/>
  <c r="P327" s="1"/>
  <c r="O326"/>
  <c r="P326" s="1"/>
  <c r="Q325"/>
  <c r="O325"/>
  <c r="N325"/>
  <c r="M325"/>
  <c r="L325"/>
  <c r="K325"/>
  <c r="J325"/>
  <c r="I325"/>
  <c r="H325"/>
  <c r="G325"/>
  <c r="O324"/>
  <c r="P324" s="1"/>
  <c r="P323" s="1"/>
  <c r="Q323"/>
  <c r="N323"/>
  <c r="M323"/>
  <c r="L323"/>
  <c r="K323"/>
  <c r="J323"/>
  <c r="I323"/>
  <c r="H323"/>
  <c r="G323"/>
  <c r="O322"/>
  <c r="O321" s="1"/>
  <c r="Q321"/>
  <c r="N321"/>
  <c r="M321"/>
  <c r="L321"/>
  <c r="K321"/>
  <c r="J321"/>
  <c r="I321"/>
  <c r="H321"/>
  <c r="G321"/>
  <c r="O320"/>
  <c r="P320" s="1"/>
  <c r="P319" s="1"/>
  <c r="Q319"/>
  <c r="N319"/>
  <c r="M319"/>
  <c r="L319"/>
  <c r="K319"/>
  <c r="J319"/>
  <c r="I319"/>
  <c r="H319"/>
  <c r="G319"/>
  <c r="O318"/>
  <c r="P318" s="1"/>
  <c r="P317" s="1"/>
  <c r="Q317"/>
  <c r="O317"/>
  <c r="N317"/>
  <c r="M317"/>
  <c r="L317"/>
  <c r="K317"/>
  <c r="K316" s="1"/>
  <c r="K315" s="1"/>
  <c r="J317"/>
  <c r="I317"/>
  <c r="H317"/>
  <c r="G317"/>
  <c r="G316" s="1"/>
  <c r="N316"/>
  <c r="N315" s="1"/>
  <c r="L316"/>
  <c r="L315" s="1"/>
  <c r="J316"/>
  <c r="J315" s="1"/>
  <c r="H316"/>
  <c r="H315" s="1"/>
  <c r="O314"/>
  <c r="P314" s="1"/>
  <c r="P313" s="1"/>
  <c r="Q313"/>
  <c r="N313"/>
  <c r="M313"/>
  <c r="L313"/>
  <c r="K313"/>
  <c r="J313"/>
  <c r="I313"/>
  <c r="H313"/>
  <c r="G313"/>
  <c r="O312"/>
  <c r="O311" s="1"/>
  <c r="Q311"/>
  <c r="N311"/>
  <c r="M311"/>
  <c r="M308" s="1"/>
  <c r="L311"/>
  <c r="K311"/>
  <c r="J311"/>
  <c r="I311"/>
  <c r="H311"/>
  <c r="G311"/>
  <c r="O310"/>
  <c r="P310" s="1"/>
  <c r="P309" s="1"/>
  <c r="Q309"/>
  <c r="Q308" s="1"/>
  <c r="N309"/>
  <c r="N308" s="1"/>
  <c r="M309"/>
  <c r="L309"/>
  <c r="L308" s="1"/>
  <c r="K309"/>
  <c r="K308" s="1"/>
  <c r="J309"/>
  <c r="J308" s="1"/>
  <c r="I309"/>
  <c r="H309"/>
  <c r="H308" s="1"/>
  <c r="G309"/>
  <c r="G308" s="1"/>
  <c r="I308"/>
  <c r="O307"/>
  <c r="P307" s="1"/>
  <c r="P306" s="1"/>
  <c r="Q306"/>
  <c r="N306"/>
  <c r="M306"/>
  <c r="L306"/>
  <c r="K306"/>
  <c r="J306"/>
  <c r="I306"/>
  <c r="H306"/>
  <c r="G306"/>
  <c r="P305"/>
  <c r="P304" s="1"/>
  <c r="O305"/>
  <c r="O304" s="1"/>
  <c r="Q304"/>
  <c r="N304"/>
  <c r="M304"/>
  <c r="L304"/>
  <c r="K304"/>
  <c r="J304"/>
  <c r="I304"/>
  <c r="H304"/>
  <c r="G304"/>
  <c r="O303"/>
  <c r="P303" s="1"/>
  <c r="P302" s="1"/>
  <c r="Q302"/>
  <c r="N302"/>
  <c r="M302"/>
  <c r="L302"/>
  <c r="K302"/>
  <c r="J302"/>
  <c r="I302"/>
  <c r="H302"/>
  <c r="G302"/>
  <c r="O301"/>
  <c r="O300" s="1"/>
  <c r="Q300"/>
  <c r="P300"/>
  <c r="N300"/>
  <c r="M300"/>
  <c r="L300"/>
  <c r="K300"/>
  <c r="J300"/>
  <c r="I300"/>
  <c r="H300"/>
  <c r="G300"/>
  <c r="O299"/>
  <c r="P299" s="1"/>
  <c r="P298" s="1"/>
  <c r="Q298"/>
  <c r="O298"/>
  <c r="N298"/>
  <c r="M298"/>
  <c r="L298"/>
  <c r="K298"/>
  <c r="J298"/>
  <c r="I298"/>
  <c r="H298"/>
  <c r="G298"/>
  <c r="O297"/>
  <c r="P297" s="1"/>
  <c r="P296" s="1"/>
  <c r="Q296"/>
  <c r="Q295" s="1"/>
  <c r="Q287" s="1"/>
  <c r="N296"/>
  <c r="M296"/>
  <c r="L296"/>
  <c r="K296"/>
  <c r="K295" s="1"/>
  <c r="K282" s="1"/>
  <c r="J296"/>
  <c r="I296"/>
  <c r="I295" s="1"/>
  <c r="H296"/>
  <c r="G296"/>
  <c r="G295" s="1"/>
  <c r="G282" s="1"/>
  <c r="M295"/>
  <c r="O294"/>
  <c r="O293"/>
  <c r="I292"/>
  <c r="O292" s="1"/>
  <c r="H292"/>
  <c r="O291"/>
  <c r="I291"/>
  <c r="H291"/>
  <c r="O290"/>
  <c r="O289"/>
  <c r="Q288"/>
  <c r="P288"/>
  <c r="N288"/>
  <c r="M288"/>
  <c r="L288"/>
  <c r="K288"/>
  <c r="J288"/>
  <c r="H288"/>
  <c r="G288"/>
  <c r="O286"/>
  <c r="P286" s="1"/>
  <c r="P285" s="1"/>
  <c r="Q285"/>
  <c r="N285"/>
  <c r="M285"/>
  <c r="L285"/>
  <c r="K285"/>
  <c r="J285"/>
  <c r="I285"/>
  <c r="H285"/>
  <c r="G285"/>
  <c r="P284"/>
  <c r="P283" s="1"/>
  <c r="O284"/>
  <c r="O283" s="1"/>
  <c r="Q283"/>
  <c r="Q282" s="1"/>
  <c r="N283"/>
  <c r="M283"/>
  <c r="L283"/>
  <c r="K283"/>
  <c r="J283"/>
  <c r="I283"/>
  <c r="H283"/>
  <c r="G283"/>
  <c r="P281"/>
  <c r="P280" s="1"/>
  <c r="O281"/>
  <c r="O280" s="1"/>
  <c r="Q280"/>
  <c r="N280"/>
  <c r="M280"/>
  <c r="L280"/>
  <c r="K280"/>
  <c r="J280"/>
  <c r="I280"/>
  <c r="H280"/>
  <c r="G280"/>
  <c r="O279"/>
  <c r="P279" s="1"/>
  <c r="O278"/>
  <c r="P278" s="1"/>
  <c r="Q277"/>
  <c r="N277"/>
  <c r="M277"/>
  <c r="L277"/>
  <c r="K277"/>
  <c r="J277"/>
  <c r="I277"/>
  <c r="H277"/>
  <c r="G277"/>
  <c r="O276"/>
  <c r="O275" s="1"/>
  <c r="Q275"/>
  <c r="N275"/>
  <c r="M275"/>
  <c r="L275"/>
  <c r="K275"/>
  <c r="J275"/>
  <c r="I275"/>
  <c r="H275"/>
  <c r="G275"/>
  <c r="O274"/>
  <c r="P274" s="1"/>
  <c r="P273" s="1"/>
  <c r="Q273"/>
  <c r="N273"/>
  <c r="M273"/>
  <c r="L273"/>
  <c r="K273"/>
  <c r="J273"/>
  <c r="I273"/>
  <c r="H273"/>
  <c r="G273"/>
  <c r="O272"/>
  <c r="P272" s="1"/>
  <c r="P271" s="1"/>
  <c r="Q271"/>
  <c r="O271"/>
  <c r="N271"/>
  <c r="M271"/>
  <c r="L271"/>
  <c r="K271"/>
  <c r="J271"/>
  <c r="I271"/>
  <c r="H271"/>
  <c r="G271"/>
  <c r="O270"/>
  <c r="P270" s="1"/>
  <c r="P269" s="1"/>
  <c r="Q269"/>
  <c r="N269"/>
  <c r="M269"/>
  <c r="L269"/>
  <c r="K269"/>
  <c r="J269"/>
  <c r="I269"/>
  <c r="H269"/>
  <c r="G269"/>
  <c r="O268"/>
  <c r="O267" s="1"/>
  <c r="Q267"/>
  <c r="N267"/>
  <c r="M267"/>
  <c r="L267"/>
  <c r="K267"/>
  <c r="J267"/>
  <c r="I267"/>
  <c r="H267"/>
  <c r="G267"/>
  <c r="O266"/>
  <c r="P266" s="1"/>
  <c r="O265"/>
  <c r="P265" s="1"/>
  <c r="P264" s="1"/>
  <c r="Q264"/>
  <c r="N264"/>
  <c r="M264"/>
  <c r="L264"/>
  <c r="K264"/>
  <c r="J264"/>
  <c r="I264"/>
  <c r="H264"/>
  <c r="G264"/>
  <c r="P263"/>
  <c r="P262" s="1"/>
  <c r="O263"/>
  <c r="O262" s="1"/>
  <c r="Q262"/>
  <c r="N262"/>
  <c r="M262"/>
  <c r="L262"/>
  <c r="K262"/>
  <c r="J262"/>
  <c r="I262"/>
  <c r="H262"/>
  <c r="G262"/>
  <c r="O261"/>
  <c r="P261" s="1"/>
  <c r="P260" s="1"/>
  <c r="Q260"/>
  <c r="N260"/>
  <c r="M260"/>
  <c r="L260"/>
  <c r="K260"/>
  <c r="J260"/>
  <c r="I260"/>
  <c r="H260"/>
  <c r="G260"/>
  <c r="P259"/>
  <c r="P258" s="1"/>
  <c r="O259"/>
  <c r="O258" s="1"/>
  <c r="Q258"/>
  <c r="N258"/>
  <c r="M258"/>
  <c r="L258"/>
  <c r="K258"/>
  <c r="J258"/>
  <c r="I258"/>
  <c r="H258"/>
  <c r="G258"/>
  <c r="O257"/>
  <c r="P257" s="1"/>
  <c r="P256" s="1"/>
  <c r="Q256"/>
  <c r="N256"/>
  <c r="M256"/>
  <c r="L256"/>
  <c r="K256"/>
  <c r="J256"/>
  <c r="I256"/>
  <c r="H256"/>
  <c r="G256"/>
  <c r="H255"/>
  <c r="O255" s="1"/>
  <c r="Q254"/>
  <c r="N254"/>
  <c r="M254"/>
  <c r="L254"/>
  <c r="K254"/>
  <c r="J254"/>
  <c r="I254"/>
  <c r="H254"/>
  <c r="G254"/>
  <c r="P253"/>
  <c r="O253"/>
  <c r="P252"/>
  <c r="O252"/>
  <c r="Q251"/>
  <c r="O251"/>
  <c r="N251"/>
  <c r="M251"/>
  <c r="L251"/>
  <c r="K251"/>
  <c r="J251"/>
  <c r="I251"/>
  <c r="H251"/>
  <c r="G251"/>
  <c r="O250"/>
  <c r="P250" s="1"/>
  <c r="P249" s="1"/>
  <c r="Q249"/>
  <c r="N249"/>
  <c r="M249"/>
  <c r="L249"/>
  <c r="K249"/>
  <c r="J249"/>
  <c r="I249"/>
  <c r="H249"/>
  <c r="G249"/>
  <c r="P248"/>
  <c r="P247" s="1"/>
  <c r="O248"/>
  <c r="O247" s="1"/>
  <c r="Q247"/>
  <c r="N247"/>
  <c r="M247"/>
  <c r="L247"/>
  <c r="K247"/>
  <c r="J247"/>
  <c r="I247"/>
  <c r="H247"/>
  <c r="G247"/>
  <c r="O246"/>
  <c r="P246" s="1"/>
  <c r="P245" s="1"/>
  <c r="Q245"/>
  <c r="N245"/>
  <c r="M245"/>
  <c r="L245"/>
  <c r="L238" s="1"/>
  <c r="K245"/>
  <c r="J245"/>
  <c r="I245"/>
  <c r="H245"/>
  <c r="G245"/>
  <c r="P244"/>
  <c r="O244"/>
  <c r="P243"/>
  <c r="P242" s="1"/>
  <c r="O243"/>
  <c r="O242" s="1"/>
  <c r="Q242"/>
  <c r="N242"/>
  <c r="N238" s="1"/>
  <c r="M242"/>
  <c r="L242"/>
  <c r="K242"/>
  <c r="J242"/>
  <c r="J238" s="1"/>
  <c r="I242"/>
  <c r="H242"/>
  <c r="G242"/>
  <c r="O241"/>
  <c r="P241" s="1"/>
  <c r="H241"/>
  <c r="K240"/>
  <c r="O240" s="1"/>
  <c r="H240"/>
  <c r="Q239"/>
  <c r="Q238" s="1"/>
  <c r="N239"/>
  <c r="M239"/>
  <c r="M238" s="1"/>
  <c r="L239"/>
  <c r="K239"/>
  <c r="K238" s="1"/>
  <c r="J239"/>
  <c r="I239"/>
  <c r="I238" s="1"/>
  <c r="H239"/>
  <c r="G239"/>
  <c r="H238"/>
  <c r="O237"/>
  <c r="P237" s="1"/>
  <c r="L236"/>
  <c r="K236"/>
  <c r="J236"/>
  <c r="I236"/>
  <c r="H236"/>
  <c r="G236"/>
  <c r="O233"/>
  <c r="P233" s="1"/>
  <c r="P232" s="1"/>
  <c r="Q232"/>
  <c r="N232"/>
  <c r="M232"/>
  <c r="L232"/>
  <c r="K232"/>
  <c r="J232"/>
  <c r="I232"/>
  <c r="H232"/>
  <c r="G232"/>
  <c r="O231"/>
  <c r="O230" s="1"/>
  <c r="Q230"/>
  <c r="N230"/>
  <c r="M230"/>
  <c r="L230"/>
  <c r="K230"/>
  <c r="J230"/>
  <c r="I230"/>
  <c r="H230"/>
  <c r="G230"/>
  <c r="O229"/>
  <c r="P229" s="1"/>
  <c r="P228" s="1"/>
  <c r="P227" s="1"/>
  <c r="Q228"/>
  <c r="Q227" s="1"/>
  <c r="N228"/>
  <c r="N227" s="1"/>
  <c r="M228"/>
  <c r="L228"/>
  <c r="L227" s="1"/>
  <c r="K228"/>
  <c r="K227" s="1"/>
  <c r="J228"/>
  <c r="J227" s="1"/>
  <c r="I228"/>
  <c r="H228"/>
  <c r="H227" s="1"/>
  <c r="G228"/>
  <c r="G227" s="1"/>
  <c r="M227"/>
  <c r="I227"/>
  <c r="O226"/>
  <c r="P226" s="1"/>
  <c r="P225" s="1"/>
  <c r="Q225"/>
  <c r="N225"/>
  <c r="M225"/>
  <c r="L225"/>
  <c r="K225"/>
  <c r="J225"/>
  <c r="I225"/>
  <c r="H225"/>
  <c r="G225"/>
  <c r="P224"/>
  <c r="P223" s="1"/>
  <c r="O224"/>
  <c r="O223" s="1"/>
  <c r="Q223"/>
  <c r="N223"/>
  <c r="M223"/>
  <c r="L223"/>
  <c r="K223"/>
  <c r="J223"/>
  <c r="I223"/>
  <c r="H223"/>
  <c r="G223"/>
  <c r="O222"/>
  <c r="P222" s="1"/>
  <c r="P221" s="1"/>
  <c r="Q221"/>
  <c r="N221"/>
  <c r="M221"/>
  <c r="L221"/>
  <c r="K221"/>
  <c r="J221"/>
  <c r="I221"/>
  <c r="H221"/>
  <c r="G221"/>
  <c r="P220"/>
  <c r="P219" s="1"/>
  <c r="O220"/>
  <c r="O219" s="1"/>
  <c r="Q219"/>
  <c r="N219"/>
  <c r="M219"/>
  <c r="L219"/>
  <c r="K219"/>
  <c r="J219"/>
  <c r="I219"/>
  <c r="H219"/>
  <c r="G219"/>
  <c r="O218"/>
  <c r="P218" s="1"/>
  <c r="P217" s="1"/>
  <c r="Q217"/>
  <c r="N217"/>
  <c r="M217"/>
  <c r="L217"/>
  <c r="K217"/>
  <c r="J217"/>
  <c r="I217"/>
  <c r="H217"/>
  <c r="G217"/>
  <c r="P216"/>
  <c r="P215" s="1"/>
  <c r="O216"/>
  <c r="O215" s="1"/>
  <c r="Q215"/>
  <c r="N215"/>
  <c r="M215"/>
  <c r="L215"/>
  <c r="K215"/>
  <c r="J215"/>
  <c r="I215"/>
  <c r="H215"/>
  <c r="G215"/>
  <c r="O214"/>
  <c r="P214" s="1"/>
  <c r="P213" s="1"/>
  <c r="Q213"/>
  <c r="N213"/>
  <c r="M213"/>
  <c r="L213"/>
  <c r="K213"/>
  <c r="J213"/>
  <c r="I213"/>
  <c r="H213"/>
  <c r="G213"/>
  <c r="P212"/>
  <c r="P211" s="1"/>
  <c r="O212"/>
  <c r="O211" s="1"/>
  <c r="Q211"/>
  <c r="N211"/>
  <c r="M211"/>
  <c r="L211"/>
  <c r="K211"/>
  <c r="J211"/>
  <c r="I211"/>
  <c r="H211"/>
  <c r="G211"/>
  <c r="O210"/>
  <c r="P210" s="1"/>
  <c r="P209" s="1"/>
  <c r="Q209"/>
  <c r="N209"/>
  <c r="N208" s="1"/>
  <c r="N207" s="1"/>
  <c r="M209"/>
  <c r="L209"/>
  <c r="K209"/>
  <c r="J209"/>
  <c r="J208" s="1"/>
  <c r="J207" s="1"/>
  <c r="I209"/>
  <c r="H209"/>
  <c r="G209"/>
  <c r="Q208"/>
  <c r="Q207" s="1"/>
  <c r="M208"/>
  <c r="M207" s="1"/>
  <c r="K208"/>
  <c r="K207" s="1"/>
  <c r="I208"/>
  <c r="I207" s="1"/>
  <c r="G208"/>
  <c r="G207" s="1"/>
  <c r="O205"/>
  <c r="P205" s="1"/>
  <c r="P204"/>
  <c r="O203"/>
  <c r="P203" s="1"/>
  <c r="O202"/>
  <c r="P202" s="1"/>
  <c r="Q201"/>
  <c r="O201"/>
  <c r="N201"/>
  <c r="M201"/>
  <c r="L201"/>
  <c r="K201"/>
  <c r="J201"/>
  <c r="I201"/>
  <c r="H201"/>
  <c r="G201"/>
  <c r="O200"/>
  <c r="P200" s="1"/>
  <c r="O199"/>
  <c r="P199" s="1"/>
  <c r="O198"/>
  <c r="P198" s="1"/>
  <c r="O197"/>
  <c r="P197" s="1"/>
  <c r="O196"/>
  <c r="P196" s="1"/>
  <c r="O195"/>
  <c r="P195" s="1"/>
  <c r="Q194"/>
  <c r="N194"/>
  <c r="M194"/>
  <c r="L194"/>
  <c r="K194"/>
  <c r="J194"/>
  <c r="I194"/>
  <c r="H194"/>
  <c r="G194"/>
  <c r="P193"/>
  <c r="P191" s="1"/>
  <c r="O193"/>
  <c r="P192"/>
  <c r="O192"/>
  <c r="Q191"/>
  <c r="O191"/>
  <c r="N191"/>
  <c r="M191"/>
  <c r="L191"/>
  <c r="K191"/>
  <c r="J191"/>
  <c r="I191"/>
  <c r="H191"/>
  <c r="G191"/>
  <c r="O190"/>
  <c r="P190" s="1"/>
  <c r="P189" s="1"/>
  <c r="Q189"/>
  <c r="N189"/>
  <c r="M189"/>
  <c r="L189"/>
  <c r="K189"/>
  <c r="J189"/>
  <c r="I189"/>
  <c r="H189"/>
  <c r="G189"/>
  <c r="P188"/>
  <c r="P187" s="1"/>
  <c r="O188"/>
  <c r="O187" s="1"/>
  <c r="Q187"/>
  <c r="N187"/>
  <c r="M187"/>
  <c r="L187"/>
  <c r="K187"/>
  <c r="J187"/>
  <c r="I187"/>
  <c r="H187"/>
  <c r="G187"/>
  <c r="O186"/>
  <c r="P186" s="1"/>
  <c r="P185" s="1"/>
  <c r="Q185"/>
  <c r="N185"/>
  <c r="M185"/>
  <c r="L185"/>
  <c r="K185"/>
  <c r="J185"/>
  <c r="I185"/>
  <c r="H185"/>
  <c r="G185"/>
  <c r="P184"/>
  <c r="P183" s="1"/>
  <c r="O184"/>
  <c r="O183" s="1"/>
  <c r="Q183"/>
  <c r="N183"/>
  <c r="M183"/>
  <c r="L183"/>
  <c r="K183"/>
  <c r="J183"/>
  <c r="I183"/>
  <c r="H183"/>
  <c r="G183"/>
  <c r="O182"/>
  <c r="P182" s="1"/>
  <c r="P181" s="1"/>
  <c r="Q181"/>
  <c r="N181"/>
  <c r="M181"/>
  <c r="L181"/>
  <c r="K181"/>
  <c r="J181"/>
  <c r="I181"/>
  <c r="H181"/>
  <c r="G181"/>
  <c r="P180"/>
  <c r="P179" s="1"/>
  <c r="O180"/>
  <c r="Q179"/>
  <c r="O179"/>
  <c r="N179"/>
  <c r="M179"/>
  <c r="L179"/>
  <c r="K179"/>
  <c r="J179"/>
  <c r="I179"/>
  <c r="H179"/>
  <c r="G179"/>
  <c r="O178"/>
  <c r="P178" s="1"/>
  <c r="P177" s="1"/>
  <c r="Q177"/>
  <c r="N177"/>
  <c r="M177"/>
  <c r="L177"/>
  <c r="K177"/>
  <c r="J177"/>
  <c r="I177"/>
  <c r="H177"/>
  <c r="G177"/>
  <c r="P176"/>
  <c r="P175" s="1"/>
  <c r="O176"/>
  <c r="O175" s="1"/>
  <c r="Q175"/>
  <c r="N175"/>
  <c r="M175"/>
  <c r="L175"/>
  <c r="K175"/>
  <c r="J175"/>
  <c r="I175"/>
  <c r="H175"/>
  <c r="G175"/>
  <c r="O174"/>
  <c r="P174" s="1"/>
  <c r="P173" s="1"/>
  <c r="Q173"/>
  <c r="N173"/>
  <c r="M173"/>
  <c r="L173"/>
  <c r="K173"/>
  <c r="J173"/>
  <c r="I173"/>
  <c r="H173"/>
  <c r="G173"/>
  <c r="P172"/>
  <c r="P171" s="1"/>
  <c r="O172"/>
  <c r="O171" s="1"/>
  <c r="Q171"/>
  <c r="N171"/>
  <c r="M171"/>
  <c r="L171"/>
  <c r="K171"/>
  <c r="J171"/>
  <c r="I171"/>
  <c r="H171"/>
  <c r="G171"/>
  <c r="O170"/>
  <c r="P170" s="1"/>
  <c r="P169" s="1"/>
  <c r="Q169"/>
  <c r="N169"/>
  <c r="M169"/>
  <c r="L169"/>
  <c r="K169"/>
  <c r="J169"/>
  <c r="I169"/>
  <c r="H169"/>
  <c r="G169"/>
  <c r="P168"/>
  <c r="P167" s="1"/>
  <c r="O168"/>
  <c r="O167" s="1"/>
  <c r="Q167"/>
  <c r="Q160" s="1"/>
  <c r="N167"/>
  <c r="M167"/>
  <c r="L167"/>
  <c r="K167"/>
  <c r="J167"/>
  <c r="I167"/>
  <c r="H167"/>
  <c r="G167"/>
  <c r="O166"/>
  <c r="P166" s="1"/>
  <c r="P165" s="1"/>
  <c r="Q165"/>
  <c r="N165"/>
  <c r="M165"/>
  <c r="L165"/>
  <c r="K165"/>
  <c r="J165"/>
  <c r="I165"/>
  <c r="H165"/>
  <c r="G165"/>
  <c r="P164"/>
  <c r="P163" s="1"/>
  <c r="O164"/>
  <c r="O163" s="1"/>
  <c r="Q163"/>
  <c r="N163"/>
  <c r="M163"/>
  <c r="L163"/>
  <c r="K163"/>
  <c r="J163"/>
  <c r="I163"/>
  <c r="H163"/>
  <c r="G163"/>
  <c r="O162"/>
  <c r="P162" s="1"/>
  <c r="P161" s="1"/>
  <c r="Q161"/>
  <c r="N161"/>
  <c r="M161"/>
  <c r="L161"/>
  <c r="L160" s="1"/>
  <c r="K161"/>
  <c r="J161"/>
  <c r="I161"/>
  <c r="H161"/>
  <c r="H160" s="1"/>
  <c r="G161"/>
  <c r="M160"/>
  <c r="K160"/>
  <c r="I160"/>
  <c r="G160"/>
  <c r="O158"/>
  <c r="O157" s="1"/>
  <c r="Q157"/>
  <c r="N157"/>
  <c r="G157"/>
  <c r="G151" s="1"/>
  <c r="O156"/>
  <c r="O155"/>
  <c r="P155" s="1"/>
  <c r="O154"/>
  <c r="P154" s="1"/>
  <c r="O153"/>
  <c r="P153" s="1"/>
  <c r="Q152"/>
  <c r="N152"/>
  <c r="N151" s="1"/>
  <c r="M152"/>
  <c r="L152"/>
  <c r="L151" s="1"/>
  <c r="K152"/>
  <c r="J152"/>
  <c r="J151" s="1"/>
  <c r="I152"/>
  <c r="H152"/>
  <c r="H151" s="1"/>
  <c r="G152"/>
  <c r="Q151"/>
  <c r="M151"/>
  <c r="K151"/>
  <c r="I151"/>
  <c r="O149"/>
  <c r="O148" s="1"/>
  <c r="Q148"/>
  <c r="N148"/>
  <c r="I148"/>
  <c r="H148"/>
  <c r="G148"/>
  <c r="G143" s="1"/>
  <c r="G142" s="1"/>
  <c r="O147"/>
  <c r="P147" s="1"/>
  <c r="P146" s="1"/>
  <c r="Q146"/>
  <c r="N146"/>
  <c r="I146"/>
  <c r="I143" s="1"/>
  <c r="I142" s="1"/>
  <c r="G146"/>
  <c r="O145"/>
  <c r="P145" s="1"/>
  <c r="P144" s="1"/>
  <c r="Q144"/>
  <c r="N144"/>
  <c r="N143" s="1"/>
  <c r="N142" s="1"/>
  <c r="G144"/>
  <c r="Q143"/>
  <c r="Q142" s="1"/>
  <c r="M143"/>
  <c r="M142" s="1"/>
  <c r="L143"/>
  <c r="K143"/>
  <c r="K142" s="1"/>
  <c r="J143"/>
  <c r="J142" s="1"/>
  <c r="H143"/>
  <c r="L142"/>
  <c r="H142"/>
  <c r="O141"/>
  <c r="O140" s="1"/>
  <c r="O139" s="1"/>
  <c r="Q140"/>
  <c r="Q139" s="1"/>
  <c r="N140"/>
  <c r="M140"/>
  <c r="M139" s="1"/>
  <c r="L140"/>
  <c r="K140"/>
  <c r="K139" s="1"/>
  <c r="J140"/>
  <c r="I140"/>
  <c r="I139" s="1"/>
  <c r="H140"/>
  <c r="G140"/>
  <c r="G139" s="1"/>
  <c r="N139"/>
  <c r="L139"/>
  <c r="J139"/>
  <c r="H139"/>
  <c r="O138"/>
  <c r="O137" s="1"/>
  <c r="Q137"/>
  <c r="N137"/>
  <c r="M137"/>
  <c r="L137"/>
  <c r="K137"/>
  <c r="J137"/>
  <c r="I137"/>
  <c r="H137"/>
  <c r="G137"/>
  <c r="O136"/>
  <c r="P136" s="1"/>
  <c r="P135" s="1"/>
  <c r="Q135"/>
  <c r="N135"/>
  <c r="M135"/>
  <c r="L135"/>
  <c r="K135"/>
  <c r="J135"/>
  <c r="I135"/>
  <c r="H135"/>
  <c r="G135"/>
  <c r="O134"/>
  <c r="P134" s="1"/>
  <c r="P133" s="1"/>
  <c r="Q133"/>
  <c r="O133"/>
  <c r="N133"/>
  <c r="M133"/>
  <c r="L133"/>
  <c r="K133"/>
  <c r="K126" s="1"/>
  <c r="J133"/>
  <c r="I133"/>
  <c r="H133"/>
  <c r="G133"/>
  <c r="G126" s="1"/>
  <c r="O132"/>
  <c r="P132" s="1"/>
  <c r="P131" s="1"/>
  <c r="Q131"/>
  <c r="Q126" s="1"/>
  <c r="N131"/>
  <c r="M131"/>
  <c r="M126" s="1"/>
  <c r="L131"/>
  <c r="K131"/>
  <c r="J131"/>
  <c r="I131"/>
  <c r="H131"/>
  <c r="G131"/>
  <c r="O130"/>
  <c r="O129" s="1"/>
  <c r="Q129"/>
  <c r="N129"/>
  <c r="M129"/>
  <c r="L129"/>
  <c r="K129"/>
  <c r="J129"/>
  <c r="I129"/>
  <c r="H129"/>
  <c r="G129"/>
  <c r="O128"/>
  <c r="P128" s="1"/>
  <c r="P127" s="1"/>
  <c r="Q127"/>
  <c r="N127"/>
  <c r="M127"/>
  <c r="L127"/>
  <c r="K127"/>
  <c r="J127"/>
  <c r="I127"/>
  <c r="H127"/>
  <c r="G127"/>
  <c r="I126"/>
  <c r="I125" s="1"/>
  <c r="O122"/>
  <c r="O121" s="1"/>
  <c r="Q121"/>
  <c r="N121"/>
  <c r="M121"/>
  <c r="M118" s="1"/>
  <c r="L121"/>
  <c r="K121"/>
  <c r="J121"/>
  <c r="I121"/>
  <c r="H121"/>
  <c r="G121"/>
  <c r="O120"/>
  <c r="P120" s="1"/>
  <c r="P119" s="1"/>
  <c r="Q119"/>
  <c r="Q118" s="1"/>
  <c r="N119"/>
  <c r="N118" s="1"/>
  <c r="M119"/>
  <c r="L119"/>
  <c r="L118" s="1"/>
  <c r="K119"/>
  <c r="K118" s="1"/>
  <c r="J119"/>
  <c r="J118" s="1"/>
  <c r="I119"/>
  <c r="H119"/>
  <c r="H118" s="1"/>
  <c r="G119"/>
  <c r="G118" s="1"/>
  <c r="I118"/>
  <c r="P117"/>
  <c r="P116" s="1"/>
  <c r="Q116"/>
  <c r="O116"/>
  <c r="N116"/>
  <c r="P115"/>
  <c r="P114" s="1"/>
  <c r="O115"/>
  <c r="O114" s="1"/>
  <c r="Q114"/>
  <c r="N114"/>
  <c r="M114"/>
  <c r="L114"/>
  <c r="K114"/>
  <c r="J114"/>
  <c r="I114"/>
  <c r="H114"/>
  <c r="G114"/>
  <c r="O113"/>
  <c r="P113" s="1"/>
  <c r="P112" s="1"/>
  <c r="Q112"/>
  <c r="N112"/>
  <c r="M112"/>
  <c r="L112"/>
  <c r="K112"/>
  <c r="J112"/>
  <c r="I112"/>
  <c r="H112"/>
  <c r="G112"/>
  <c r="P111"/>
  <c r="O111"/>
  <c r="P110"/>
  <c r="O110"/>
  <c r="O109" s="1"/>
  <c r="Q109"/>
  <c r="N109"/>
  <c r="M109"/>
  <c r="L109"/>
  <c r="K109"/>
  <c r="J109"/>
  <c r="I109"/>
  <c r="H109"/>
  <c r="G109"/>
  <c r="O108"/>
  <c r="P108" s="1"/>
  <c r="P107" s="1"/>
  <c r="Q107"/>
  <c r="N107"/>
  <c r="M107"/>
  <c r="L107"/>
  <c r="K107"/>
  <c r="J107"/>
  <c r="I107"/>
  <c r="H107"/>
  <c r="G107"/>
  <c r="P106"/>
  <c r="O106"/>
  <c r="P105"/>
  <c r="O105"/>
  <c r="O104" s="1"/>
  <c r="Q104"/>
  <c r="N104"/>
  <c r="M104"/>
  <c r="L104"/>
  <c r="K104"/>
  <c r="J104"/>
  <c r="I104"/>
  <c r="H104"/>
  <c r="G104"/>
  <c r="O103"/>
  <c r="P103" s="1"/>
  <c r="P102" s="1"/>
  <c r="Q102"/>
  <c r="N102"/>
  <c r="M102"/>
  <c r="L102"/>
  <c r="K102"/>
  <c r="J102"/>
  <c r="I102"/>
  <c r="H102"/>
  <c r="G102"/>
  <c r="H101"/>
  <c r="O101" s="1"/>
  <c r="O100"/>
  <c r="P100" s="1"/>
  <c r="Q99"/>
  <c r="N99"/>
  <c r="M99"/>
  <c r="L99"/>
  <c r="K99"/>
  <c r="J99"/>
  <c r="I99"/>
  <c r="H99"/>
  <c r="G99"/>
  <c r="O98"/>
  <c r="P98" s="1"/>
  <c r="O97"/>
  <c r="P97" s="1"/>
  <c r="O96"/>
  <c r="P96" s="1"/>
  <c r="O95"/>
  <c r="P95" s="1"/>
  <c r="Q94"/>
  <c r="O94"/>
  <c r="N94"/>
  <c r="M94"/>
  <c r="L94"/>
  <c r="K94"/>
  <c r="J94"/>
  <c r="I94"/>
  <c r="H94"/>
  <c r="G94"/>
  <c r="O93"/>
  <c r="O92"/>
  <c r="P92" s="1"/>
  <c r="Q91"/>
  <c r="N91"/>
  <c r="M91"/>
  <c r="L91"/>
  <c r="K91"/>
  <c r="J91"/>
  <c r="I91"/>
  <c r="H91"/>
  <c r="G91"/>
  <c r="I90"/>
  <c r="O90" s="1"/>
  <c r="O89"/>
  <c r="P89" s="1"/>
  <c r="I89"/>
  <c r="O88"/>
  <c r="P88" s="1"/>
  <c r="O87"/>
  <c r="P87" s="1"/>
  <c r="Q86"/>
  <c r="N86"/>
  <c r="M86"/>
  <c r="L86"/>
  <c r="K86"/>
  <c r="J86"/>
  <c r="I86"/>
  <c r="H86"/>
  <c r="G86"/>
  <c r="L85"/>
  <c r="H85"/>
  <c r="O85" s="1"/>
  <c r="O84"/>
  <c r="P84" s="1"/>
  <c r="H84"/>
  <c r="Q83"/>
  <c r="N83"/>
  <c r="M83"/>
  <c r="L83"/>
  <c r="K83"/>
  <c r="J83"/>
  <c r="I83"/>
  <c r="G83"/>
  <c r="O82"/>
  <c r="P82" s="1"/>
  <c r="O81"/>
  <c r="P81" s="1"/>
  <c r="J81"/>
  <c r="Q80"/>
  <c r="O80"/>
  <c r="N80"/>
  <c r="M80"/>
  <c r="L80"/>
  <c r="K80"/>
  <c r="J80"/>
  <c r="I80"/>
  <c r="H80"/>
  <c r="G80"/>
  <c r="O79"/>
  <c r="P79" s="1"/>
  <c r="P78" s="1"/>
  <c r="Q78"/>
  <c r="N78"/>
  <c r="M78"/>
  <c r="L78"/>
  <c r="K78"/>
  <c r="J78"/>
  <c r="I78"/>
  <c r="H78"/>
  <c r="G78"/>
  <c r="O77"/>
  <c r="P77" s="1"/>
  <c r="P75" s="1"/>
  <c r="P74" s="1"/>
  <c r="O76"/>
  <c r="P76" s="1"/>
  <c r="Q75"/>
  <c r="Q74" s="1"/>
  <c r="O75"/>
  <c r="O74" s="1"/>
  <c r="N75"/>
  <c r="M75"/>
  <c r="M74" s="1"/>
  <c r="L75"/>
  <c r="K75"/>
  <c r="K74" s="1"/>
  <c r="J75"/>
  <c r="J74" s="1"/>
  <c r="I75"/>
  <c r="I74" s="1"/>
  <c r="H75"/>
  <c r="G75"/>
  <c r="G74" s="1"/>
  <c r="N74"/>
  <c r="L74"/>
  <c r="H74"/>
  <c r="H73"/>
  <c r="O73" s="1"/>
  <c r="O72"/>
  <c r="P72" s="1"/>
  <c r="H72"/>
  <c r="Q71"/>
  <c r="Q68" s="1"/>
  <c r="Q67" s="1"/>
  <c r="Q54" s="1"/>
  <c r="Q20" s="1"/>
  <c r="N71"/>
  <c r="M71"/>
  <c r="M68" s="1"/>
  <c r="M67" s="1"/>
  <c r="L71"/>
  <c r="K71"/>
  <c r="J71"/>
  <c r="I71"/>
  <c r="I68" s="1"/>
  <c r="I67" s="1"/>
  <c r="G71"/>
  <c r="O70"/>
  <c r="P70" s="1"/>
  <c r="P69" s="1"/>
  <c r="Q69"/>
  <c r="N69"/>
  <c r="N68" s="1"/>
  <c r="N67" s="1"/>
  <c r="M69"/>
  <c r="L69"/>
  <c r="L68" s="1"/>
  <c r="L67" s="1"/>
  <c r="K69"/>
  <c r="J69"/>
  <c r="J68" s="1"/>
  <c r="J67" s="1"/>
  <c r="I69"/>
  <c r="H69"/>
  <c r="G69"/>
  <c r="K68"/>
  <c r="K67" s="1"/>
  <c r="G68"/>
  <c r="G67" s="1"/>
  <c r="O66"/>
  <c r="O63" s="1"/>
  <c r="O65"/>
  <c r="P65" s="1"/>
  <c r="O64"/>
  <c r="P64" s="1"/>
  <c r="Q63"/>
  <c r="Q60" s="1"/>
  <c r="Q59" s="1"/>
  <c r="N63"/>
  <c r="M63"/>
  <c r="M60" s="1"/>
  <c r="M59" s="1"/>
  <c r="L63"/>
  <c r="K63"/>
  <c r="K60" s="1"/>
  <c r="K59" s="1"/>
  <c r="J63"/>
  <c r="I63"/>
  <c r="H63"/>
  <c r="G63"/>
  <c r="G60" s="1"/>
  <c r="G59" s="1"/>
  <c r="I62"/>
  <c r="O62" s="1"/>
  <c r="O61"/>
  <c r="P61" s="1"/>
  <c r="N60"/>
  <c r="N59" s="1"/>
  <c r="L60"/>
  <c r="L59" s="1"/>
  <c r="J60"/>
  <c r="J59" s="1"/>
  <c r="H60"/>
  <c r="H59" s="1"/>
  <c r="O58"/>
  <c r="P58" s="1"/>
  <c r="P57" s="1"/>
  <c r="Q57"/>
  <c r="N57"/>
  <c r="M57"/>
  <c r="L57"/>
  <c r="K57"/>
  <c r="J57"/>
  <c r="I57"/>
  <c r="H57"/>
  <c r="G57"/>
  <c r="O56"/>
  <c r="O55" s="1"/>
  <c r="Q55"/>
  <c r="N55"/>
  <c r="M55"/>
  <c r="L55"/>
  <c r="K55"/>
  <c r="J55"/>
  <c r="I55"/>
  <c r="H55"/>
  <c r="G55"/>
  <c r="M53"/>
  <c r="M52" s="1"/>
  <c r="M51" s="1"/>
  <c r="L53"/>
  <c r="K53"/>
  <c r="K52" s="1"/>
  <c r="K51" s="1"/>
  <c r="J53"/>
  <c r="H53"/>
  <c r="O53" s="1"/>
  <c r="Q52"/>
  <c r="Q51" s="1"/>
  <c r="N52"/>
  <c r="N51" s="1"/>
  <c r="L52"/>
  <c r="L51" s="1"/>
  <c r="J52"/>
  <c r="J51" s="1"/>
  <c r="I52"/>
  <c r="H52"/>
  <c r="H51" s="1"/>
  <c r="G52"/>
  <c r="G51" s="1"/>
  <c r="I51"/>
  <c r="O50"/>
  <c r="P50" s="1"/>
  <c r="P49" s="1"/>
  <c r="P48" s="1"/>
  <c r="Q49"/>
  <c r="N49"/>
  <c r="N48" s="1"/>
  <c r="I49"/>
  <c r="H49"/>
  <c r="H48" s="1"/>
  <c r="G49"/>
  <c r="Q48"/>
  <c r="M48"/>
  <c r="L48"/>
  <c r="K48"/>
  <c r="J48"/>
  <c r="I48"/>
  <c r="G48"/>
  <c r="O47"/>
  <c r="P47" s="1"/>
  <c r="O46"/>
  <c r="P46" s="1"/>
  <c r="P45" s="1"/>
  <c r="Q45"/>
  <c r="N45"/>
  <c r="M45"/>
  <c r="L45"/>
  <c r="L42" s="1"/>
  <c r="K45"/>
  <c r="J45"/>
  <c r="I45"/>
  <c r="H45"/>
  <c r="H42" s="1"/>
  <c r="G45"/>
  <c r="P44"/>
  <c r="P43" s="1"/>
  <c r="O44"/>
  <c r="Q43"/>
  <c r="Q42" s="1"/>
  <c r="O43"/>
  <c r="N43"/>
  <c r="M43"/>
  <c r="M42" s="1"/>
  <c r="L43"/>
  <c r="K43"/>
  <c r="K42" s="1"/>
  <c r="J43"/>
  <c r="I43"/>
  <c r="I42" s="1"/>
  <c r="H43"/>
  <c r="G43"/>
  <c r="G42" s="1"/>
  <c r="N42"/>
  <c r="J42"/>
  <c r="O41"/>
  <c r="O40" s="1"/>
  <c r="O39" s="1"/>
  <c r="Q40"/>
  <c r="P40"/>
  <c r="P39" s="1"/>
  <c r="N40"/>
  <c r="N39" s="1"/>
  <c r="M40"/>
  <c r="L40"/>
  <c r="L39" s="1"/>
  <c r="K40"/>
  <c r="K39" s="1"/>
  <c r="J40"/>
  <c r="J39" s="1"/>
  <c r="I40"/>
  <c r="H40"/>
  <c r="H39" s="1"/>
  <c r="G40"/>
  <c r="G39" s="1"/>
  <c r="Q39"/>
  <c r="M39"/>
  <c r="I39"/>
  <c r="O38"/>
  <c r="P38" s="1"/>
  <c r="P37"/>
  <c r="O37"/>
  <c r="P36"/>
  <c r="P35"/>
  <c r="O35"/>
  <c r="P34"/>
  <c r="O34"/>
  <c r="P33"/>
  <c r="O33"/>
  <c r="P32"/>
  <c r="O32"/>
  <c r="O31" s="1"/>
  <c r="Q31"/>
  <c r="N31"/>
  <c r="M31"/>
  <c r="L31"/>
  <c r="K31"/>
  <c r="J31"/>
  <c r="I31"/>
  <c r="H31"/>
  <c r="G31"/>
  <c r="P30"/>
  <c r="P29" s="1"/>
  <c r="O30"/>
  <c r="O29" s="1"/>
  <c r="Q29"/>
  <c r="N29"/>
  <c r="N28" s="1"/>
  <c r="M29"/>
  <c r="L29"/>
  <c r="L28" s="1"/>
  <c r="K29"/>
  <c r="J29"/>
  <c r="J28" s="1"/>
  <c r="I29"/>
  <c r="I28" s="1"/>
  <c r="H29"/>
  <c r="H28" s="1"/>
  <c r="G29"/>
  <c r="Q28"/>
  <c r="M28"/>
  <c r="K28"/>
  <c r="G28"/>
  <c r="O27"/>
  <c r="P27" s="1"/>
  <c r="O26"/>
  <c r="P26" s="1"/>
  <c r="P25" s="1"/>
  <c r="P24" s="1"/>
  <c r="P21" s="1"/>
  <c r="Q25"/>
  <c r="N25"/>
  <c r="N24" s="1"/>
  <c r="N21" s="1"/>
  <c r="M25"/>
  <c r="L25"/>
  <c r="L24" s="1"/>
  <c r="L21" s="1"/>
  <c r="K25"/>
  <c r="J25"/>
  <c r="J24" s="1"/>
  <c r="J21" s="1"/>
  <c r="I25"/>
  <c r="I24" s="1"/>
  <c r="I21" s="1"/>
  <c r="H25"/>
  <c r="H24" s="1"/>
  <c r="H21" s="1"/>
  <c r="G25"/>
  <c r="Q24"/>
  <c r="Q21" s="1"/>
  <c r="M24"/>
  <c r="K24"/>
  <c r="K21" s="1"/>
  <c r="G24"/>
  <c r="G21" s="1"/>
  <c r="O23"/>
  <c r="P23" s="1"/>
  <c r="P22" s="1"/>
  <c r="Q22"/>
  <c r="N22"/>
  <c r="M22"/>
  <c r="L22"/>
  <c r="K22"/>
  <c r="J22"/>
  <c r="I22"/>
  <c r="H22"/>
  <c r="G22"/>
  <c r="M21"/>
  <c r="Q19"/>
  <c r="P19"/>
  <c r="O19"/>
  <c r="N19"/>
  <c r="M19"/>
  <c r="L19"/>
  <c r="K19"/>
  <c r="J19"/>
  <c r="I19"/>
  <c r="H19"/>
  <c r="G19"/>
  <c r="N59" i="1"/>
  <c r="O59"/>
  <c r="P59"/>
  <c r="Q59"/>
  <c r="N939"/>
  <c r="O939"/>
  <c r="N941"/>
  <c r="O941"/>
  <c r="N940"/>
  <c r="O940"/>
  <c r="H933"/>
  <c r="I933"/>
  <c r="J933"/>
  <c r="K933"/>
  <c r="L933"/>
  <c r="M933"/>
  <c r="G933"/>
  <c r="H395"/>
  <c r="I395"/>
  <c r="J395"/>
  <c r="K395"/>
  <c r="L395"/>
  <c r="M395"/>
  <c r="N395"/>
  <c r="O395"/>
  <c r="G395"/>
  <c r="N19"/>
  <c r="O19"/>
  <c r="P19"/>
  <c r="N946"/>
  <c r="O932"/>
  <c r="P932" s="1"/>
  <c r="P931" s="1"/>
  <c r="Q931"/>
  <c r="N931"/>
  <c r="M931"/>
  <c r="L931"/>
  <c r="K931"/>
  <c r="J931"/>
  <c r="I931"/>
  <c r="H931"/>
  <c r="G931"/>
  <c r="O930"/>
  <c r="P930" s="1"/>
  <c r="P929" s="1"/>
  <c r="Q929"/>
  <c r="N929"/>
  <c r="M929"/>
  <c r="L929"/>
  <c r="K929"/>
  <c r="J929"/>
  <c r="I929"/>
  <c r="H929"/>
  <c r="G929"/>
  <c r="O928"/>
  <c r="P928" s="1"/>
  <c r="P927" s="1"/>
  <c r="Q927"/>
  <c r="N927"/>
  <c r="M927"/>
  <c r="L927"/>
  <c r="K927"/>
  <c r="J927"/>
  <c r="I927"/>
  <c r="H927"/>
  <c r="G927"/>
  <c r="O926"/>
  <c r="P926" s="1"/>
  <c r="P925" s="1"/>
  <c r="Q925"/>
  <c r="N925"/>
  <c r="M925"/>
  <c r="L925"/>
  <c r="K925"/>
  <c r="J925"/>
  <c r="I925"/>
  <c r="H925"/>
  <c r="G925"/>
  <c r="Q924"/>
  <c r="N924"/>
  <c r="M924"/>
  <c r="L924"/>
  <c r="K924"/>
  <c r="J924"/>
  <c r="I924"/>
  <c r="H924"/>
  <c r="G924"/>
  <c r="O923"/>
  <c r="P923" s="1"/>
  <c r="P922" s="1"/>
  <c r="P921" s="1"/>
  <c r="Q922"/>
  <c r="N922"/>
  <c r="N921" s="1"/>
  <c r="M922"/>
  <c r="L922"/>
  <c r="K922"/>
  <c r="J922"/>
  <c r="J921" s="1"/>
  <c r="I922"/>
  <c r="H922"/>
  <c r="G922"/>
  <c r="Q921"/>
  <c r="M921"/>
  <c r="L921"/>
  <c r="K921"/>
  <c r="I921"/>
  <c r="H921"/>
  <c r="G921"/>
  <c r="O920"/>
  <c r="P920" s="1"/>
  <c r="P919" s="1"/>
  <c r="Q919"/>
  <c r="N919"/>
  <c r="M919"/>
  <c r="L919"/>
  <c r="K919"/>
  <c r="J919"/>
  <c r="I919"/>
  <c r="H919"/>
  <c r="G919"/>
  <c r="O918"/>
  <c r="P918" s="1"/>
  <c r="Q917"/>
  <c r="N917"/>
  <c r="M917"/>
  <c r="L917"/>
  <c r="K917"/>
  <c r="K916" s="1"/>
  <c r="J917"/>
  <c r="I917"/>
  <c r="H917"/>
  <c r="G917"/>
  <c r="G916" s="1"/>
  <c r="Q916"/>
  <c r="N916"/>
  <c r="M916"/>
  <c r="L916"/>
  <c r="J916"/>
  <c r="I916"/>
  <c r="H916"/>
  <c r="O915"/>
  <c r="P915" s="1"/>
  <c r="P914" s="1"/>
  <c r="P913" s="1"/>
  <c r="Q914"/>
  <c r="N914"/>
  <c r="N913" s="1"/>
  <c r="M914"/>
  <c r="L914"/>
  <c r="K914"/>
  <c r="K913" s="1"/>
  <c r="J914"/>
  <c r="J913" s="1"/>
  <c r="I914"/>
  <c r="H914"/>
  <c r="G914"/>
  <c r="G913" s="1"/>
  <c r="Q913"/>
  <c r="Q912" s="1"/>
  <c r="M913"/>
  <c r="M912" s="1"/>
  <c r="L913"/>
  <c r="I913"/>
  <c r="I912" s="1"/>
  <c r="H913"/>
  <c r="L912"/>
  <c r="H912"/>
  <c r="O911"/>
  <c r="P911" s="1"/>
  <c r="P910" s="1"/>
  <c r="Q910"/>
  <c r="N910"/>
  <c r="M910"/>
  <c r="L910"/>
  <c r="K910"/>
  <c r="J910"/>
  <c r="I910"/>
  <c r="I909" s="1"/>
  <c r="H910"/>
  <c r="G910"/>
  <c r="H909"/>
  <c r="G909"/>
  <c r="G908" s="1"/>
  <c r="G898" s="1"/>
  <c r="G897" s="1"/>
  <c r="Q908"/>
  <c r="N908"/>
  <c r="M908"/>
  <c r="L908"/>
  <c r="K908"/>
  <c r="J908"/>
  <c r="H908"/>
  <c r="O907"/>
  <c r="P907" s="1"/>
  <c r="P906" s="1"/>
  <c r="Q906"/>
  <c r="N906"/>
  <c r="M906"/>
  <c r="L906"/>
  <c r="K906"/>
  <c r="J906"/>
  <c r="I906"/>
  <c r="H906"/>
  <c r="G906"/>
  <c r="P905"/>
  <c r="O905"/>
  <c r="O903" s="1"/>
  <c r="O904"/>
  <c r="P904" s="1"/>
  <c r="Q903"/>
  <c r="N903"/>
  <c r="M903"/>
  <c r="L903"/>
  <c r="K903"/>
  <c r="J903"/>
  <c r="I903"/>
  <c r="H903"/>
  <c r="G903"/>
  <c r="O902"/>
  <c r="P902" s="1"/>
  <c r="P901" s="1"/>
  <c r="Q901"/>
  <c r="N901"/>
  <c r="N898" s="1"/>
  <c r="N897" s="1"/>
  <c r="M901"/>
  <c r="L901"/>
  <c r="K901"/>
  <c r="J901"/>
  <c r="J898" s="1"/>
  <c r="J897" s="1"/>
  <c r="I901"/>
  <c r="H901"/>
  <c r="G901"/>
  <c r="P900"/>
  <c r="O900"/>
  <c r="L900"/>
  <c r="Q899"/>
  <c r="Q898" s="1"/>
  <c r="Q897" s="1"/>
  <c r="P899"/>
  <c r="O899"/>
  <c r="N899"/>
  <c r="M899"/>
  <c r="M898" s="1"/>
  <c r="M897" s="1"/>
  <c r="L899"/>
  <c r="L898" s="1"/>
  <c r="L897" s="1"/>
  <c r="K899"/>
  <c r="J899"/>
  <c r="I899"/>
  <c r="H899"/>
  <c r="H898" s="1"/>
  <c r="H897" s="1"/>
  <c r="G899"/>
  <c r="K898"/>
  <c r="K897" s="1"/>
  <c r="P896"/>
  <c r="O896"/>
  <c r="O895"/>
  <c r="P895" s="1"/>
  <c r="P893"/>
  <c r="O893"/>
  <c r="Q892"/>
  <c r="O892"/>
  <c r="N892"/>
  <c r="M892"/>
  <c r="L892"/>
  <c r="K892"/>
  <c r="J892"/>
  <c r="I892"/>
  <c r="H892"/>
  <c r="G892"/>
  <c r="O891"/>
  <c r="P891" s="1"/>
  <c r="O890"/>
  <c r="P890" s="1"/>
  <c r="O889"/>
  <c r="P889" s="1"/>
  <c r="O888"/>
  <c r="P888" s="1"/>
  <c r="Q887"/>
  <c r="N887"/>
  <c r="M887"/>
  <c r="L887"/>
  <c r="K887"/>
  <c r="J887"/>
  <c r="I887"/>
  <c r="H887"/>
  <c r="G887"/>
  <c r="P886"/>
  <c r="O886"/>
  <c r="O885"/>
  <c r="P885" s="1"/>
  <c r="P884"/>
  <c r="O884"/>
  <c r="Q883"/>
  <c r="O883"/>
  <c r="N883"/>
  <c r="M883"/>
  <c r="L883"/>
  <c r="K883"/>
  <c r="K882" s="1"/>
  <c r="J883"/>
  <c r="I883"/>
  <c r="H883"/>
  <c r="G883"/>
  <c r="G882" s="1"/>
  <c r="Q882"/>
  <c r="N882"/>
  <c r="M882"/>
  <c r="L882"/>
  <c r="J882"/>
  <c r="I882"/>
  <c r="H882"/>
  <c r="P881"/>
  <c r="O881"/>
  <c r="I881"/>
  <c r="O880"/>
  <c r="P880" s="1"/>
  <c r="I880"/>
  <c r="O879"/>
  <c r="P879" s="1"/>
  <c r="P878"/>
  <c r="O878"/>
  <c r="Q877"/>
  <c r="O877"/>
  <c r="N877"/>
  <c r="M877"/>
  <c r="L877"/>
  <c r="K877"/>
  <c r="J877"/>
  <c r="I877"/>
  <c r="H877"/>
  <c r="G877"/>
  <c r="P876"/>
  <c r="O876"/>
  <c r="Q875"/>
  <c r="P875"/>
  <c r="O875"/>
  <c r="N875"/>
  <c r="M875"/>
  <c r="L875"/>
  <c r="K875"/>
  <c r="J875"/>
  <c r="I875"/>
  <c r="H875"/>
  <c r="G875"/>
  <c r="O874"/>
  <c r="P874" s="1"/>
  <c r="P873" s="1"/>
  <c r="Q873"/>
  <c r="N873"/>
  <c r="M873"/>
  <c r="L873"/>
  <c r="K873"/>
  <c r="J873"/>
  <c r="I873"/>
  <c r="H873"/>
  <c r="G873"/>
  <c r="Q871"/>
  <c r="P871"/>
  <c r="O871"/>
  <c r="N871"/>
  <c r="M871"/>
  <c r="L871"/>
  <c r="K871"/>
  <c r="J871"/>
  <c r="I871"/>
  <c r="H871"/>
  <c r="G871"/>
  <c r="O870"/>
  <c r="P870" s="1"/>
  <c r="P868" s="1"/>
  <c r="O869"/>
  <c r="P869" s="1"/>
  <c r="Q868"/>
  <c r="N868"/>
  <c r="M868"/>
  <c r="L868"/>
  <c r="K868"/>
  <c r="J868"/>
  <c r="I868"/>
  <c r="H868"/>
  <c r="G868"/>
  <c r="P867"/>
  <c r="P866" s="1"/>
  <c r="O867"/>
  <c r="Q866"/>
  <c r="O866"/>
  <c r="N866"/>
  <c r="M866"/>
  <c r="L866"/>
  <c r="K866"/>
  <c r="J866"/>
  <c r="I866"/>
  <c r="H866"/>
  <c r="G866"/>
  <c r="O865"/>
  <c r="P865" s="1"/>
  <c r="O864"/>
  <c r="P864" s="1"/>
  <c r="P863" s="1"/>
  <c r="Q863"/>
  <c r="N863"/>
  <c r="M863"/>
  <c r="L863"/>
  <c r="K863"/>
  <c r="J863"/>
  <c r="I863"/>
  <c r="H863"/>
  <c r="G863"/>
  <c r="J862"/>
  <c r="O862" s="1"/>
  <c r="Q861"/>
  <c r="N861"/>
  <c r="M861"/>
  <c r="L861"/>
  <c r="K861"/>
  <c r="J861"/>
  <c r="I861"/>
  <c r="H861"/>
  <c r="G861"/>
  <c r="J860"/>
  <c r="O860" s="1"/>
  <c r="Q859"/>
  <c r="N859"/>
  <c r="M859"/>
  <c r="L859"/>
  <c r="K859"/>
  <c r="J859"/>
  <c r="I859"/>
  <c r="H859"/>
  <c r="G859"/>
  <c r="O858"/>
  <c r="P858" s="1"/>
  <c r="O857"/>
  <c r="P857" s="1"/>
  <c r="P856" s="1"/>
  <c r="Q856"/>
  <c r="N856"/>
  <c r="M856"/>
  <c r="L856"/>
  <c r="K856"/>
  <c r="J856"/>
  <c r="I856"/>
  <c r="H856"/>
  <c r="G856"/>
  <c r="O855"/>
  <c r="P855" s="1"/>
  <c r="L855"/>
  <c r="O854"/>
  <c r="P854" s="1"/>
  <c r="P853"/>
  <c r="O853"/>
  <c r="O852"/>
  <c r="P852" s="1"/>
  <c r="Q851"/>
  <c r="N851"/>
  <c r="N850" s="1"/>
  <c r="M851"/>
  <c r="L851"/>
  <c r="K851"/>
  <c r="J851"/>
  <c r="J850" s="1"/>
  <c r="I851"/>
  <c r="H851"/>
  <c r="G851"/>
  <c r="M850"/>
  <c r="L850"/>
  <c r="K850"/>
  <c r="I850"/>
  <c r="H850"/>
  <c r="G850"/>
  <c r="O849"/>
  <c r="P849" s="1"/>
  <c r="P848" s="1"/>
  <c r="P847" s="1"/>
  <c r="Q848"/>
  <c r="N848"/>
  <c r="N847" s="1"/>
  <c r="N838" s="1"/>
  <c r="M848"/>
  <c r="L848"/>
  <c r="K848"/>
  <c r="J848"/>
  <c r="J847" s="1"/>
  <c r="J838" s="1"/>
  <c r="I848"/>
  <c r="H848"/>
  <c r="G848"/>
  <c r="Q847"/>
  <c r="M847"/>
  <c r="L847"/>
  <c r="K847"/>
  <c r="I847"/>
  <c r="H847"/>
  <c r="G847"/>
  <c r="O846"/>
  <c r="P846" s="1"/>
  <c r="P845" s="1"/>
  <c r="Q845"/>
  <c r="N845"/>
  <c r="M845"/>
  <c r="L845"/>
  <c r="K845"/>
  <c r="J845"/>
  <c r="I845"/>
  <c r="H845"/>
  <c r="G845"/>
  <c r="P844"/>
  <c r="P843" s="1"/>
  <c r="O844"/>
  <c r="Q843"/>
  <c r="O843"/>
  <c r="N843"/>
  <c r="M843"/>
  <c r="L843"/>
  <c r="K843"/>
  <c r="J843"/>
  <c r="I843"/>
  <c r="H843"/>
  <c r="G843"/>
  <c r="L842"/>
  <c r="H842"/>
  <c r="O842" s="1"/>
  <c r="Q841"/>
  <c r="N841"/>
  <c r="M841"/>
  <c r="L841"/>
  <c r="K841"/>
  <c r="J841"/>
  <c r="I841"/>
  <c r="G841"/>
  <c r="P840"/>
  <c r="P839" s="1"/>
  <c r="O840"/>
  <c r="Q839"/>
  <c r="O839"/>
  <c r="N839"/>
  <c r="M839"/>
  <c r="L839"/>
  <c r="K839"/>
  <c r="K838" s="1"/>
  <c r="J839"/>
  <c r="I839"/>
  <c r="H839"/>
  <c r="G839"/>
  <c r="G838" s="1"/>
  <c r="Q838"/>
  <c r="M838"/>
  <c r="L838"/>
  <c r="I838"/>
  <c r="O837"/>
  <c r="P837" s="1"/>
  <c r="P836" s="1"/>
  <c r="Q836"/>
  <c r="N836"/>
  <c r="M836"/>
  <c r="L836"/>
  <c r="K836"/>
  <c r="J836"/>
  <c r="I836"/>
  <c r="H836"/>
  <c r="G836"/>
  <c r="P835"/>
  <c r="P834" s="1"/>
  <c r="O835"/>
  <c r="Q834"/>
  <c r="O834"/>
  <c r="N834"/>
  <c r="M834"/>
  <c r="L834"/>
  <c r="L833" s="1"/>
  <c r="L832" s="1"/>
  <c r="K834"/>
  <c r="K833" s="1"/>
  <c r="J834"/>
  <c r="I834"/>
  <c r="H834"/>
  <c r="H833" s="1"/>
  <c r="G834"/>
  <c r="G833" s="1"/>
  <c r="Q833"/>
  <c r="N833"/>
  <c r="M833"/>
  <c r="J833"/>
  <c r="I833"/>
  <c r="M832"/>
  <c r="I832"/>
  <c r="O831"/>
  <c r="P831" s="1"/>
  <c r="P829" s="1"/>
  <c r="P830"/>
  <c r="O830"/>
  <c r="Q829"/>
  <c r="N829"/>
  <c r="M829"/>
  <c r="L829"/>
  <c r="K829"/>
  <c r="J829"/>
  <c r="I829"/>
  <c r="H829"/>
  <c r="G829"/>
  <c r="O828"/>
  <c r="P828" s="1"/>
  <c r="P827" s="1"/>
  <c r="Q827"/>
  <c r="N827"/>
  <c r="M827"/>
  <c r="L827"/>
  <c r="K827"/>
  <c r="J827"/>
  <c r="I827"/>
  <c r="H827"/>
  <c r="G827"/>
  <c r="O826"/>
  <c r="P826" s="1"/>
  <c r="P825" s="1"/>
  <c r="Q825"/>
  <c r="N825"/>
  <c r="M825"/>
  <c r="L825"/>
  <c r="K825"/>
  <c r="J825"/>
  <c r="I825"/>
  <c r="H825"/>
  <c r="G825"/>
  <c r="Q824"/>
  <c r="Q823" s="1"/>
  <c r="P823"/>
  <c r="O823"/>
  <c r="N823"/>
  <c r="M823"/>
  <c r="L823"/>
  <c r="K823"/>
  <c r="J823"/>
  <c r="I823"/>
  <c r="H823"/>
  <c r="G823"/>
  <c r="P822"/>
  <c r="P821" s="1"/>
  <c r="O822"/>
  <c r="Q821"/>
  <c r="O821"/>
  <c r="N821"/>
  <c r="M821"/>
  <c r="L821"/>
  <c r="K821"/>
  <c r="J821"/>
  <c r="I821"/>
  <c r="H821"/>
  <c r="G821"/>
  <c r="P820"/>
  <c r="O820"/>
  <c r="Q819"/>
  <c r="P819"/>
  <c r="O819"/>
  <c r="N819"/>
  <c r="M819"/>
  <c r="L819"/>
  <c r="K819"/>
  <c r="J819"/>
  <c r="I819"/>
  <c r="H819"/>
  <c r="G819"/>
  <c r="O818"/>
  <c r="P818" s="1"/>
  <c r="P817" s="1"/>
  <c r="Q817"/>
  <c r="N817"/>
  <c r="M817"/>
  <c r="L817"/>
  <c r="K817"/>
  <c r="J817"/>
  <c r="I817"/>
  <c r="H817"/>
  <c r="G817"/>
  <c r="O816"/>
  <c r="P816" s="1"/>
  <c r="P815" s="1"/>
  <c r="Q815"/>
  <c r="N815"/>
  <c r="M815"/>
  <c r="L815"/>
  <c r="K815"/>
  <c r="J815"/>
  <c r="I815"/>
  <c r="H815"/>
  <c r="G815"/>
  <c r="P814"/>
  <c r="P813" s="1"/>
  <c r="O814"/>
  <c r="Q813"/>
  <c r="O813"/>
  <c r="N813"/>
  <c r="M813"/>
  <c r="L813"/>
  <c r="K813"/>
  <c r="J813"/>
  <c r="I813"/>
  <c r="H813"/>
  <c r="G813"/>
  <c r="P812"/>
  <c r="O812"/>
  <c r="Q811"/>
  <c r="P811"/>
  <c r="O811"/>
  <c r="N811"/>
  <c r="M811"/>
  <c r="L811"/>
  <c r="K811"/>
  <c r="J811"/>
  <c r="I811"/>
  <c r="H811"/>
  <c r="G811"/>
  <c r="O810"/>
  <c r="P810" s="1"/>
  <c r="P809" s="1"/>
  <c r="Q809"/>
  <c r="N809"/>
  <c r="M809"/>
  <c r="L809"/>
  <c r="K809"/>
  <c r="J809"/>
  <c r="I809"/>
  <c r="H809"/>
  <c r="G809"/>
  <c r="O808"/>
  <c r="P808" s="1"/>
  <c r="P807"/>
  <c r="O807"/>
  <c r="O806"/>
  <c r="P806" s="1"/>
  <c r="J806"/>
  <c r="I806"/>
  <c r="G806"/>
  <c r="P805"/>
  <c r="O805"/>
  <c r="J805"/>
  <c r="I805"/>
  <c r="O804"/>
  <c r="P804" s="1"/>
  <c r="O803"/>
  <c r="P803" s="1"/>
  <c r="Q802"/>
  <c r="Q801" s="1"/>
  <c r="N802"/>
  <c r="M802"/>
  <c r="M801" s="1"/>
  <c r="L802"/>
  <c r="K802"/>
  <c r="J802"/>
  <c r="I802"/>
  <c r="I801" s="1"/>
  <c r="H802"/>
  <c r="G802"/>
  <c r="N801"/>
  <c r="L801"/>
  <c r="K801"/>
  <c r="J801"/>
  <c r="H801"/>
  <c r="G801"/>
  <c r="P800"/>
  <c r="O800"/>
  <c r="Q799"/>
  <c r="P799"/>
  <c r="O799"/>
  <c r="N799"/>
  <c r="M799"/>
  <c r="L799"/>
  <c r="K799"/>
  <c r="J799"/>
  <c r="I799"/>
  <c r="H799"/>
  <c r="G799"/>
  <c r="O798"/>
  <c r="P798" s="1"/>
  <c r="P797" s="1"/>
  <c r="Q797"/>
  <c r="N797"/>
  <c r="M797"/>
  <c r="L797"/>
  <c r="K797"/>
  <c r="J797"/>
  <c r="I797"/>
  <c r="H797"/>
  <c r="G797"/>
  <c r="O796"/>
  <c r="P796" s="1"/>
  <c r="P795" s="1"/>
  <c r="Q795"/>
  <c r="N795"/>
  <c r="M795"/>
  <c r="L795"/>
  <c r="K795"/>
  <c r="J795"/>
  <c r="I795"/>
  <c r="H795"/>
  <c r="G795"/>
  <c r="P794"/>
  <c r="P793" s="1"/>
  <c r="O794"/>
  <c r="Q793"/>
  <c r="O793"/>
  <c r="N793"/>
  <c r="M793"/>
  <c r="L793"/>
  <c r="K793"/>
  <c r="J793"/>
  <c r="I793"/>
  <c r="H793"/>
  <c r="G793"/>
  <c r="P792"/>
  <c r="O792"/>
  <c r="Q791"/>
  <c r="P791"/>
  <c r="O791"/>
  <c r="N791"/>
  <c r="M791"/>
  <c r="L791"/>
  <c r="K791"/>
  <c r="J791"/>
  <c r="I791"/>
  <c r="H791"/>
  <c r="G791"/>
  <c r="L790"/>
  <c r="L789" s="1"/>
  <c r="L779" s="1"/>
  <c r="L771" s="1"/>
  <c r="L770" s="1"/>
  <c r="Q789"/>
  <c r="N789"/>
  <c r="M789"/>
  <c r="K789"/>
  <c r="J789"/>
  <c r="I789"/>
  <c r="H789"/>
  <c r="G789"/>
  <c r="P788"/>
  <c r="P787" s="1"/>
  <c r="O788"/>
  <c r="Q787"/>
  <c r="O787"/>
  <c r="N787"/>
  <c r="M787"/>
  <c r="L787"/>
  <c r="K787"/>
  <c r="J787"/>
  <c r="I787"/>
  <c r="H787"/>
  <c r="G787"/>
  <c r="O786"/>
  <c r="P786" s="1"/>
  <c r="P785" s="1"/>
  <c r="Q785"/>
  <c r="N785"/>
  <c r="M785"/>
  <c r="L785"/>
  <c r="K785"/>
  <c r="J785"/>
  <c r="I785"/>
  <c r="H785"/>
  <c r="G785"/>
  <c r="O784"/>
  <c r="P784" s="1"/>
  <c r="P783" s="1"/>
  <c r="Q783"/>
  <c r="N783"/>
  <c r="N779" s="1"/>
  <c r="N771" s="1"/>
  <c r="N770" s="1"/>
  <c r="M783"/>
  <c r="L783"/>
  <c r="K783"/>
  <c r="J783"/>
  <c r="J779" s="1"/>
  <c r="J771" s="1"/>
  <c r="J770" s="1"/>
  <c r="I783"/>
  <c r="H783"/>
  <c r="G783"/>
  <c r="O782"/>
  <c r="O780" s="1"/>
  <c r="O781"/>
  <c r="P781" s="1"/>
  <c r="Q780"/>
  <c r="Q779" s="1"/>
  <c r="N780"/>
  <c r="M780"/>
  <c r="M779" s="1"/>
  <c r="L780"/>
  <c r="K780"/>
  <c r="J780"/>
  <c r="I780"/>
  <c r="I779" s="1"/>
  <c r="H780"/>
  <c r="G780"/>
  <c r="K779"/>
  <c r="H779"/>
  <c r="G779"/>
  <c r="G778"/>
  <c r="O778" s="1"/>
  <c r="P778" s="1"/>
  <c r="P777"/>
  <c r="O777"/>
  <c r="G776"/>
  <c r="G772" s="1"/>
  <c r="G771" s="1"/>
  <c r="G770" s="1"/>
  <c r="O775"/>
  <c r="P775" s="1"/>
  <c r="O774"/>
  <c r="P774" s="1"/>
  <c r="O773"/>
  <c r="P773" s="1"/>
  <c r="Q772"/>
  <c r="N772"/>
  <c r="M772"/>
  <c r="L772"/>
  <c r="K772"/>
  <c r="J772"/>
  <c r="I772"/>
  <c r="H772"/>
  <c r="H771" s="1"/>
  <c r="H770" s="1"/>
  <c r="K771"/>
  <c r="K770" s="1"/>
  <c r="P769"/>
  <c r="P768" s="1"/>
  <c r="O769"/>
  <c r="Q768"/>
  <c r="O768"/>
  <c r="N768"/>
  <c r="M768"/>
  <c r="L768"/>
  <c r="K768"/>
  <c r="J768"/>
  <c r="I768"/>
  <c r="H768"/>
  <c r="G768"/>
  <c r="O767"/>
  <c r="P767" s="1"/>
  <c r="P766" s="1"/>
  <c r="Q766"/>
  <c r="N766"/>
  <c r="M766"/>
  <c r="L766"/>
  <c r="K766"/>
  <c r="J766"/>
  <c r="I766"/>
  <c r="H766"/>
  <c r="G766"/>
  <c r="O765"/>
  <c r="P765" s="1"/>
  <c r="P764" s="1"/>
  <c r="Q764"/>
  <c r="N764"/>
  <c r="M764"/>
  <c r="L764"/>
  <c r="K764"/>
  <c r="J764"/>
  <c r="I764"/>
  <c r="H764"/>
  <c r="G764"/>
  <c r="O763"/>
  <c r="P763" s="1"/>
  <c r="P762" s="1"/>
  <c r="Q762"/>
  <c r="N762"/>
  <c r="M762"/>
  <c r="L762"/>
  <c r="K762"/>
  <c r="J762"/>
  <c r="I762"/>
  <c r="H762"/>
  <c r="G762"/>
  <c r="P761"/>
  <c r="P759" s="1"/>
  <c r="O761"/>
  <c r="Q759"/>
  <c r="O759"/>
  <c r="N759"/>
  <c r="M759"/>
  <c r="L759"/>
  <c r="K759"/>
  <c r="J759"/>
  <c r="I759"/>
  <c r="H759"/>
  <c r="G759"/>
  <c r="O758"/>
  <c r="P758" s="1"/>
  <c r="P756" s="1"/>
  <c r="Q756"/>
  <c r="N756"/>
  <c r="M756"/>
  <c r="L756"/>
  <c r="K756"/>
  <c r="J756"/>
  <c r="I756"/>
  <c r="H756"/>
  <c r="G756"/>
  <c r="L755"/>
  <c r="O755" s="1"/>
  <c r="P755" s="1"/>
  <c r="L754"/>
  <c r="O754" s="1"/>
  <c r="P754" s="1"/>
  <c r="L753"/>
  <c r="I753"/>
  <c r="I749" s="1"/>
  <c r="H753"/>
  <c r="G753"/>
  <c r="L752"/>
  <c r="O752" s="1"/>
  <c r="P752" s="1"/>
  <c r="I752"/>
  <c r="O751"/>
  <c r="P751" s="1"/>
  <c r="P750"/>
  <c r="O750"/>
  <c r="Q749"/>
  <c r="N749"/>
  <c r="M749"/>
  <c r="L749"/>
  <c r="K749"/>
  <c r="J749"/>
  <c r="H749"/>
  <c r="G749"/>
  <c r="O748"/>
  <c r="P748" s="1"/>
  <c r="O747"/>
  <c r="P747" s="1"/>
  <c r="L746"/>
  <c r="I746"/>
  <c r="O746" s="1"/>
  <c r="P746" s="1"/>
  <c r="O745"/>
  <c r="P745" s="1"/>
  <c r="O744"/>
  <c r="P744" s="1"/>
  <c r="L743"/>
  <c r="O743" s="1"/>
  <c r="Q742"/>
  <c r="N742"/>
  <c r="M742"/>
  <c r="K742"/>
  <c r="J742"/>
  <c r="I742"/>
  <c r="H742"/>
  <c r="G742"/>
  <c r="O741"/>
  <c r="P741" s="1"/>
  <c r="P740" s="1"/>
  <c r="G741"/>
  <c r="Q740"/>
  <c r="O740"/>
  <c r="N740"/>
  <c r="M740"/>
  <c r="L740"/>
  <c r="K740"/>
  <c r="J740"/>
  <c r="I740"/>
  <c r="H740"/>
  <c r="G740"/>
  <c r="O739"/>
  <c r="P739" s="1"/>
  <c r="P738" s="1"/>
  <c r="Q738"/>
  <c r="Q737" s="1"/>
  <c r="Q734" s="1"/>
  <c r="N738"/>
  <c r="N737" s="1"/>
  <c r="N734" s="1"/>
  <c r="M738"/>
  <c r="M737" s="1"/>
  <c r="M734" s="1"/>
  <c r="L738"/>
  <c r="K738"/>
  <c r="J738"/>
  <c r="J737" s="1"/>
  <c r="J734" s="1"/>
  <c r="I738"/>
  <c r="I737" s="1"/>
  <c r="I734" s="1"/>
  <c r="H738"/>
  <c r="H737" s="1"/>
  <c r="H734" s="1"/>
  <c r="G738"/>
  <c r="K737"/>
  <c r="G737"/>
  <c r="O736"/>
  <c r="P736" s="1"/>
  <c r="P735" s="1"/>
  <c r="Q735"/>
  <c r="N735"/>
  <c r="M735"/>
  <c r="L735"/>
  <c r="K735"/>
  <c r="J735"/>
  <c r="I735"/>
  <c r="H735"/>
  <c r="G735"/>
  <c r="K734"/>
  <c r="G734"/>
  <c r="O733"/>
  <c r="P733" s="1"/>
  <c r="P732" s="1"/>
  <c r="Q732"/>
  <c r="N732"/>
  <c r="M732"/>
  <c r="L732"/>
  <c r="K732"/>
  <c r="J732"/>
  <c r="I732"/>
  <c r="H732"/>
  <c r="G732"/>
  <c r="O731"/>
  <c r="P731" s="1"/>
  <c r="P730" s="1"/>
  <c r="Q730"/>
  <c r="N730"/>
  <c r="M730"/>
  <c r="L730"/>
  <c r="K730"/>
  <c r="J730"/>
  <c r="I730"/>
  <c r="H730"/>
  <c r="G730"/>
  <c r="O729"/>
  <c r="P729" s="1"/>
  <c r="O728"/>
  <c r="P728" s="1"/>
  <c r="Q727"/>
  <c r="N727"/>
  <c r="M727"/>
  <c r="L727"/>
  <c r="K727"/>
  <c r="J727"/>
  <c r="I727"/>
  <c r="H727"/>
  <c r="G727"/>
  <c r="O726"/>
  <c r="P726" s="1"/>
  <c r="P725"/>
  <c r="P724" s="1"/>
  <c r="O725"/>
  <c r="Q724"/>
  <c r="O724"/>
  <c r="N724"/>
  <c r="M724"/>
  <c r="L724"/>
  <c r="K724"/>
  <c r="J724"/>
  <c r="I724"/>
  <c r="H724"/>
  <c r="G724"/>
  <c r="O723"/>
  <c r="P723" s="1"/>
  <c r="P722" s="1"/>
  <c r="Q722"/>
  <c r="N722"/>
  <c r="M722"/>
  <c r="L722"/>
  <c r="K722"/>
  <c r="J722"/>
  <c r="I722"/>
  <c r="H722"/>
  <c r="G722"/>
  <c r="O721"/>
  <c r="P721" s="1"/>
  <c r="P720" s="1"/>
  <c r="Q720"/>
  <c r="N720"/>
  <c r="M720"/>
  <c r="L720"/>
  <c r="K720"/>
  <c r="J720"/>
  <c r="I720"/>
  <c r="H720"/>
  <c r="G720"/>
  <c r="O719"/>
  <c r="P719" s="1"/>
  <c r="P718" s="1"/>
  <c r="Q718"/>
  <c r="N718"/>
  <c r="M718"/>
  <c r="L718"/>
  <c r="K718"/>
  <c r="J718"/>
  <c r="I718"/>
  <c r="H718"/>
  <c r="G718"/>
  <c r="P717"/>
  <c r="P716" s="1"/>
  <c r="O717"/>
  <c r="Q716"/>
  <c r="O716"/>
  <c r="N716"/>
  <c r="M716"/>
  <c r="L716"/>
  <c r="K716"/>
  <c r="J716"/>
  <c r="I716"/>
  <c r="H716"/>
  <c r="G716"/>
  <c r="O715"/>
  <c r="P715" s="1"/>
  <c r="P714" s="1"/>
  <c r="Q714"/>
  <c r="N714"/>
  <c r="M714"/>
  <c r="L714"/>
  <c r="K714"/>
  <c r="J714"/>
  <c r="I714"/>
  <c r="H714"/>
  <c r="G714"/>
  <c r="O713"/>
  <c r="P713" s="1"/>
  <c r="P712" s="1"/>
  <c r="P711" s="1"/>
  <c r="Q712"/>
  <c r="Q711" s="1"/>
  <c r="N712"/>
  <c r="N711" s="1"/>
  <c r="M712"/>
  <c r="M711" s="1"/>
  <c r="L712"/>
  <c r="K712"/>
  <c r="K711" s="1"/>
  <c r="J712"/>
  <c r="J711" s="1"/>
  <c r="I712"/>
  <c r="I711" s="1"/>
  <c r="H712"/>
  <c r="G712"/>
  <c r="G711" s="1"/>
  <c r="L711"/>
  <c r="H711"/>
  <c r="O710"/>
  <c r="P710" s="1"/>
  <c r="P709" s="1"/>
  <c r="Q709"/>
  <c r="N709"/>
  <c r="M709"/>
  <c r="L709"/>
  <c r="K709"/>
  <c r="J709"/>
  <c r="I709"/>
  <c r="H709"/>
  <c r="G709"/>
  <c r="O708"/>
  <c r="P708" s="1"/>
  <c r="P707" s="1"/>
  <c r="Q707"/>
  <c r="N707"/>
  <c r="M707"/>
  <c r="L707"/>
  <c r="K707"/>
  <c r="J707"/>
  <c r="I707"/>
  <c r="H707"/>
  <c r="G707"/>
  <c r="P706"/>
  <c r="P705" s="1"/>
  <c r="O706"/>
  <c r="Q705"/>
  <c r="O705"/>
  <c r="N705"/>
  <c r="M705"/>
  <c r="L705"/>
  <c r="K705"/>
  <c r="K700" s="1"/>
  <c r="J705"/>
  <c r="I705"/>
  <c r="H705"/>
  <c r="G705"/>
  <c r="G700" s="1"/>
  <c r="O704"/>
  <c r="P704" s="1"/>
  <c r="P703" s="1"/>
  <c r="Q703"/>
  <c r="N703"/>
  <c r="M703"/>
  <c r="L703"/>
  <c r="K703"/>
  <c r="J703"/>
  <c r="I703"/>
  <c r="H703"/>
  <c r="G703"/>
  <c r="O702"/>
  <c r="P702" s="1"/>
  <c r="P701" s="1"/>
  <c r="Q701"/>
  <c r="Q700" s="1"/>
  <c r="N701"/>
  <c r="N700" s="1"/>
  <c r="M701"/>
  <c r="M700" s="1"/>
  <c r="L701"/>
  <c r="K701"/>
  <c r="J701"/>
  <c r="J700" s="1"/>
  <c r="I701"/>
  <c r="I700" s="1"/>
  <c r="H701"/>
  <c r="G701"/>
  <c r="L700"/>
  <c r="H700"/>
  <c r="O699"/>
  <c r="P699" s="1"/>
  <c r="P698" s="1"/>
  <c r="Q698"/>
  <c r="N698"/>
  <c r="M698"/>
  <c r="L698"/>
  <c r="K698"/>
  <c r="J698"/>
  <c r="I698"/>
  <c r="H698"/>
  <c r="G698"/>
  <c r="O697"/>
  <c r="P697" s="1"/>
  <c r="P696" s="1"/>
  <c r="Q696"/>
  <c r="N696"/>
  <c r="M696"/>
  <c r="L696"/>
  <c r="K696"/>
  <c r="J696"/>
  <c r="I696"/>
  <c r="H696"/>
  <c r="G696"/>
  <c r="P695"/>
  <c r="P694" s="1"/>
  <c r="O695"/>
  <c r="Q694"/>
  <c r="O694"/>
  <c r="N694"/>
  <c r="M694"/>
  <c r="L694"/>
  <c r="K694"/>
  <c r="J694"/>
  <c r="I694"/>
  <c r="H694"/>
  <c r="G694"/>
  <c r="O693"/>
  <c r="P693" s="1"/>
  <c r="P692" s="1"/>
  <c r="Q692"/>
  <c r="N692"/>
  <c r="M692"/>
  <c r="L692"/>
  <c r="K692"/>
  <c r="J692"/>
  <c r="I692"/>
  <c r="H692"/>
  <c r="G692"/>
  <c r="O691"/>
  <c r="P691" s="1"/>
  <c r="P690" s="1"/>
  <c r="Q690"/>
  <c r="N690"/>
  <c r="M690"/>
  <c r="L690"/>
  <c r="K690"/>
  <c r="J690"/>
  <c r="I690"/>
  <c r="H690"/>
  <c r="G690"/>
  <c r="O689"/>
  <c r="P689" s="1"/>
  <c r="P688" s="1"/>
  <c r="Q688"/>
  <c r="N688"/>
  <c r="M688"/>
  <c r="L688"/>
  <c r="K688"/>
  <c r="J688"/>
  <c r="I688"/>
  <c r="H688"/>
  <c r="G688"/>
  <c r="P687"/>
  <c r="P686" s="1"/>
  <c r="O687"/>
  <c r="Q686"/>
  <c r="O686"/>
  <c r="N686"/>
  <c r="M686"/>
  <c r="L686"/>
  <c r="K686"/>
  <c r="K681" s="1"/>
  <c r="K680" s="1"/>
  <c r="J686"/>
  <c r="I686"/>
  <c r="H686"/>
  <c r="G686"/>
  <c r="G681" s="1"/>
  <c r="G680" s="1"/>
  <c r="O685"/>
  <c r="P685" s="1"/>
  <c r="P684" s="1"/>
  <c r="Q684"/>
  <c r="N684"/>
  <c r="M684"/>
  <c r="L684"/>
  <c r="K684"/>
  <c r="J684"/>
  <c r="I684"/>
  <c r="H684"/>
  <c r="G684"/>
  <c r="O683"/>
  <c r="P683" s="1"/>
  <c r="P682" s="1"/>
  <c r="Q682"/>
  <c r="Q681" s="1"/>
  <c r="Q680" s="1"/>
  <c r="N682"/>
  <c r="N681" s="1"/>
  <c r="N680" s="1"/>
  <c r="M682"/>
  <c r="M681" s="1"/>
  <c r="L682"/>
  <c r="K682"/>
  <c r="J682"/>
  <c r="J681" s="1"/>
  <c r="J680" s="1"/>
  <c r="I682"/>
  <c r="I681" s="1"/>
  <c r="H682"/>
  <c r="G682"/>
  <c r="L681"/>
  <c r="L680" s="1"/>
  <c r="H681"/>
  <c r="H680" s="1"/>
  <c r="O679"/>
  <c r="P679" s="1"/>
  <c r="P678" s="1"/>
  <c r="Q678"/>
  <c r="N678"/>
  <c r="M678"/>
  <c r="L678"/>
  <c r="K678"/>
  <c r="J678"/>
  <c r="I678"/>
  <c r="H678"/>
  <c r="G678"/>
  <c r="O677"/>
  <c r="P677" s="1"/>
  <c r="P676" s="1"/>
  <c r="Q676"/>
  <c r="N676"/>
  <c r="M676"/>
  <c r="L676"/>
  <c r="K676"/>
  <c r="J676"/>
  <c r="I676"/>
  <c r="H676"/>
  <c r="G676"/>
  <c r="O675"/>
  <c r="P675" s="1"/>
  <c r="P674" s="1"/>
  <c r="Q674"/>
  <c r="N674"/>
  <c r="M674"/>
  <c r="L674"/>
  <c r="K674"/>
  <c r="J674"/>
  <c r="I674"/>
  <c r="H674"/>
  <c r="G674"/>
  <c r="P673"/>
  <c r="P672" s="1"/>
  <c r="O673"/>
  <c r="Q672"/>
  <c r="O672"/>
  <c r="N672"/>
  <c r="M672"/>
  <c r="L672"/>
  <c r="K672"/>
  <c r="J672"/>
  <c r="I672"/>
  <c r="H672"/>
  <c r="G672"/>
  <c r="O671"/>
  <c r="P671" s="1"/>
  <c r="P670" s="1"/>
  <c r="Q670"/>
  <c r="N670"/>
  <c r="M670"/>
  <c r="L670"/>
  <c r="K670"/>
  <c r="J670"/>
  <c r="I670"/>
  <c r="H670"/>
  <c r="G670"/>
  <c r="O669"/>
  <c r="P669" s="1"/>
  <c r="P668" s="1"/>
  <c r="Q668"/>
  <c r="N668"/>
  <c r="M668"/>
  <c r="L668"/>
  <c r="K668"/>
  <c r="J668"/>
  <c r="I668"/>
  <c r="H668"/>
  <c r="G668"/>
  <c r="O667"/>
  <c r="P667" s="1"/>
  <c r="P666" s="1"/>
  <c r="Q666"/>
  <c r="N666"/>
  <c r="M666"/>
  <c r="L666"/>
  <c r="K666"/>
  <c r="J666"/>
  <c r="I666"/>
  <c r="H666"/>
  <c r="G666"/>
  <c r="P665"/>
  <c r="P664" s="1"/>
  <c r="O665"/>
  <c r="Q664"/>
  <c r="O664"/>
  <c r="N664"/>
  <c r="M664"/>
  <c r="L664"/>
  <c r="K664"/>
  <c r="J664"/>
  <c r="I664"/>
  <c r="H664"/>
  <c r="G664"/>
  <c r="O663"/>
  <c r="P663" s="1"/>
  <c r="P662" s="1"/>
  <c r="Q662"/>
  <c r="N662"/>
  <c r="M662"/>
  <c r="L662"/>
  <c r="K662"/>
  <c r="J662"/>
  <c r="I662"/>
  <c r="H662"/>
  <c r="G662"/>
  <c r="O661"/>
  <c r="P661" s="1"/>
  <c r="P660" s="1"/>
  <c r="Q660"/>
  <c r="N660"/>
  <c r="M660"/>
  <c r="L660"/>
  <c r="K660"/>
  <c r="J660"/>
  <c r="I660"/>
  <c r="H660"/>
  <c r="G660"/>
  <c r="O659"/>
  <c r="P659" s="1"/>
  <c r="P658" s="1"/>
  <c r="Q658"/>
  <c r="N658"/>
  <c r="M658"/>
  <c r="L658"/>
  <c r="K658"/>
  <c r="J658"/>
  <c r="I658"/>
  <c r="H658"/>
  <c r="G658"/>
  <c r="P657"/>
  <c r="P656" s="1"/>
  <c r="O657"/>
  <c r="Q656"/>
  <c r="O656"/>
  <c r="N656"/>
  <c r="M656"/>
  <c r="L656"/>
  <c r="K656"/>
  <c r="J656"/>
  <c r="I656"/>
  <c r="H656"/>
  <c r="G656"/>
  <c r="O655"/>
  <c r="P655" s="1"/>
  <c r="P654" s="1"/>
  <c r="Q654"/>
  <c r="N654"/>
  <c r="M654"/>
  <c r="L654"/>
  <c r="K654"/>
  <c r="J654"/>
  <c r="I654"/>
  <c r="H654"/>
  <c r="G654"/>
  <c r="O653"/>
  <c r="P653" s="1"/>
  <c r="P652" s="1"/>
  <c r="Q652"/>
  <c r="N652"/>
  <c r="M652"/>
  <c r="L652"/>
  <c r="K652"/>
  <c r="J652"/>
  <c r="I652"/>
  <c r="H652"/>
  <c r="G652"/>
  <c r="O651"/>
  <c r="P651" s="1"/>
  <c r="P650" s="1"/>
  <c r="Q650"/>
  <c r="N650"/>
  <c r="M650"/>
  <c r="L650"/>
  <c r="K650"/>
  <c r="J650"/>
  <c r="I650"/>
  <c r="H650"/>
  <c r="G650"/>
  <c r="P649"/>
  <c r="P648" s="1"/>
  <c r="O649"/>
  <c r="Q648"/>
  <c r="O648"/>
  <c r="N648"/>
  <c r="M648"/>
  <c r="L648"/>
  <c r="K648"/>
  <c r="J648"/>
  <c r="I648"/>
  <c r="H648"/>
  <c r="G648"/>
  <c r="O647"/>
  <c r="P647" s="1"/>
  <c r="P646" s="1"/>
  <c r="Q646"/>
  <c r="N646"/>
  <c r="M646"/>
  <c r="L646"/>
  <c r="K646"/>
  <c r="J646"/>
  <c r="I646"/>
  <c r="H646"/>
  <c r="G646"/>
  <c r="O645"/>
  <c r="P645" s="1"/>
  <c r="P644" s="1"/>
  <c r="Q644"/>
  <c r="N644"/>
  <c r="M644"/>
  <c r="L644"/>
  <c r="K644"/>
  <c r="J644"/>
  <c r="I644"/>
  <c r="H644"/>
  <c r="G644"/>
  <c r="O643"/>
  <c r="P643" s="1"/>
  <c r="P642" s="1"/>
  <c r="Q642"/>
  <c r="N642"/>
  <c r="M642"/>
  <c r="L642"/>
  <c r="K642"/>
  <c r="J642"/>
  <c r="I642"/>
  <c r="H642"/>
  <c r="G642"/>
  <c r="P641"/>
  <c r="P640" s="1"/>
  <c r="O641"/>
  <c r="Q640"/>
  <c r="O640"/>
  <c r="N640"/>
  <c r="M640"/>
  <c r="L640"/>
  <c r="K640"/>
  <c r="J640"/>
  <c r="I640"/>
  <c r="H640"/>
  <c r="G640"/>
  <c r="O639"/>
  <c r="P639" s="1"/>
  <c r="P638" s="1"/>
  <c r="Q638"/>
  <c r="N638"/>
  <c r="M638"/>
  <c r="L638"/>
  <c r="K638"/>
  <c r="J638"/>
  <c r="I638"/>
  <c r="H638"/>
  <c r="G638"/>
  <c r="O637"/>
  <c r="P637" s="1"/>
  <c r="P636" s="1"/>
  <c r="Q636"/>
  <c r="N636"/>
  <c r="M636"/>
  <c r="L636"/>
  <c r="K636"/>
  <c r="J636"/>
  <c r="I636"/>
  <c r="H636"/>
  <c r="G636"/>
  <c r="O635"/>
  <c r="P635" s="1"/>
  <c r="P634" s="1"/>
  <c r="Q634"/>
  <c r="N634"/>
  <c r="M634"/>
  <c r="L634"/>
  <c r="K634"/>
  <c r="J634"/>
  <c r="I634"/>
  <c r="H634"/>
  <c r="G634"/>
  <c r="P633"/>
  <c r="P632" s="1"/>
  <c r="O633"/>
  <c r="Q632"/>
  <c r="O632"/>
  <c r="N632"/>
  <c r="M632"/>
  <c r="L632"/>
  <c r="K632"/>
  <c r="J632"/>
  <c r="I632"/>
  <c r="H632"/>
  <c r="G632"/>
  <c r="O631"/>
  <c r="P631" s="1"/>
  <c r="P630" s="1"/>
  <c r="Q630"/>
  <c r="O630"/>
  <c r="N630"/>
  <c r="M630"/>
  <c r="L630"/>
  <c r="K630"/>
  <c r="J630"/>
  <c r="I630"/>
  <c r="H630"/>
  <c r="G630"/>
  <c r="O629"/>
  <c r="P629" s="1"/>
  <c r="P628" s="1"/>
  <c r="Q628"/>
  <c r="N628"/>
  <c r="M628"/>
  <c r="L628"/>
  <c r="K628"/>
  <c r="J628"/>
  <c r="I628"/>
  <c r="H628"/>
  <c r="G628"/>
  <c r="O627"/>
  <c r="P627" s="1"/>
  <c r="P626" s="1"/>
  <c r="Q626"/>
  <c r="N626"/>
  <c r="M626"/>
  <c r="L626"/>
  <c r="K626"/>
  <c r="J626"/>
  <c r="I626"/>
  <c r="H626"/>
  <c r="G626"/>
  <c r="P625"/>
  <c r="P624" s="1"/>
  <c r="O625"/>
  <c r="Q624"/>
  <c r="O624"/>
  <c r="N624"/>
  <c r="M624"/>
  <c r="L624"/>
  <c r="K624"/>
  <c r="J624"/>
  <c r="I624"/>
  <c r="H624"/>
  <c r="G624"/>
  <c r="O623"/>
  <c r="P623" s="1"/>
  <c r="P622" s="1"/>
  <c r="Q622"/>
  <c r="N622"/>
  <c r="M622"/>
  <c r="L622"/>
  <c r="K622"/>
  <c r="J622"/>
  <c r="I622"/>
  <c r="H622"/>
  <c r="G622"/>
  <c r="O621"/>
  <c r="P621" s="1"/>
  <c r="P620" s="1"/>
  <c r="Q620"/>
  <c r="N620"/>
  <c r="M620"/>
  <c r="L620"/>
  <c r="K620"/>
  <c r="J620"/>
  <c r="I620"/>
  <c r="H620"/>
  <c r="G620"/>
  <c r="O619"/>
  <c r="P619" s="1"/>
  <c r="P618" s="1"/>
  <c r="Q618"/>
  <c r="N618"/>
  <c r="M618"/>
  <c r="L618"/>
  <c r="K618"/>
  <c r="J618"/>
  <c r="I618"/>
  <c r="H618"/>
  <c r="G618"/>
  <c r="P617"/>
  <c r="P616" s="1"/>
  <c r="O617"/>
  <c r="Q616"/>
  <c r="O616"/>
  <c r="N616"/>
  <c r="M616"/>
  <c r="L616"/>
  <c r="K616"/>
  <c r="J616"/>
  <c r="I616"/>
  <c r="H616"/>
  <c r="G616"/>
  <c r="O615"/>
  <c r="P615" s="1"/>
  <c r="P614" s="1"/>
  <c r="Q614"/>
  <c r="N614"/>
  <c r="M614"/>
  <c r="L614"/>
  <c r="L609" s="1"/>
  <c r="L608" s="1"/>
  <c r="K614"/>
  <c r="J614"/>
  <c r="I614"/>
  <c r="H614"/>
  <c r="H609" s="1"/>
  <c r="H608" s="1"/>
  <c r="G614"/>
  <c r="O613"/>
  <c r="P613" s="1"/>
  <c r="P612" s="1"/>
  <c r="Q612"/>
  <c r="N612"/>
  <c r="M612"/>
  <c r="L612"/>
  <c r="K612"/>
  <c r="J612"/>
  <c r="I612"/>
  <c r="H612"/>
  <c r="G612"/>
  <c r="O611"/>
  <c r="P611" s="1"/>
  <c r="P610" s="1"/>
  <c r="Q610"/>
  <c r="N610"/>
  <c r="N609" s="1"/>
  <c r="N608" s="1"/>
  <c r="M610"/>
  <c r="L610"/>
  <c r="K610"/>
  <c r="K609" s="1"/>
  <c r="K608" s="1"/>
  <c r="J610"/>
  <c r="J609" s="1"/>
  <c r="J608" s="1"/>
  <c r="I610"/>
  <c r="H610"/>
  <c r="G610"/>
  <c r="G609" s="1"/>
  <c r="G608" s="1"/>
  <c r="Q609"/>
  <c r="Q608" s="1"/>
  <c r="M609"/>
  <c r="M608" s="1"/>
  <c r="I609"/>
  <c r="I608" s="1"/>
  <c r="O607"/>
  <c r="P607" s="1"/>
  <c r="P606" s="1"/>
  <c r="Q606"/>
  <c r="N606"/>
  <c r="M606"/>
  <c r="L606"/>
  <c r="K606"/>
  <c r="J606"/>
  <c r="I606"/>
  <c r="H606"/>
  <c r="G606"/>
  <c r="O605"/>
  <c r="P605" s="1"/>
  <c r="O604"/>
  <c r="P604" s="1"/>
  <c r="P603" s="1"/>
  <c r="Q603"/>
  <c r="N603"/>
  <c r="M603"/>
  <c r="L603"/>
  <c r="K603"/>
  <c r="J603"/>
  <c r="I603"/>
  <c r="H603"/>
  <c r="G603"/>
  <c r="L602"/>
  <c r="O602" s="1"/>
  <c r="J602"/>
  <c r="Q601"/>
  <c r="N601"/>
  <c r="M601"/>
  <c r="K601"/>
  <c r="J601"/>
  <c r="I601"/>
  <c r="H601"/>
  <c r="G601"/>
  <c r="O600"/>
  <c r="P600" s="1"/>
  <c r="P599" s="1"/>
  <c r="Q599"/>
  <c r="N599"/>
  <c r="M599"/>
  <c r="L599"/>
  <c r="K599"/>
  <c r="J599"/>
  <c r="I599"/>
  <c r="H599"/>
  <c r="H594" s="1"/>
  <c r="H593" s="1"/>
  <c r="G599"/>
  <c r="O598"/>
  <c r="P598" s="1"/>
  <c r="L597"/>
  <c r="O597" s="1"/>
  <c r="O596"/>
  <c r="P596" s="1"/>
  <c r="Q595"/>
  <c r="N595"/>
  <c r="N594" s="1"/>
  <c r="M595"/>
  <c r="L595"/>
  <c r="K595"/>
  <c r="K594" s="1"/>
  <c r="K593" s="1"/>
  <c r="J595"/>
  <c r="J594" s="1"/>
  <c r="I595"/>
  <c r="H595"/>
  <c r="G595"/>
  <c r="G594" s="1"/>
  <c r="G593" s="1"/>
  <c r="Q594"/>
  <c r="Q593" s="1"/>
  <c r="M594"/>
  <c r="I594"/>
  <c r="O592"/>
  <c r="P592" s="1"/>
  <c r="P591" s="1"/>
  <c r="Q591"/>
  <c r="N591"/>
  <c r="M591"/>
  <c r="L591"/>
  <c r="K591"/>
  <c r="J591"/>
  <c r="I591"/>
  <c r="H591"/>
  <c r="G591"/>
  <c r="O590"/>
  <c r="P590" s="1"/>
  <c r="P589" s="1"/>
  <c r="Q589"/>
  <c r="N589"/>
  <c r="M589"/>
  <c r="L589"/>
  <c r="K589"/>
  <c r="J589"/>
  <c r="I589"/>
  <c r="H589"/>
  <c r="G589"/>
  <c r="J588"/>
  <c r="O588" s="1"/>
  <c r="O587"/>
  <c r="P587" s="1"/>
  <c r="J587"/>
  <c r="Q586"/>
  <c r="N586"/>
  <c r="M586"/>
  <c r="L586"/>
  <c r="K586"/>
  <c r="J586"/>
  <c r="I586"/>
  <c r="H586"/>
  <c r="G586"/>
  <c r="O585"/>
  <c r="P585" s="1"/>
  <c r="O584"/>
  <c r="P584" s="1"/>
  <c r="Q583"/>
  <c r="N583"/>
  <c r="M583"/>
  <c r="L583"/>
  <c r="K583"/>
  <c r="J583"/>
  <c r="I583"/>
  <c r="H583"/>
  <c r="G583"/>
  <c r="K582"/>
  <c r="O582" s="1"/>
  <c r="O581"/>
  <c r="P581" s="1"/>
  <c r="K581"/>
  <c r="Q580"/>
  <c r="N580"/>
  <c r="M580"/>
  <c r="L580"/>
  <c r="K580"/>
  <c r="J580"/>
  <c r="I580"/>
  <c r="H580"/>
  <c r="G580"/>
  <c r="L579"/>
  <c r="O579" s="1"/>
  <c r="P579" s="1"/>
  <c r="P578"/>
  <c r="O578"/>
  <c r="L577"/>
  <c r="O577" s="1"/>
  <c r="O576"/>
  <c r="P576" s="1"/>
  <c r="I575"/>
  <c r="I573" s="1"/>
  <c r="O574"/>
  <c r="Q573"/>
  <c r="N573"/>
  <c r="M573"/>
  <c r="K573"/>
  <c r="J573"/>
  <c r="H573"/>
  <c r="G573"/>
  <c r="I572"/>
  <c r="O572" s="1"/>
  <c r="P571"/>
  <c r="O571"/>
  <c r="I571"/>
  <c r="Q570"/>
  <c r="N570"/>
  <c r="M570"/>
  <c r="L570"/>
  <c r="K570"/>
  <c r="J570"/>
  <c r="I570"/>
  <c r="H570"/>
  <c r="G570"/>
  <c r="O569"/>
  <c r="P569" s="1"/>
  <c r="P567" s="1"/>
  <c r="P568"/>
  <c r="O568"/>
  <c r="I568"/>
  <c r="Q567"/>
  <c r="N567"/>
  <c r="M567"/>
  <c r="L567"/>
  <c r="L562" s="1"/>
  <c r="K567"/>
  <c r="J567"/>
  <c r="I567"/>
  <c r="H567"/>
  <c r="H562" s="1"/>
  <c r="G567"/>
  <c r="O566"/>
  <c r="P566" s="1"/>
  <c r="P565"/>
  <c r="O565"/>
  <c r="I564"/>
  <c r="I563" s="1"/>
  <c r="I562" s="1"/>
  <c r="Q563"/>
  <c r="N563"/>
  <c r="N562" s="1"/>
  <c r="M563"/>
  <c r="L563"/>
  <c r="K563"/>
  <c r="K562" s="1"/>
  <c r="J563"/>
  <c r="J562" s="1"/>
  <c r="H563"/>
  <c r="G563"/>
  <c r="G562" s="1"/>
  <c r="M562"/>
  <c r="O561"/>
  <c r="P561" s="1"/>
  <c r="P560"/>
  <c r="O560"/>
  <c r="O559"/>
  <c r="P559" s="1"/>
  <c r="L559"/>
  <c r="O558"/>
  <c r="P558" s="1"/>
  <c r="P557"/>
  <c r="O557"/>
  <c r="O556"/>
  <c r="P556" s="1"/>
  <c r="Q555"/>
  <c r="N555"/>
  <c r="M555"/>
  <c r="L555"/>
  <c r="K555"/>
  <c r="J555"/>
  <c r="I555"/>
  <c r="H555"/>
  <c r="G555"/>
  <c r="O554"/>
  <c r="N553"/>
  <c r="M553"/>
  <c r="L553"/>
  <c r="K553"/>
  <c r="K550" s="1"/>
  <c r="J553"/>
  <c r="I553"/>
  <c r="H553"/>
  <c r="G553"/>
  <c r="G550" s="1"/>
  <c r="O552"/>
  <c r="N551"/>
  <c r="N550" s="1"/>
  <c r="M551"/>
  <c r="M550" s="1"/>
  <c r="L551"/>
  <c r="K551"/>
  <c r="J551"/>
  <c r="J550" s="1"/>
  <c r="I551"/>
  <c r="O551" s="1"/>
  <c r="H551"/>
  <c r="G551"/>
  <c r="Q550"/>
  <c r="P550"/>
  <c r="L550"/>
  <c r="H550"/>
  <c r="O549"/>
  <c r="P549" s="1"/>
  <c r="P548" s="1"/>
  <c r="Q548"/>
  <c r="N548"/>
  <c r="M548"/>
  <c r="L548"/>
  <c r="K548"/>
  <c r="J548"/>
  <c r="I548"/>
  <c r="H548"/>
  <c r="G548"/>
  <c r="O547"/>
  <c r="P547" s="1"/>
  <c r="P546" s="1"/>
  <c r="P545" s="1"/>
  <c r="Q546"/>
  <c r="N546"/>
  <c r="N545" s="1"/>
  <c r="M546"/>
  <c r="L546"/>
  <c r="K546"/>
  <c r="K545" s="1"/>
  <c r="J546"/>
  <c r="J545" s="1"/>
  <c r="I546"/>
  <c r="H546"/>
  <c r="G546"/>
  <c r="G545" s="1"/>
  <c r="Q545"/>
  <c r="M545"/>
  <c r="L545"/>
  <c r="I545"/>
  <c r="H545"/>
  <c r="O544"/>
  <c r="P544" s="1"/>
  <c r="O543"/>
  <c r="P543" s="1"/>
  <c r="Q542"/>
  <c r="N542"/>
  <c r="M542"/>
  <c r="L542"/>
  <c r="K542"/>
  <c r="J542"/>
  <c r="I542"/>
  <c r="H542"/>
  <c r="G542"/>
  <c r="O541"/>
  <c r="P541" s="1"/>
  <c r="P540" s="1"/>
  <c r="Q540"/>
  <c r="N540"/>
  <c r="M540"/>
  <c r="L540"/>
  <c r="K540"/>
  <c r="J540"/>
  <c r="I540"/>
  <c r="H540"/>
  <c r="G540"/>
  <c r="O539"/>
  <c r="P539" s="1"/>
  <c r="P538" s="1"/>
  <c r="Q538"/>
  <c r="N538"/>
  <c r="M538"/>
  <c r="L538"/>
  <c r="K538"/>
  <c r="J538"/>
  <c r="I538"/>
  <c r="H538"/>
  <c r="G538"/>
  <c r="P537"/>
  <c r="P536" s="1"/>
  <c r="O537"/>
  <c r="Q536"/>
  <c r="O536"/>
  <c r="N536"/>
  <c r="M536"/>
  <c r="L536"/>
  <c r="K536"/>
  <c r="J536"/>
  <c r="I536"/>
  <c r="H536"/>
  <c r="G536"/>
  <c r="O535"/>
  <c r="P535" s="1"/>
  <c r="P534" s="1"/>
  <c r="Q534"/>
  <c r="N534"/>
  <c r="M534"/>
  <c r="L534"/>
  <c r="K534"/>
  <c r="J534"/>
  <c r="I534"/>
  <c r="H534"/>
  <c r="G534"/>
  <c r="O533"/>
  <c r="P533" s="1"/>
  <c r="P532" s="1"/>
  <c r="Q532"/>
  <c r="N532"/>
  <c r="M532"/>
  <c r="L532"/>
  <c r="K532"/>
  <c r="J532"/>
  <c r="I532"/>
  <c r="H532"/>
  <c r="G532"/>
  <c r="O531"/>
  <c r="P531" s="1"/>
  <c r="P530" s="1"/>
  <c r="Q530"/>
  <c r="N530"/>
  <c r="M530"/>
  <c r="L530"/>
  <c r="K530"/>
  <c r="J530"/>
  <c r="I530"/>
  <c r="H530"/>
  <c r="G530"/>
  <c r="P529"/>
  <c r="P528" s="1"/>
  <c r="O529"/>
  <c r="Q528"/>
  <c r="O528"/>
  <c r="N528"/>
  <c r="M528"/>
  <c r="L528"/>
  <c r="K528"/>
  <c r="J528"/>
  <c r="I528"/>
  <c r="H528"/>
  <c r="G528"/>
  <c r="O527"/>
  <c r="P527" s="1"/>
  <c r="P526" s="1"/>
  <c r="Q526"/>
  <c r="N526"/>
  <c r="M526"/>
  <c r="L526"/>
  <c r="K526"/>
  <c r="J526"/>
  <c r="I526"/>
  <c r="H526"/>
  <c r="G526"/>
  <c r="O525"/>
  <c r="P525" s="1"/>
  <c r="P524" s="1"/>
  <c r="Q524"/>
  <c r="N524"/>
  <c r="M524"/>
  <c r="L524"/>
  <c r="K524"/>
  <c r="J524"/>
  <c r="I524"/>
  <c r="H524"/>
  <c r="G524"/>
  <c r="O523"/>
  <c r="P523" s="1"/>
  <c r="P522" s="1"/>
  <c r="L523"/>
  <c r="Q522"/>
  <c r="O522"/>
  <c r="N522"/>
  <c r="M522"/>
  <c r="L522"/>
  <c r="K522"/>
  <c r="J522"/>
  <c r="I522"/>
  <c r="H522"/>
  <c r="G522"/>
  <c r="O521"/>
  <c r="P521" s="1"/>
  <c r="P520" s="1"/>
  <c r="Q520"/>
  <c r="N520"/>
  <c r="M520"/>
  <c r="L520"/>
  <c r="K520"/>
  <c r="J520"/>
  <c r="I520"/>
  <c r="H520"/>
  <c r="G520"/>
  <c r="O519"/>
  <c r="P519" s="1"/>
  <c r="P518" s="1"/>
  <c r="Q518"/>
  <c r="N518"/>
  <c r="M518"/>
  <c r="L518"/>
  <c r="K518"/>
  <c r="J518"/>
  <c r="I518"/>
  <c r="H518"/>
  <c r="G518"/>
  <c r="O517"/>
  <c r="P517" s="1"/>
  <c r="P516" s="1"/>
  <c r="Q516"/>
  <c r="N516"/>
  <c r="M516"/>
  <c r="L516"/>
  <c r="K516"/>
  <c r="J516"/>
  <c r="I516"/>
  <c r="H516"/>
  <c r="G516"/>
  <c r="I515"/>
  <c r="O515" s="1"/>
  <c r="O514"/>
  <c r="P514" s="1"/>
  <c r="Q513"/>
  <c r="N513"/>
  <c r="M513"/>
  <c r="L513"/>
  <c r="K513"/>
  <c r="J513"/>
  <c r="I513"/>
  <c r="H513"/>
  <c r="G513"/>
  <c r="P512"/>
  <c r="P511" s="1"/>
  <c r="O512"/>
  <c r="Q511"/>
  <c r="O511"/>
  <c r="N511"/>
  <c r="M511"/>
  <c r="L511"/>
  <c r="K511"/>
  <c r="J511"/>
  <c r="I511"/>
  <c r="H511"/>
  <c r="G511"/>
  <c r="O510"/>
  <c r="P510" s="1"/>
  <c r="P509" s="1"/>
  <c r="Q509"/>
  <c r="N509"/>
  <c r="M509"/>
  <c r="L509"/>
  <c r="K509"/>
  <c r="J509"/>
  <c r="I509"/>
  <c r="H509"/>
  <c r="G509"/>
  <c r="O508"/>
  <c r="P508" s="1"/>
  <c r="P507" s="1"/>
  <c r="Q507"/>
  <c r="N507"/>
  <c r="M507"/>
  <c r="L507"/>
  <c r="K507"/>
  <c r="J507"/>
  <c r="I507"/>
  <c r="H507"/>
  <c r="G507"/>
  <c r="O506"/>
  <c r="P506" s="1"/>
  <c r="H505"/>
  <c r="O505" s="1"/>
  <c r="P503"/>
  <c r="O503"/>
  <c r="H502"/>
  <c r="O502" s="1"/>
  <c r="P502" s="1"/>
  <c r="Q501"/>
  <c r="N501"/>
  <c r="M501"/>
  <c r="L501"/>
  <c r="K501"/>
  <c r="J501"/>
  <c r="I501"/>
  <c r="G501"/>
  <c r="P500"/>
  <c r="O500"/>
  <c r="H500"/>
  <c r="O499"/>
  <c r="P499" s="1"/>
  <c r="H499"/>
  <c r="O498"/>
  <c r="P498" s="1"/>
  <c r="P497"/>
  <c r="O497"/>
  <c r="L496"/>
  <c r="L492" s="1"/>
  <c r="L488" s="1"/>
  <c r="K496"/>
  <c r="I496"/>
  <c r="H496"/>
  <c r="O496" s="1"/>
  <c r="P495"/>
  <c r="O495"/>
  <c r="O494"/>
  <c r="P494" s="1"/>
  <c r="P493"/>
  <c r="O493"/>
  <c r="Q492"/>
  <c r="N492"/>
  <c r="M492"/>
  <c r="K492"/>
  <c r="K488" s="1"/>
  <c r="J492"/>
  <c r="I492"/>
  <c r="H492"/>
  <c r="G492"/>
  <c r="Q491"/>
  <c r="G491"/>
  <c r="O491" s="1"/>
  <c r="G490"/>
  <c r="O490" s="1"/>
  <c r="Q489"/>
  <c r="Q488" s="1"/>
  <c r="N489"/>
  <c r="N488" s="1"/>
  <c r="M489"/>
  <c r="M488" s="1"/>
  <c r="L489"/>
  <c r="K489"/>
  <c r="J489"/>
  <c r="J488" s="1"/>
  <c r="I489"/>
  <c r="I488" s="1"/>
  <c r="H489"/>
  <c r="O487"/>
  <c r="P487" s="1"/>
  <c r="P486" s="1"/>
  <c r="Q486"/>
  <c r="N486"/>
  <c r="M486"/>
  <c r="L486"/>
  <c r="K486"/>
  <c r="J486"/>
  <c r="I486"/>
  <c r="H486"/>
  <c r="G486"/>
  <c r="Q485"/>
  <c r="P485"/>
  <c r="O485"/>
  <c r="L485"/>
  <c r="Q484"/>
  <c r="P484"/>
  <c r="O484"/>
  <c r="N484"/>
  <c r="M484"/>
  <c r="L484"/>
  <c r="K484"/>
  <c r="J484"/>
  <c r="I484"/>
  <c r="H484"/>
  <c r="G484"/>
  <c r="O483"/>
  <c r="P483" s="1"/>
  <c r="P482" s="1"/>
  <c r="Q482"/>
  <c r="N482"/>
  <c r="M482"/>
  <c r="L482"/>
  <c r="K482"/>
  <c r="J482"/>
  <c r="I482"/>
  <c r="H482"/>
  <c r="G482"/>
  <c r="O481"/>
  <c r="P481" s="1"/>
  <c r="I481"/>
  <c r="O480"/>
  <c r="P480" s="1"/>
  <c r="L479"/>
  <c r="H479"/>
  <c r="O479" s="1"/>
  <c r="P479" s="1"/>
  <c r="P478"/>
  <c r="O478"/>
  <c r="L478"/>
  <c r="L477"/>
  <c r="I477"/>
  <c r="H477"/>
  <c r="G477"/>
  <c r="O477" s="1"/>
  <c r="P477" s="1"/>
  <c r="I476"/>
  <c r="O476" s="1"/>
  <c r="P475"/>
  <c r="O475"/>
  <c r="Q474"/>
  <c r="N474"/>
  <c r="M474"/>
  <c r="L474"/>
  <c r="K474"/>
  <c r="J474"/>
  <c r="H474"/>
  <c r="G474"/>
  <c r="O473"/>
  <c r="P473" s="1"/>
  <c r="O472"/>
  <c r="P472" s="1"/>
  <c r="P471" s="1"/>
  <c r="Q471"/>
  <c r="N471"/>
  <c r="M471"/>
  <c r="L471"/>
  <c r="K471"/>
  <c r="J471"/>
  <c r="I471"/>
  <c r="H471"/>
  <c r="G471"/>
  <c r="P470"/>
  <c r="P469" s="1"/>
  <c r="O470"/>
  <c r="Q469"/>
  <c r="O469"/>
  <c r="N469"/>
  <c r="M469"/>
  <c r="L469"/>
  <c r="K469"/>
  <c r="J469"/>
  <c r="I469"/>
  <c r="H469"/>
  <c r="G469"/>
  <c r="L468"/>
  <c r="K468"/>
  <c r="J468"/>
  <c r="H468"/>
  <c r="O468" s="1"/>
  <c r="O467"/>
  <c r="P467" s="1"/>
  <c r="J467"/>
  <c r="Q466"/>
  <c r="N466"/>
  <c r="M466"/>
  <c r="L466"/>
  <c r="K466"/>
  <c r="J466"/>
  <c r="I466"/>
  <c r="H466"/>
  <c r="G466"/>
  <c r="G465"/>
  <c r="O465" s="1"/>
  <c r="P465" s="1"/>
  <c r="P464"/>
  <c r="O464"/>
  <c r="O462" s="1"/>
  <c r="O463"/>
  <c r="P463" s="1"/>
  <c r="Q462"/>
  <c r="N462"/>
  <c r="M462"/>
  <c r="L462"/>
  <c r="K462"/>
  <c r="J462"/>
  <c r="I462"/>
  <c r="H462"/>
  <c r="O461"/>
  <c r="P461" s="1"/>
  <c r="P460" s="1"/>
  <c r="Q460"/>
  <c r="N460"/>
  <c r="M460"/>
  <c r="L460"/>
  <c r="K460"/>
  <c r="J460"/>
  <c r="I460"/>
  <c r="H460"/>
  <c r="G460"/>
  <c r="P459"/>
  <c r="P458" s="1"/>
  <c r="O459"/>
  <c r="Q458"/>
  <c r="O458"/>
  <c r="N458"/>
  <c r="M458"/>
  <c r="L458"/>
  <c r="K458"/>
  <c r="J458"/>
  <c r="I458"/>
  <c r="H458"/>
  <c r="G458"/>
  <c r="P457"/>
  <c r="O457"/>
  <c r="Q456"/>
  <c r="P456"/>
  <c r="O456"/>
  <c r="N456"/>
  <c r="M456"/>
  <c r="L456"/>
  <c r="K456"/>
  <c r="J456"/>
  <c r="I456"/>
  <c r="H456"/>
  <c r="G456"/>
  <c r="O455"/>
  <c r="P455" s="1"/>
  <c r="P454" s="1"/>
  <c r="Q454"/>
  <c r="N454"/>
  <c r="M454"/>
  <c r="L454"/>
  <c r="K454"/>
  <c r="J454"/>
  <c r="I454"/>
  <c r="H454"/>
  <c r="G454"/>
  <c r="O453"/>
  <c r="Q452"/>
  <c r="N452"/>
  <c r="N441" s="1"/>
  <c r="M452"/>
  <c r="L452"/>
  <c r="K452"/>
  <c r="J452"/>
  <c r="J441" s="1"/>
  <c r="I452"/>
  <c r="H452"/>
  <c r="G452"/>
  <c r="P451"/>
  <c r="P450" s="1"/>
  <c r="O451"/>
  <c r="Q450"/>
  <c r="O450"/>
  <c r="N450"/>
  <c r="M450"/>
  <c r="L450"/>
  <c r="K450"/>
  <c r="J450"/>
  <c r="I450"/>
  <c r="H450"/>
  <c r="G450"/>
  <c r="O449"/>
  <c r="P449" s="1"/>
  <c r="P448" s="1"/>
  <c r="Q448"/>
  <c r="N448"/>
  <c r="M448"/>
  <c r="L448"/>
  <c r="K448"/>
  <c r="J448"/>
  <c r="I448"/>
  <c r="H448"/>
  <c r="G448"/>
  <c r="O447"/>
  <c r="P447" s="1"/>
  <c r="P446" s="1"/>
  <c r="Q446"/>
  <c r="Q441" s="1"/>
  <c r="N446"/>
  <c r="M446"/>
  <c r="L446"/>
  <c r="K446"/>
  <c r="J446"/>
  <c r="I446"/>
  <c r="H446"/>
  <c r="G446"/>
  <c r="O445"/>
  <c r="P445" s="1"/>
  <c r="P444" s="1"/>
  <c r="Q444"/>
  <c r="O444"/>
  <c r="N444"/>
  <c r="M444"/>
  <c r="L444"/>
  <c r="K444"/>
  <c r="K441" s="1"/>
  <c r="J444"/>
  <c r="I444"/>
  <c r="H444"/>
  <c r="G444"/>
  <c r="P443"/>
  <c r="O443"/>
  <c r="Q442"/>
  <c r="P442"/>
  <c r="O442"/>
  <c r="N442"/>
  <c r="M442"/>
  <c r="L442"/>
  <c r="L441" s="1"/>
  <c r="K442"/>
  <c r="J442"/>
  <c r="I442"/>
  <c r="H442"/>
  <c r="G442"/>
  <c r="M441"/>
  <c r="H441"/>
  <c r="O439"/>
  <c r="P439" s="1"/>
  <c r="O438"/>
  <c r="P438" s="1"/>
  <c r="Q437"/>
  <c r="N437"/>
  <c r="M437"/>
  <c r="L437"/>
  <c r="K437"/>
  <c r="J437"/>
  <c r="I437"/>
  <c r="H437"/>
  <c r="G437"/>
  <c r="P436"/>
  <c r="O436"/>
  <c r="O435"/>
  <c r="P435" s="1"/>
  <c r="P434" s="1"/>
  <c r="Q434"/>
  <c r="O434"/>
  <c r="N434"/>
  <c r="M434"/>
  <c r="L434"/>
  <c r="K434"/>
  <c r="J434"/>
  <c r="I434"/>
  <c r="H434"/>
  <c r="G434"/>
  <c r="O433"/>
  <c r="P433" s="1"/>
  <c r="O432"/>
  <c r="P432" s="1"/>
  <c r="Q431"/>
  <c r="N431"/>
  <c r="M431"/>
  <c r="L431"/>
  <c r="K431"/>
  <c r="J431"/>
  <c r="I431"/>
  <c r="H431"/>
  <c r="G431"/>
  <c r="O378"/>
  <c r="P378"/>
  <c r="Q378"/>
  <c r="N378"/>
  <c r="Q225"/>
  <c r="Q223"/>
  <c r="Q221"/>
  <c r="Q219"/>
  <c r="Q217"/>
  <c r="Q215"/>
  <c r="Q213"/>
  <c r="O235"/>
  <c r="P235"/>
  <c r="Q235"/>
  <c r="Q356"/>
  <c r="O380"/>
  <c r="P380"/>
  <c r="Q380"/>
  <c r="N380"/>
  <c r="Q428"/>
  <c r="Q426"/>
  <c r="Q417"/>
  <c r="Q415"/>
  <c r="Q413"/>
  <c r="Q411"/>
  <c r="Q408"/>
  <c r="Q405"/>
  <c r="Q403"/>
  <c r="Q401"/>
  <c r="Q399"/>
  <c r="Q393"/>
  <c r="Q391"/>
  <c r="Q386"/>
  <c r="Q383"/>
  <c r="Q382" s="1"/>
  <c r="Q376"/>
  <c r="Q374"/>
  <c r="Q372"/>
  <c r="O368"/>
  <c r="Q368"/>
  <c r="N368"/>
  <c r="P369"/>
  <c r="P368" s="1"/>
  <c r="Q366"/>
  <c r="Q364"/>
  <c r="Q360"/>
  <c r="N360"/>
  <c r="P361"/>
  <c r="Q358"/>
  <c r="Q353"/>
  <c r="Q351"/>
  <c r="Q349"/>
  <c r="Q346"/>
  <c r="Q344"/>
  <c r="Q342"/>
  <c r="Q340"/>
  <c r="Q338"/>
  <c r="Q336"/>
  <c r="Q334"/>
  <c r="Q332"/>
  <c r="Q330"/>
  <c r="Q328"/>
  <c r="Q325"/>
  <c r="Q323"/>
  <c r="Q321"/>
  <c r="Q319"/>
  <c r="Q317"/>
  <c r="Q316" s="1"/>
  <c r="Q315" s="1"/>
  <c r="Q313"/>
  <c r="Q311"/>
  <c r="Q309"/>
  <c r="Q308" s="1"/>
  <c r="Q306"/>
  <c r="Q304"/>
  <c r="Q302"/>
  <c r="P300"/>
  <c r="Q300"/>
  <c r="Q298"/>
  <c r="Q296"/>
  <c r="P288"/>
  <c r="Q288"/>
  <c r="Q285"/>
  <c r="Q283"/>
  <c r="Q282" s="1"/>
  <c r="Q280"/>
  <c r="Q277"/>
  <c r="Q275"/>
  <c r="Q273"/>
  <c r="Q271"/>
  <c r="Q269"/>
  <c r="Q267"/>
  <c r="Q264"/>
  <c r="Q262"/>
  <c r="Q260"/>
  <c r="Q258"/>
  <c r="Q256"/>
  <c r="Q254"/>
  <c r="Q251"/>
  <c r="Q249"/>
  <c r="Q247"/>
  <c r="Q245"/>
  <c r="Q242"/>
  <c r="Q239"/>
  <c r="Q232"/>
  <c r="Q230"/>
  <c r="Q228"/>
  <c r="Q227" s="1"/>
  <c r="Q211"/>
  <c r="Q209"/>
  <c r="Q208" s="1"/>
  <c r="Q207" s="1"/>
  <c r="Q206" s="1"/>
  <c r="P204"/>
  <c r="Q201"/>
  <c r="N201"/>
  <c r="Q194"/>
  <c r="Q191"/>
  <c r="Q189"/>
  <c r="Q187"/>
  <c r="Q185"/>
  <c r="Q183"/>
  <c r="Q181"/>
  <c r="Q179"/>
  <c r="Q177"/>
  <c r="Q175"/>
  <c r="Q173"/>
  <c r="Q171"/>
  <c r="Q169"/>
  <c r="Q167"/>
  <c r="Q165"/>
  <c r="Q163"/>
  <c r="Q160"/>
  <c r="Q159" s="1"/>
  <c r="Q161"/>
  <c r="Q157"/>
  <c r="N157"/>
  <c r="Q152"/>
  <c r="N152"/>
  <c r="Q148"/>
  <c r="Q146"/>
  <c r="Q143" s="1"/>
  <c r="Q142" s="1"/>
  <c r="N146"/>
  <c r="N148"/>
  <c r="Q144"/>
  <c r="N144"/>
  <c r="Q140"/>
  <c r="Q139" s="1"/>
  <c r="Q137"/>
  <c r="Q135"/>
  <c r="Q133"/>
  <c r="Q131"/>
  <c r="Q129"/>
  <c r="Q127"/>
  <c r="Q119"/>
  <c r="Q118" s="1"/>
  <c r="Q121"/>
  <c r="O116"/>
  <c r="P116"/>
  <c r="Q116"/>
  <c r="P117"/>
  <c r="N116"/>
  <c r="Q114"/>
  <c r="Q112"/>
  <c r="Q109"/>
  <c r="P111"/>
  <c r="P110"/>
  <c r="P109" s="1"/>
  <c r="Q107"/>
  <c r="Q104"/>
  <c r="Q102"/>
  <c r="Q99"/>
  <c r="Q94"/>
  <c r="Q91"/>
  <c r="Q86"/>
  <c r="Q83"/>
  <c r="Q80"/>
  <c r="Q78"/>
  <c r="Q75"/>
  <c r="Q74"/>
  <c r="Q71"/>
  <c r="Q69"/>
  <c r="Q63"/>
  <c r="Q60" s="1"/>
  <c r="Q57"/>
  <c r="Q55"/>
  <c r="Q51"/>
  <c r="Q52"/>
  <c r="N52"/>
  <c r="Q31"/>
  <c r="Q28" s="1"/>
  <c r="N31"/>
  <c r="Q43"/>
  <c r="Q49"/>
  <c r="N49"/>
  <c r="N48" s="1"/>
  <c r="Q48"/>
  <c r="Q45"/>
  <c r="P40"/>
  <c r="P39" s="1"/>
  <c r="Q40"/>
  <c r="Q39" s="1"/>
  <c r="P37"/>
  <c r="P36"/>
  <c r="Q29"/>
  <c r="Q22"/>
  <c r="Q25"/>
  <c r="Q24" s="1"/>
  <c r="Q21" s="1"/>
  <c r="P30"/>
  <c r="P29" s="1"/>
  <c r="N22"/>
  <c r="N25"/>
  <c r="P542" l="1"/>
  <c r="Q850"/>
  <c r="Q832" s="1"/>
  <c r="Q562" i="4"/>
  <c r="Q440"/>
  <c r="Q395" s="1"/>
  <c r="Q562" i="1"/>
  <c r="G20" i="4"/>
  <c r="K20"/>
  <c r="Q20"/>
  <c r="I150"/>
  <c r="M150"/>
  <c r="K287"/>
  <c r="M287"/>
  <c r="H370"/>
  <c r="L370"/>
  <c r="H832"/>
  <c r="J850"/>
  <c r="J832" s="1"/>
  <c r="P429"/>
  <c r="O428"/>
  <c r="O899"/>
  <c r="P900"/>
  <c r="P899" s="1"/>
  <c r="I125"/>
  <c r="I124"/>
  <c r="H20"/>
  <c r="L20"/>
  <c r="J150"/>
  <c r="N150"/>
  <c r="P46"/>
  <c r="P45" s="1"/>
  <c r="P75"/>
  <c r="P74" s="1"/>
  <c r="O99"/>
  <c r="I143"/>
  <c r="I142" s="1"/>
  <c r="O163"/>
  <c r="H239"/>
  <c r="H238" s="1"/>
  <c r="O242"/>
  <c r="P272"/>
  <c r="P271" s="1"/>
  <c r="O283"/>
  <c r="Q287"/>
  <c r="H295"/>
  <c r="L295"/>
  <c r="L287" s="1"/>
  <c r="H308"/>
  <c r="L308"/>
  <c r="G316"/>
  <c r="G315" s="1"/>
  <c r="K316"/>
  <c r="K315" s="1"/>
  <c r="O317"/>
  <c r="P322"/>
  <c r="P321" s="1"/>
  <c r="P347"/>
  <c r="P352"/>
  <c r="P351" s="1"/>
  <c r="O360"/>
  <c r="P373"/>
  <c r="P372" s="1"/>
  <c r="P371" s="1"/>
  <c r="P370" s="1"/>
  <c r="O405"/>
  <c r="H417"/>
  <c r="O434"/>
  <c r="I441"/>
  <c r="M441"/>
  <c r="P443"/>
  <c r="P442" s="1"/>
  <c r="O511"/>
  <c r="O622"/>
  <c r="P657"/>
  <c r="P656" s="1"/>
  <c r="Q681"/>
  <c r="P687"/>
  <c r="P686" s="1"/>
  <c r="Q711"/>
  <c r="P725"/>
  <c r="P724" s="1"/>
  <c r="P593" s="1"/>
  <c r="O732"/>
  <c r="I742"/>
  <c r="I737" s="1"/>
  <c r="P767"/>
  <c r="P766" s="1"/>
  <c r="O793"/>
  <c r="O799"/>
  <c r="O806"/>
  <c r="P806" s="1"/>
  <c r="O809"/>
  <c r="O811"/>
  <c r="O817"/>
  <c r="O819"/>
  <c r="O821"/>
  <c r="J861"/>
  <c r="I877"/>
  <c r="I850" s="1"/>
  <c r="I832" s="1"/>
  <c r="P883"/>
  <c r="H898"/>
  <c r="L899"/>
  <c r="L898" s="1"/>
  <c r="H916"/>
  <c r="O292"/>
  <c r="P299"/>
  <c r="P298" s="1"/>
  <c r="P312"/>
  <c r="P311" s="1"/>
  <c r="P308" s="1"/>
  <c r="H398"/>
  <c r="J408"/>
  <c r="J398" s="1"/>
  <c r="O427"/>
  <c r="O559"/>
  <c r="P559" s="1"/>
  <c r="P583"/>
  <c r="L595"/>
  <c r="O842"/>
  <c r="O53"/>
  <c r="N143"/>
  <c r="N142" s="1"/>
  <c r="P353"/>
  <c r="P434"/>
  <c r="O477"/>
  <c r="L474"/>
  <c r="O496"/>
  <c r="H492"/>
  <c r="N700"/>
  <c r="G898"/>
  <c r="Q916"/>
  <c r="L68"/>
  <c r="L67" s="1"/>
  <c r="O75"/>
  <c r="O74" s="1"/>
  <c r="H83"/>
  <c r="O109"/>
  <c r="J160"/>
  <c r="N160"/>
  <c r="O171"/>
  <c r="P184"/>
  <c r="P183" s="1"/>
  <c r="O201"/>
  <c r="H208"/>
  <c r="H207" s="1"/>
  <c r="L208"/>
  <c r="L207" s="1"/>
  <c r="I238"/>
  <c r="M238"/>
  <c r="P276"/>
  <c r="P275" s="1"/>
  <c r="O280"/>
  <c r="O304"/>
  <c r="H316"/>
  <c r="H315" s="1"/>
  <c r="L316"/>
  <c r="L315" s="1"/>
  <c r="Q316"/>
  <c r="Q315" s="1"/>
  <c r="I390"/>
  <c r="I389" s="1"/>
  <c r="I388" s="1"/>
  <c r="M390"/>
  <c r="M389" s="1"/>
  <c r="M388" s="1"/>
  <c r="N398"/>
  <c r="L417"/>
  <c r="L398" s="1"/>
  <c r="O462"/>
  <c r="P462"/>
  <c r="N550"/>
  <c r="N440" s="1"/>
  <c r="N395" s="1"/>
  <c r="N932" s="1"/>
  <c r="P555"/>
  <c r="O616"/>
  <c r="L680"/>
  <c r="O753"/>
  <c r="P753" s="1"/>
  <c r="L832"/>
  <c r="P856"/>
  <c r="O924"/>
  <c r="O19" s="1"/>
  <c r="G832"/>
  <c r="P201"/>
  <c r="P23"/>
  <c r="P22" s="1"/>
  <c r="P21" s="1"/>
  <c r="P26"/>
  <c r="P25" s="1"/>
  <c r="P24" s="1"/>
  <c r="P105"/>
  <c r="P104" s="1"/>
  <c r="P115"/>
  <c r="P114" s="1"/>
  <c r="O121"/>
  <c r="G124"/>
  <c r="Q124"/>
  <c r="O129"/>
  <c r="O137"/>
  <c r="O140"/>
  <c r="O139" s="1"/>
  <c r="O123" s="1"/>
  <c r="O148"/>
  <c r="O157"/>
  <c r="P168"/>
  <c r="P167" s="1"/>
  <c r="P176"/>
  <c r="P175" s="1"/>
  <c r="P220"/>
  <c r="P219" s="1"/>
  <c r="P208" s="1"/>
  <c r="P207" s="1"/>
  <c r="O230"/>
  <c r="O206" s="1"/>
  <c r="P252"/>
  <c r="P251" s="1"/>
  <c r="P263"/>
  <c r="P262" s="1"/>
  <c r="P357"/>
  <c r="P356" s="1"/>
  <c r="P387"/>
  <c r="P386" s="1"/>
  <c r="P392"/>
  <c r="P391" s="1"/>
  <c r="P408"/>
  <c r="O450"/>
  <c r="O458"/>
  <c r="O469"/>
  <c r="P537"/>
  <c r="P536" s="1"/>
  <c r="P545"/>
  <c r="P549"/>
  <c r="P548" s="1"/>
  <c r="J594"/>
  <c r="N594"/>
  <c r="G594"/>
  <c r="K594"/>
  <c r="O630"/>
  <c r="P633"/>
  <c r="P632" s="1"/>
  <c r="P609" s="1"/>
  <c r="P608" s="1"/>
  <c r="O662"/>
  <c r="P665"/>
  <c r="P664" s="1"/>
  <c r="J681"/>
  <c r="N681"/>
  <c r="G681"/>
  <c r="K681"/>
  <c r="O692"/>
  <c r="P695"/>
  <c r="P694" s="1"/>
  <c r="P727"/>
  <c r="O735"/>
  <c r="O734" s="1"/>
  <c r="P780"/>
  <c r="J779"/>
  <c r="N779"/>
  <c r="N771" s="1"/>
  <c r="K832"/>
  <c r="O834"/>
  <c r="O866"/>
  <c r="O875"/>
  <c r="O930"/>
  <c r="J126"/>
  <c r="N126"/>
  <c r="O187"/>
  <c r="H441"/>
  <c r="L441"/>
  <c r="J488"/>
  <c r="N488"/>
  <c r="O507"/>
  <c r="O522"/>
  <c r="O524"/>
  <c r="O532"/>
  <c r="O540"/>
  <c r="H609"/>
  <c r="H608" s="1"/>
  <c r="L609"/>
  <c r="L608" s="1"/>
  <c r="G609"/>
  <c r="G608" s="1"/>
  <c r="K609"/>
  <c r="K608" s="1"/>
  <c r="G711"/>
  <c r="K711"/>
  <c r="O759"/>
  <c r="P772"/>
  <c r="O785"/>
  <c r="Q832"/>
  <c r="O856"/>
  <c r="I68"/>
  <c r="I67" s="1"/>
  <c r="M68"/>
  <c r="M67" s="1"/>
  <c r="O94"/>
  <c r="P160"/>
  <c r="P191"/>
  <c r="G398"/>
  <c r="O401"/>
  <c r="O446"/>
  <c r="O482"/>
  <c r="H594"/>
  <c r="O614"/>
  <c r="O678"/>
  <c r="G700"/>
  <c r="K700"/>
  <c r="O756"/>
  <c r="O827"/>
  <c r="O903"/>
  <c r="O80"/>
  <c r="P80"/>
  <c r="H126"/>
  <c r="H124" s="1"/>
  <c r="L126"/>
  <c r="O152"/>
  <c r="O151" s="1"/>
  <c r="P295"/>
  <c r="J308"/>
  <c r="J287" s="1"/>
  <c r="N308"/>
  <c r="N287" s="1"/>
  <c r="P325"/>
  <c r="P316" s="1"/>
  <c r="P315" s="1"/>
  <c r="P346"/>
  <c r="L488"/>
  <c r="N609"/>
  <c r="N608" s="1"/>
  <c r="P711"/>
  <c r="O791"/>
  <c r="P31"/>
  <c r="O52"/>
  <c r="O51" s="1"/>
  <c r="P53"/>
  <c r="P52" s="1"/>
  <c r="P51" s="1"/>
  <c r="P79"/>
  <c r="P78" s="1"/>
  <c r="O78"/>
  <c r="P108"/>
  <c r="P107" s="1"/>
  <c r="O107"/>
  <c r="O254"/>
  <c r="P255"/>
  <c r="P254" s="1"/>
  <c r="O31"/>
  <c r="J52"/>
  <c r="J51" s="1"/>
  <c r="P83"/>
  <c r="O86"/>
  <c r="P101"/>
  <c r="P99" s="1"/>
  <c r="P194"/>
  <c r="P390"/>
  <c r="P389" s="1"/>
  <c r="P388" s="1"/>
  <c r="O62"/>
  <c r="O60" s="1"/>
  <c r="O59" s="1"/>
  <c r="I60"/>
  <c r="I59" s="1"/>
  <c r="P103"/>
  <c r="P102" s="1"/>
  <c r="O102"/>
  <c r="J125"/>
  <c r="J124"/>
  <c r="N125"/>
  <c r="N124"/>
  <c r="P240"/>
  <c r="P239" s="1"/>
  <c r="O239"/>
  <c r="P63"/>
  <c r="P60" s="1"/>
  <c r="P59" s="1"/>
  <c r="P94"/>
  <c r="P58"/>
  <c r="P57" s="1"/>
  <c r="P54" s="1"/>
  <c r="O57"/>
  <c r="O54" s="1"/>
  <c r="O43"/>
  <c r="O42" s="1"/>
  <c r="O20" s="1"/>
  <c r="I86"/>
  <c r="I54" s="1"/>
  <c r="I20" s="1"/>
  <c r="P143"/>
  <c r="P142" s="1"/>
  <c r="P264"/>
  <c r="H287"/>
  <c r="O288"/>
  <c r="P360"/>
  <c r="P282" s="1"/>
  <c r="P70"/>
  <c r="P69" s="1"/>
  <c r="O69"/>
  <c r="O73"/>
  <c r="H71"/>
  <c r="H68" s="1"/>
  <c r="H67" s="1"/>
  <c r="O91"/>
  <c r="P93"/>
  <c r="P91" s="1"/>
  <c r="H125"/>
  <c r="L125"/>
  <c r="L124"/>
  <c r="P367"/>
  <c r="P366" s="1"/>
  <c r="O366"/>
  <c r="O83"/>
  <c r="P86"/>
  <c r="P126"/>
  <c r="P416"/>
  <c r="P415" s="1"/>
  <c r="O415"/>
  <c r="O563"/>
  <c r="P564"/>
  <c r="P563" s="1"/>
  <c r="O789"/>
  <c r="P790"/>
  <c r="P789" s="1"/>
  <c r="P779" s="1"/>
  <c r="O861"/>
  <c r="P862"/>
  <c r="P861" s="1"/>
  <c r="G897"/>
  <c r="O112"/>
  <c r="O127"/>
  <c r="O135"/>
  <c r="P156"/>
  <c r="P152" s="1"/>
  <c r="P151" s="1"/>
  <c r="O165"/>
  <c r="O173"/>
  <c r="O181"/>
  <c r="O189"/>
  <c r="O194"/>
  <c r="O213"/>
  <c r="O221"/>
  <c r="O232"/>
  <c r="O245"/>
  <c r="O256"/>
  <c r="O264"/>
  <c r="O269"/>
  <c r="O277"/>
  <c r="O285"/>
  <c r="O296"/>
  <c r="O306"/>
  <c r="O309"/>
  <c r="O323"/>
  <c r="O328"/>
  <c r="O336"/>
  <c r="O344"/>
  <c r="O349"/>
  <c r="O374"/>
  <c r="O371" s="1"/>
  <c r="O370" s="1"/>
  <c r="O393"/>
  <c r="O390" s="1"/>
  <c r="O389" s="1"/>
  <c r="O388" s="1"/>
  <c r="P428"/>
  <c r="P396" s="1"/>
  <c r="P437"/>
  <c r="P542"/>
  <c r="J680"/>
  <c r="N680"/>
  <c r="G680"/>
  <c r="K680"/>
  <c r="P700"/>
  <c r="Q771"/>
  <c r="P802"/>
  <c r="P801" s="1"/>
  <c r="M832"/>
  <c r="P851"/>
  <c r="P892"/>
  <c r="O419"/>
  <c r="K417"/>
  <c r="K398" s="1"/>
  <c r="P477"/>
  <c r="P485"/>
  <c r="P484" s="1"/>
  <c r="O484"/>
  <c r="P491"/>
  <c r="O489"/>
  <c r="P496"/>
  <c r="P588"/>
  <c r="P586" s="1"/>
  <c r="O586"/>
  <c r="P597"/>
  <c r="P595" s="1"/>
  <c r="O595"/>
  <c r="O749"/>
  <c r="P752"/>
  <c r="P749" s="1"/>
  <c r="O909"/>
  <c r="I908"/>
  <c r="I898" s="1"/>
  <c r="P912"/>
  <c r="P903"/>
  <c r="P923"/>
  <c r="N940"/>
  <c r="P400"/>
  <c r="P399" s="1"/>
  <c r="O399"/>
  <c r="P515"/>
  <c r="P513" s="1"/>
  <c r="O513"/>
  <c r="O742"/>
  <c r="P743"/>
  <c r="P742" s="1"/>
  <c r="O859"/>
  <c r="P860"/>
  <c r="P859" s="1"/>
  <c r="M897"/>
  <c r="Q897"/>
  <c r="G912"/>
  <c r="K912"/>
  <c r="O119"/>
  <c r="O118" s="1"/>
  <c r="O131"/>
  <c r="O126" s="1"/>
  <c r="O144"/>
  <c r="O146"/>
  <c r="O161"/>
  <c r="O169"/>
  <c r="O177"/>
  <c r="O159" s="1"/>
  <c r="O185"/>
  <c r="O209"/>
  <c r="O217"/>
  <c r="O225"/>
  <c r="O228"/>
  <c r="O227" s="1"/>
  <c r="O249"/>
  <c r="O260"/>
  <c r="O273"/>
  <c r="O234" s="1"/>
  <c r="I288"/>
  <c r="I287" s="1"/>
  <c r="O302"/>
  <c r="O313"/>
  <c r="O319"/>
  <c r="O332"/>
  <c r="O340"/>
  <c r="O353"/>
  <c r="O358"/>
  <c r="O383"/>
  <c r="O382" s="1"/>
  <c r="O421"/>
  <c r="P421" s="1"/>
  <c r="P489"/>
  <c r="P681"/>
  <c r="I771"/>
  <c r="M771"/>
  <c r="N832"/>
  <c r="P863"/>
  <c r="P868"/>
  <c r="P887"/>
  <c r="P404"/>
  <c r="P403" s="1"/>
  <c r="O403"/>
  <c r="O573"/>
  <c r="P577"/>
  <c r="P573" s="1"/>
  <c r="P582"/>
  <c r="P580" s="1"/>
  <c r="O580"/>
  <c r="O601"/>
  <c r="P602"/>
  <c r="P601" s="1"/>
  <c r="P842"/>
  <c r="P841" s="1"/>
  <c r="O841"/>
  <c r="H897"/>
  <c r="L897"/>
  <c r="J912"/>
  <c r="N912"/>
  <c r="N939"/>
  <c r="P405"/>
  <c r="O501"/>
  <c r="O408"/>
  <c r="O411"/>
  <c r="O437"/>
  <c r="O448"/>
  <c r="O456"/>
  <c r="O478"/>
  <c r="P478" s="1"/>
  <c r="O500"/>
  <c r="P500" s="1"/>
  <c r="P505"/>
  <c r="P501" s="1"/>
  <c r="O509"/>
  <c r="I513"/>
  <c r="I488" s="1"/>
  <c r="O520"/>
  <c r="O526"/>
  <c r="O534"/>
  <c r="O542"/>
  <c r="I563"/>
  <c r="I562" s="1"/>
  <c r="I440" s="1"/>
  <c r="I395" s="1"/>
  <c r="O568"/>
  <c r="O571"/>
  <c r="J586"/>
  <c r="J440" s="1"/>
  <c r="J395" s="1"/>
  <c r="O599"/>
  <c r="O603"/>
  <c r="O727"/>
  <c r="O593" s="1"/>
  <c r="L742"/>
  <c r="L737" s="1"/>
  <c r="G772"/>
  <c r="G771" s="1"/>
  <c r="O772"/>
  <c r="O780"/>
  <c r="O802"/>
  <c r="O845"/>
  <c r="O851"/>
  <c r="O887"/>
  <c r="K897"/>
  <c r="O901"/>
  <c r="O906"/>
  <c r="I912"/>
  <c r="M912"/>
  <c r="Q912"/>
  <c r="O914"/>
  <c r="O913" s="1"/>
  <c r="O468"/>
  <c r="G489"/>
  <c r="G488" s="1"/>
  <c r="H501"/>
  <c r="H488" s="1"/>
  <c r="O550"/>
  <c r="O555"/>
  <c r="I573"/>
  <c r="O606"/>
  <c r="O612"/>
  <c r="O620"/>
  <c r="O628"/>
  <c r="O636"/>
  <c r="O644"/>
  <c r="O652"/>
  <c r="O660"/>
  <c r="O668"/>
  <c r="O676"/>
  <c r="O682"/>
  <c r="O690"/>
  <c r="O698"/>
  <c r="O701"/>
  <c r="O709"/>
  <c r="O712"/>
  <c r="O720"/>
  <c r="O730"/>
  <c r="O764"/>
  <c r="O783"/>
  <c r="L789"/>
  <c r="L779" s="1"/>
  <c r="L771" s="1"/>
  <c r="O797"/>
  <c r="J802"/>
  <c r="J801" s="1"/>
  <c r="J771" s="1"/>
  <c r="O815"/>
  <c r="O825"/>
  <c r="O770" s="1"/>
  <c r="P831"/>
  <c r="P829" s="1"/>
  <c r="P770" s="1"/>
  <c r="O836"/>
  <c r="O833" s="1"/>
  <c r="O839"/>
  <c r="O843"/>
  <c r="O838" s="1"/>
  <c r="O863"/>
  <c r="O868"/>
  <c r="O877"/>
  <c r="O880"/>
  <c r="P880" s="1"/>
  <c r="P877" s="1"/>
  <c r="O883"/>
  <c r="O882" s="1"/>
  <c r="O892"/>
  <c r="O928"/>
  <c r="O923" s="1"/>
  <c r="O431"/>
  <c r="O444"/>
  <c r="O452"/>
  <c r="O460"/>
  <c r="O471"/>
  <c r="O516"/>
  <c r="O530"/>
  <c r="O538"/>
  <c r="O546"/>
  <c r="O545" s="1"/>
  <c r="L573"/>
  <c r="L440" s="1"/>
  <c r="L395" s="1"/>
  <c r="O583"/>
  <c r="O589"/>
  <c r="L601"/>
  <c r="L594" s="1"/>
  <c r="O610"/>
  <c r="O618"/>
  <c r="O626"/>
  <c r="O634"/>
  <c r="O642"/>
  <c r="O650"/>
  <c r="O658"/>
  <c r="O666"/>
  <c r="O674"/>
  <c r="O688"/>
  <c r="O696"/>
  <c r="O707"/>
  <c r="O718"/>
  <c r="O762"/>
  <c r="O813"/>
  <c r="O926"/>
  <c r="O873"/>
  <c r="O910"/>
  <c r="O918"/>
  <c r="O917" s="1"/>
  <c r="O916" s="1"/>
  <c r="O921"/>
  <c r="O920" s="1"/>
  <c r="G395" i="3"/>
  <c r="G934" s="1"/>
  <c r="P94"/>
  <c r="H680"/>
  <c r="L680"/>
  <c r="I771"/>
  <c r="M771"/>
  <c r="M125"/>
  <c r="M124"/>
  <c r="G125"/>
  <c r="G124"/>
  <c r="K125"/>
  <c r="K124"/>
  <c r="P325"/>
  <c r="P346"/>
  <c r="Q125"/>
  <c r="Q124"/>
  <c r="O909"/>
  <c r="I908"/>
  <c r="I898" s="1"/>
  <c r="P201"/>
  <c r="P431"/>
  <c r="P56"/>
  <c r="P55" s="1"/>
  <c r="O60"/>
  <c r="O59" s="1"/>
  <c r="P66"/>
  <c r="P63" s="1"/>
  <c r="P122"/>
  <c r="P121" s="1"/>
  <c r="P118" s="1"/>
  <c r="P130"/>
  <c r="P129" s="1"/>
  <c r="J126"/>
  <c r="N126"/>
  <c r="P138"/>
  <c r="P137" s="1"/>
  <c r="P141"/>
  <c r="P140" s="1"/>
  <c r="P139" s="1"/>
  <c r="P149"/>
  <c r="P148" s="1"/>
  <c r="P158"/>
  <c r="P157" s="1"/>
  <c r="P231"/>
  <c r="P230" s="1"/>
  <c r="P268"/>
  <c r="P267" s="1"/>
  <c r="P276"/>
  <c r="P275" s="1"/>
  <c r="J295"/>
  <c r="N295"/>
  <c r="P312"/>
  <c r="P311" s="1"/>
  <c r="Q316"/>
  <c r="Q315" s="1"/>
  <c r="P322"/>
  <c r="P321" s="1"/>
  <c r="P335"/>
  <c r="P334" s="1"/>
  <c r="P343"/>
  <c r="P342" s="1"/>
  <c r="O360"/>
  <c r="P365"/>
  <c r="P364" s="1"/>
  <c r="Q371"/>
  <c r="P384"/>
  <c r="P383" s="1"/>
  <c r="P382" s="1"/>
  <c r="G398"/>
  <c r="K398"/>
  <c r="J441"/>
  <c r="N441"/>
  <c r="P449"/>
  <c r="P448" s="1"/>
  <c r="P457"/>
  <c r="P456" s="1"/>
  <c r="P462"/>
  <c r="L488"/>
  <c r="P492"/>
  <c r="O528"/>
  <c r="P533"/>
  <c r="P532" s="1"/>
  <c r="P541"/>
  <c r="P540" s="1"/>
  <c r="O553"/>
  <c r="H562"/>
  <c r="H594"/>
  <c r="O634"/>
  <c r="O656"/>
  <c r="P691"/>
  <c r="P690" s="1"/>
  <c r="K680"/>
  <c r="O762"/>
  <c r="K779"/>
  <c r="O780"/>
  <c r="O789"/>
  <c r="P814"/>
  <c r="P813" s="1"/>
  <c r="P851"/>
  <c r="P867"/>
  <c r="P866" s="1"/>
  <c r="P876"/>
  <c r="P875" s="1"/>
  <c r="G898"/>
  <c r="P60"/>
  <c r="P59" s="1"/>
  <c r="P143"/>
  <c r="P142" s="1"/>
  <c r="O460"/>
  <c r="O516"/>
  <c r="O536"/>
  <c r="O548"/>
  <c r="O555"/>
  <c r="P724"/>
  <c r="I850"/>
  <c r="H898"/>
  <c r="O28"/>
  <c r="O91"/>
  <c r="I124"/>
  <c r="H126"/>
  <c r="L126"/>
  <c r="O152"/>
  <c r="O151" s="1"/>
  <c r="P277"/>
  <c r="L282"/>
  <c r="H295"/>
  <c r="L295"/>
  <c r="P295"/>
  <c r="Q382"/>
  <c r="I398"/>
  <c r="M398"/>
  <c r="P434"/>
  <c r="H441"/>
  <c r="L441"/>
  <c r="P485"/>
  <c r="P484" s="1"/>
  <c r="J488"/>
  <c r="N488"/>
  <c r="Q488"/>
  <c r="P542"/>
  <c r="P545"/>
  <c r="J594"/>
  <c r="N594"/>
  <c r="O610"/>
  <c r="O618"/>
  <c r="O648"/>
  <c r="O668"/>
  <c r="O676"/>
  <c r="O682"/>
  <c r="O701"/>
  <c r="M680"/>
  <c r="O724"/>
  <c r="G771"/>
  <c r="K771"/>
  <c r="P802"/>
  <c r="P801" s="1"/>
  <c r="O834"/>
  <c r="O856"/>
  <c r="P883"/>
  <c r="P104"/>
  <c r="P109"/>
  <c r="J160"/>
  <c r="N160"/>
  <c r="P194"/>
  <c r="H208"/>
  <c r="H207" s="1"/>
  <c r="L208"/>
  <c r="L207" s="1"/>
  <c r="P208"/>
  <c r="P207" s="1"/>
  <c r="P251"/>
  <c r="I316"/>
  <c r="I315" s="1"/>
  <c r="M316"/>
  <c r="M315" s="1"/>
  <c r="I371"/>
  <c r="M371"/>
  <c r="G382"/>
  <c r="K382"/>
  <c r="J390"/>
  <c r="J389" s="1"/>
  <c r="J388" s="1"/>
  <c r="N390"/>
  <c r="N389" s="1"/>
  <c r="N388" s="1"/>
  <c r="Q398"/>
  <c r="Q396" s="1"/>
  <c r="Q395" s="1"/>
  <c r="Q934" s="1"/>
  <c r="P471"/>
  <c r="O636"/>
  <c r="O646"/>
  <c r="O650"/>
  <c r="O658"/>
  <c r="Q711"/>
  <c r="Q680" s="1"/>
  <c r="O764"/>
  <c r="O815"/>
  <c r="O827"/>
  <c r="P892"/>
  <c r="O52"/>
  <c r="O51" s="1"/>
  <c r="P53"/>
  <c r="P52" s="1"/>
  <c r="P51" s="1"/>
  <c r="J124"/>
  <c r="J125"/>
  <c r="N124"/>
  <c r="N125"/>
  <c r="M282"/>
  <c r="J282"/>
  <c r="N282"/>
  <c r="P308"/>
  <c r="P353"/>
  <c r="P90"/>
  <c r="P86" s="1"/>
  <c r="O86"/>
  <c r="P101"/>
  <c r="P99" s="1"/>
  <c r="O99"/>
  <c r="P31"/>
  <c r="P28" s="1"/>
  <c r="P42"/>
  <c r="P80"/>
  <c r="P160"/>
  <c r="H282"/>
  <c r="O288"/>
  <c r="P360"/>
  <c r="P73"/>
  <c r="O71"/>
  <c r="O83"/>
  <c r="P85"/>
  <c r="H125"/>
  <c r="H124"/>
  <c r="L125"/>
  <c r="L124"/>
  <c r="O366"/>
  <c r="P367"/>
  <c r="P366" s="1"/>
  <c r="P126"/>
  <c r="P316"/>
  <c r="P315" s="1"/>
  <c r="O239"/>
  <c r="P240"/>
  <c r="P239" s="1"/>
  <c r="O254"/>
  <c r="P255"/>
  <c r="P254" s="1"/>
  <c r="P71"/>
  <c r="P68" s="1"/>
  <c r="P67" s="1"/>
  <c r="P54" s="1"/>
  <c r="P20" s="1"/>
  <c r="P83"/>
  <c r="O428"/>
  <c r="P429"/>
  <c r="P428" s="1"/>
  <c r="G912"/>
  <c r="K912"/>
  <c r="P474"/>
  <c r="P780"/>
  <c r="P779" s="1"/>
  <c r="P856"/>
  <c r="P887"/>
  <c r="P882" s="1"/>
  <c r="O426"/>
  <c r="P427"/>
  <c r="P426" s="1"/>
  <c r="O466"/>
  <c r="P467"/>
  <c r="P466" s="1"/>
  <c r="O489"/>
  <c r="P490"/>
  <c r="O501"/>
  <c r="P505"/>
  <c r="P501" s="1"/>
  <c r="O563"/>
  <c r="P564"/>
  <c r="P563" s="1"/>
  <c r="P588"/>
  <c r="O586"/>
  <c r="O601"/>
  <c r="P602"/>
  <c r="P601" s="1"/>
  <c r="O859"/>
  <c r="P860"/>
  <c r="P859" s="1"/>
  <c r="O45"/>
  <c r="O42" s="1"/>
  <c r="O57"/>
  <c r="H71"/>
  <c r="H68" s="1"/>
  <c r="H83"/>
  <c r="P93"/>
  <c r="P91" s="1"/>
  <c r="O102"/>
  <c r="O107"/>
  <c r="O112"/>
  <c r="O127"/>
  <c r="O135"/>
  <c r="P156"/>
  <c r="P152" s="1"/>
  <c r="P151" s="1"/>
  <c r="O165"/>
  <c r="O173"/>
  <c r="O181"/>
  <c r="O189"/>
  <c r="O194"/>
  <c r="O213"/>
  <c r="O221"/>
  <c r="O232"/>
  <c r="O245"/>
  <c r="O256"/>
  <c r="O264"/>
  <c r="O269"/>
  <c r="O277"/>
  <c r="O285"/>
  <c r="O296"/>
  <c r="O306"/>
  <c r="O309"/>
  <c r="O323"/>
  <c r="O328"/>
  <c r="O336"/>
  <c r="O344"/>
  <c r="O349"/>
  <c r="P405"/>
  <c r="P583"/>
  <c r="P609"/>
  <c r="P608" s="1"/>
  <c r="P711"/>
  <c r="P772"/>
  <c r="P863"/>
  <c r="P868"/>
  <c r="P373"/>
  <c r="P372" s="1"/>
  <c r="P371" s="1"/>
  <c r="O372"/>
  <c r="O371" s="1"/>
  <c r="P515"/>
  <c r="P513" s="1"/>
  <c r="O513"/>
  <c r="O740"/>
  <c r="P741"/>
  <c r="P740" s="1"/>
  <c r="P842"/>
  <c r="P841" s="1"/>
  <c r="O841"/>
  <c r="P586"/>
  <c r="P742"/>
  <c r="O573"/>
  <c r="P577"/>
  <c r="P573" s="1"/>
  <c r="P582"/>
  <c r="P580" s="1"/>
  <c r="O580"/>
  <c r="P597"/>
  <c r="P595" s="1"/>
  <c r="O595"/>
  <c r="O861"/>
  <c r="P862"/>
  <c r="P861" s="1"/>
  <c r="O908"/>
  <c r="P909"/>
  <c r="P908" s="1"/>
  <c r="P912"/>
  <c r="O22"/>
  <c r="O25"/>
  <c r="O24" s="1"/>
  <c r="O49"/>
  <c r="O48" s="1"/>
  <c r="I60"/>
  <c r="I59" s="1"/>
  <c r="O69"/>
  <c r="O68" s="1"/>
  <c r="O67" s="1"/>
  <c r="O78"/>
  <c r="O119"/>
  <c r="O118" s="1"/>
  <c r="O131"/>
  <c r="O126" s="1"/>
  <c r="O144"/>
  <c r="O143" s="1"/>
  <c r="O142" s="1"/>
  <c r="O146"/>
  <c r="O161"/>
  <c r="O160" s="1"/>
  <c r="O169"/>
  <c r="O177"/>
  <c r="O185"/>
  <c r="O209"/>
  <c r="O208" s="1"/>
  <c r="O207" s="1"/>
  <c r="O217"/>
  <c r="O225"/>
  <c r="O228"/>
  <c r="O227" s="1"/>
  <c r="O249"/>
  <c r="O260"/>
  <c r="O273"/>
  <c r="I288"/>
  <c r="I282" s="1"/>
  <c r="O302"/>
  <c r="O313"/>
  <c r="O319"/>
  <c r="O332"/>
  <c r="O340"/>
  <c r="O353"/>
  <c r="O358"/>
  <c r="P603"/>
  <c r="P681"/>
  <c r="P680" s="1"/>
  <c r="P727"/>
  <c r="P829"/>
  <c r="N939"/>
  <c r="N944" s="1"/>
  <c r="P924"/>
  <c r="N941"/>
  <c r="O408"/>
  <c r="O509"/>
  <c r="I513"/>
  <c r="I488" s="1"/>
  <c r="O520"/>
  <c r="O526"/>
  <c r="O534"/>
  <c r="O542"/>
  <c r="I563"/>
  <c r="I562" s="1"/>
  <c r="O568"/>
  <c r="O571"/>
  <c r="J586"/>
  <c r="O599"/>
  <c r="O603"/>
  <c r="O614"/>
  <c r="O622"/>
  <c r="O630"/>
  <c r="O638"/>
  <c r="O654"/>
  <c r="O662"/>
  <c r="O670"/>
  <c r="O678"/>
  <c r="O684"/>
  <c r="O692"/>
  <c r="O703"/>
  <c r="O700" s="1"/>
  <c r="O714"/>
  <c r="O722"/>
  <c r="O727"/>
  <c r="O732"/>
  <c r="O735"/>
  <c r="O738"/>
  <c r="O753"/>
  <c r="P753" s="1"/>
  <c r="P749" s="1"/>
  <c r="O772"/>
  <c r="O791"/>
  <c r="O799"/>
  <c r="O802"/>
  <c r="O809"/>
  <c r="O817"/>
  <c r="O845"/>
  <c r="O848"/>
  <c r="O847" s="1"/>
  <c r="O851"/>
  <c r="O887"/>
  <c r="O901"/>
  <c r="O906"/>
  <c r="O914"/>
  <c r="O913" s="1"/>
  <c r="O931"/>
  <c r="O391"/>
  <c r="O390" s="1"/>
  <c r="O389" s="1"/>
  <c r="O388" s="1"/>
  <c r="O401"/>
  <c r="O417"/>
  <c r="O419"/>
  <c r="P419" s="1"/>
  <c r="P417" s="1"/>
  <c r="I428"/>
  <c r="O446"/>
  <c r="O454"/>
  <c r="G462"/>
  <c r="G441" s="1"/>
  <c r="O462"/>
  <c r="I474"/>
  <c r="I441" s="1"/>
  <c r="O482"/>
  <c r="O486"/>
  <c r="G489"/>
  <c r="G488" s="1"/>
  <c r="P491"/>
  <c r="O507"/>
  <c r="O551"/>
  <c r="O550" s="1"/>
  <c r="O644"/>
  <c r="O652"/>
  <c r="O660"/>
  <c r="O698"/>
  <c r="O783"/>
  <c r="O797"/>
  <c r="O825"/>
  <c r="O836"/>
  <c r="O833" s="1"/>
  <c r="O839"/>
  <c r="O863"/>
  <c r="O868"/>
  <c r="O877"/>
  <c r="O880"/>
  <c r="P880" s="1"/>
  <c r="P877" s="1"/>
  <c r="O883"/>
  <c r="O892"/>
  <c r="P905"/>
  <c r="P903" s="1"/>
  <c r="P898" s="1"/>
  <c r="O929"/>
  <c r="O530"/>
  <c r="O538"/>
  <c r="O546"/>
  <c r="O545" s="1"/>
  <c r="L573"/>
  <c r="O583"/>
  <c r="O589"/>
  <c r="L601"/>
  <c r="L594" s="1"/>
  <c r="O666"/>
  <c r="O674"/>
  <c r="O688"/>
  <c r="O696"/>
  <c r="O707"/>
  <c r="O718"/>
  <c r="O927"/>
  <c r="N940"/>
  <c r="O386"/>
  <c r="O382" s="1"/>
  <c r="O405"/>
  <c r="O413"/>
  <c r="O434"/>
  <c r="O442"/>
  <c r="O450"/>
  <c r="O458"/>
  <c r="O469"/>
  <c r="O474"/>
  <c r="O492"/>
  <c r="O616"/>
  <c r="O624"/>
  <c r="O632"/>
  <c r="O640"/>
  <c r="O694"/>
  <c r="O749"/>
  <c r="O759"/>
  <c r="O768"/>
  <c r="O787"/>
  <c r="O793"/>
  <c r="O811"/>
  <c r="O819"/>
  <c r="O829"/>
  <c r="O873"/>
  <c r="O910"/>
  <c r="O919"/>
  <c r="O917" s="1"/>
  <c r="O922"/>
  <c r="O921" s="1"/>
  <c r="N440" i="1"/>
  <c r="K440"/>
  <c r="J440"/>
  <c r="P431"/>
  <c r="P437"/>
  <c r="P476"/>
  <c r="O474"/>
  <c r="P588"/>
  <c r="O586"/>
  <c r="O859"/>
  <c r="P860"/>
  <c r="P859" s="1"/>
  <c r="G912"/>
  <c r="K912"/>
  <c r="O489"/>
  <c r="P490"/>
  <c r="P468"/>
  <c r="O466"/>
  <c r="P505"/>
  <c r="P501" s="1"/>
  <c r="O501"/>
  <c r="P515"/>
  <c r="P513" s="1"/>
  <c r="O513"/>
  <c r="P572"/>
  <c r="P570" s="1"/>
  <c r="O570"/>
  <c r="P602"/>
  <c r="P601" s="1"/>
  <c r="O601"/>
  <c r="J912"/>
  <c r="N912"/>
  <c r="O431"/>
  <c r="P474"/>
  <c r="P555"/>
  <c r="P583"/>
  <c r="P586"/>
  <c r="J593"/>
  <c r="N593"/>
  <c r="I680"/>
  <c r="M680"/>
  <c r="M593" s="1"/>
  <c r="P727"/>
  <c r="Q771"/>
  <c r="Q770" s="1"/>
  <c r="P802"/>
  <c r="P801" s="1"/>
  <c r="J832"/>
  <c r="G832"/>
  <c r="K832"/>
  <c r="P883"/>
  <c r="P887"/>
  <c r="P892"/>
  <c r="P903"/>
  <c r="P453"/>
  <c r="P452" s="1"/>
  <c r="O452"/>
  <c r="P577"/>
  <c r="P573" s="1"/>
  <c r="O573"/>
  <c r="P597"/>
  <c r="P595" s="1"/>
  <c r="P594" s="1"/>
  <c r="O595"/>
  <c r="O861"/>
  <c r="P862"/>
  <c r="P861" s="1"/>
  <c r="M440"/>
  <c r="Q440"/>
  <c r="P462"/>
  <c r="P466"/>
  <c r="P491"/>
  <c r="P681"/>
  <c r="P700"/>
  <c r="P833"/>
  <c r="P851"/>
  <c r="P877"/>
  <c r="P496"/>
  <c r="P492" s="1"/>
  <c r="O492"/>
  <c r="P582"/>
  <c r="P580" s="1"/>
  <c r="O580"/>
  <c r="O742"/>
  <c r="P743"/>
  <c r="P742" s="1"/>
  <c r="O841"/>
  <c r="O838" s="1"/>
  <c r="P842"/>
  <c r="P841" s="1"/>
  <c r="P838" s="1"/>
  <c r="O909"/>
  <c r="I908"/>
  <c r="I898" s="1"/>
  <c r="I897" s="1"/>
  <c r="P912"/>
  <c r="P917"/>
  <c r="P441"/>
  <c r="O437"/>
  <c r="I593"/>
  <c r="P609"/>
  <c r="P608" s="1"/>
  <c r="I771"/>
  <c r="I770" s="1"/>
  <c r="M771"/>
  <c r="M770" s="1"/>
  <c r="N832"/>
  <c r="P850"/>
  <c r="P924"/>
  <c r="O460"/>
  <c r="O471"/>
  <c r="O516"/>
  <c r="O530"/>
  <c r="O538"/>
  <c r="O546"/>
  <c r="I550"/>
  <c r="O564"/>
  <c r="L573"/>
  <c r="O575"/>
  <c r="O583"/>
  <c r="O589"/>
  <c r="L601"/>
  <c r="L594" s="1"/>
  <c r="O610"/>
  <c r="O618"/>
  <c r="O626"/>
  <c r="O634"/>
  <c r="O642"/>
  <c r="O650"/>
  <c r="O658"/>
  <c r="O666"/>
  <c r="O674"/>
  <c r="O688"/>
  <c r="O696"/>
  <c r="O707"/>
  <c r="O718"/>
  <c r="O762"/>
  <c r="O776"/>
  <c r="P776" s="1"/>
  <c r="P772" s="1"/>
  <c r="P782"/>
  <c r="P780" s="1"/>
  <c r="O790"/>
  <c r="O795"/>
  <c r="O927"/>
  <c r="O553"/>
  <c r="O550" s="1"/>
  <c r="O749"/>
  <c r="O829"/>
  <c r="H841"/>
  <c r="H838" s="1"/>
  <c r="H832" s="1"/>
  <c r="O873"/>
  <c r="O910"/>
  <c r="O919"/>
  <c r="O922"/>
  <c r="O921" s="1"/>
  <c r="O925"/>
  <c r="O448"/>
  <c r="O509"/>
  <c r="O520"/>
  <c r="O526"/>
  <c r="O534"/>
  <c r="O542"/>
  <c r="O567"/>
  <c r="O599"/>
  <c r="O603"/>
  <c r="O614"/>
  <c r="O622"/>
  <c r="O638"/>
  <c r="O646"/>
  <c r="O654"/>
  <c r="O662"/>
  <c r="O670"/>
  <c r="O678"/>
  <c r="O684"/>
  <c r="O692"/>
  <c r="O703"/>
  <c r="O714"/>
  <c r="O722"/>
  <c r="O727"/>
  <c r="O732"/>
  <c r="O735"/>
  <c r="O738"/>
  <c r="L742"/>
  <c r="L737" s="1"/>
  <c r="L734" s="1"/>
  <c r="O753"/>
  <c r="P753" s="1"/>
  <c r="P749" s="1"/>
  <c r="O756"/>
  <c r="O766"/>
  <c r="O772"/>
  <c r="O785"/>
  <c r="O802"/>
  <c r="O801" s="1"/>
  <c r="O809"/>
  <c r="O817"/>
  <c r="O827"/>
  <c r="O845"/>
  <c r="O848"/>
  <c r="O847" s="1"/>
  <c r="O851"/>
  <c r="O856"/>
  <c r="O887"/>
  <c r="O882" s="1"/>
  <c r="O901"/>
  <c r="O906"/>
  <c r="O914"/>
  <c r="O913" s="1"/>
  <c r="O931"/>
  <c r="O446"/>
  <c r="O441" s="1"/>
  <c r="O454"/>
  <c r="G462"/>
  <c r="G441" s="1"/>
  <c r="I474"/>
  <c r="I441" s="1"/>
  <c r="O482"/>
  <c r="O486"/>
  <c r="G489"/>
  <c r="G488" s="1"/>
  <c r="H501"/>
  <c r="H488" s="1"/>
  <c r="H440" s="1"/>
  <c r="O507"/>
  <c r="O518"/>
  <c r="O524"/>
  <c r="O532"/>
  <c r="O540"/>
  <c r="O548"/>
  <c r="O555"/>
  <c r="O591"/>
  <c r="O606"/>
  <c r="O612"/>
  <c r="O620"/>
  <c r="O628"/>
  <c r="O636"/>
  <c r="O644"/>
  <c r="O652"/>
  <c r="O660"/>
  <c r="O668"/>
  <c r="O676"/>
  <c r="O682"/>
  <c r="O690"/>
  <c r="O698"/>
  <c r="O701"/>
  <c r="O709"/>
  <c r="O712"/>
  <c r="O711" s="1"/>
  <c r="O720"/>
  <c r="O730"/>
  <c r="O764"/>
  <c r="O783"/>
  <c r="O797"/>
  <c r="O815"/>
  <c r="O825"/>
  <c r="O836"/>
  <c r="O833" s="1"/>
  <c r="O863"/>
  <c r="O868"/>
  <c r="O929"/>
  <c r="Q151"/>
  <c r="Q238"/>
  <c r="Q371"/>
  <c r="Q370" s="1"/>
  <c r="Q234"/>
  <c r="Q150" s="1"/>
  <c r="Q390"/>
  <c r="Q389" s="1"/>
  <c r="Q388" s="1"/>
  <c r="Q398"/>
  <c r="Q396" s="1"/>
  <c r="Q295"/>
  <c r="Q287" s="1"/>
  <c r="Q126"/>
  <c r="Q124" s="1"/>
  <c r="Q123" s="1"/>
  <c r="Q68"/>
  <c r="Q67" s="1"/>
  <c r="Q54" s="1"/>
  <c r="Q42"/>
  <c r="K132" i="2"/>
  <c r="K70"/>
  <c r="K68" s="1"/>
  <c r="L135"/>
  <c r="L166"/>
  <c r="P441" i="3" l="1"/>
  <c r="P440" s="1"/>
  <c r="Q395" i="1"/>
  <c r="Q932" i="4"/>
  <c r="O150"/>
  <c r="O282"/>
  <c r="P427"/>
  <c r="P426" s="1"/>
  <c r="O426"/>
  <c r="P850"/>
  <c r="P287"/>
  <c r="P20"/>
  <c r="Q680"/>
  <c r="O850"/>
  <c r="P159"/>
  <c r="P150" s="1"/>
  <c r="O396"/>
  <c r="O143"/>
  <c r="O142" s="1"/>
  <c r="P882"/>
  <c r="P234"/>
  <c r="P771"/>
  <c r="O316"/>
  <c r="O315" s="1"/>
  <c r="N938"/>
  <c r="P474"/>
  <c r="P492"/>
  <c r="O609"/>
  <c r="O608" s="1"/>
  <c r="O700"/>
  <c r="P680"/>
  <c r="P737"/>
  <c r="O466"/>
  <c r="P468"/>
  <c r="P466" s="1"/>
  <c r="P441" s="1"/>
  <c r="P571"/>
  <c r="P570" s="1"/>
  <c r="O570"/>
  <c r="O908"/>
  <c r="O898" s="1"/>
  <c r="P909"/>
  <c r="P908" s="1"/>
  <c r="P898" s="1"/>
  <c r="O417"/>
  <c r="O398" s="1"/>
  <c r="P419"/>
  <c r="P417" s="1"/>
  <c r="P398" s="1"/>
  <c r="O681"/>
  <c r="O779"/>
  <c r="O208"/>
  <c r="O207" s="1"/>
  <c r="O160"/>
  <c r="O737"/>
  <c r="P594"/>
  <c r="O492"/>
  <c r="P238"/>
  <c r="O125"/>
  <c r="O124"/>
  <c r="O711"/>
  <c r="O801"/>
  <c r="O594"/>
  <c r="O308"/>
  <c r="O238"/>
  <c r="I897"/>
  <c r="P488"/>
  <c r="P832"/>
  <c r="O474"/>
  <c r="O912"/>
  <c r="O939"/>
  <c r="P568"/>
  <c r="P567" s="1"/>
  <c r="P562" s="1"/>
  <c r="P440" s="1"/>
  <c r="P395" s="1"/>
  <c r="O567"/>
  <c r="O562" s="1"/>
  <c r="O440" s="1"/>
  <c r="P125"/>
  <c r="P124"/>
  <c r="O71"/>
  <c r="O68" s="1"/>
  <c r="O67" s="1"/>
  <c r="P73"/>
  <c r="P71" s="1"/>
  <c r="P68" s="1"/>
  <c r="P67" s="1"/>
  <c r="O832"/>
  <c r="O771"/>
  <c r="N941"/>
  <c r="O488"/>
  <c r="O295"/>
  <c r="O287" s="1"/>
  <c r="O779" i="3"/>
  <c r="P238"/>
  <c r="O398"/>
  <c r="P771"/>
  <c r="P282"/>
  <c r="M933"/>
  <c r="N933"/>
  <c r="O316"/>
  <c r="O315" s="1"/>
  <c r="G933"/>
  <c r="O711"/>
  <c r="K933"/>
  <c r="Q933"/>
  <c r="P737"/>
  <c r="P398"/>
  <c r="P396" s="1"/>
  <c r="P395" s="1"/>
  <c r="P934" s="1"/>
  <c r="H67"/>
  <c r="O912"/>
  <c r="O940"/>
  <c r="N942"/>
  <c r="O934"/>
  <c r="J933"/>
  <c r="P568"/>
  <c r="P567" s="1"/>
  <c r="O567"/>
  <c r="O125"/>
  <c r="O124"/>
  <c r="O882"/>
  <c r="L933"/>
  <c r="O295"/>
  <c r="H933"/>
  <c r="P571"/>
  <c r="P570" s="1"/>
  <c r="O570"/>
  <c r="P125"/>
  <c r="P124"/>
  <c r="O924"/>
  <c r="O916" s="1"/>
  <c r="O898"/>
  <c r="O737"/>
  <c r="O681"/>
  <c r="O680" s="1"/>
  <c r="O609"/>
  <c r="O608" s="1"/>
  <c r="P594"/>
  <c r="O562"/>
  <c r="O488"/>
  <c r="P850"/>
  <c r="O441"/>
  <c r="O850"/>
  <c r="I933"/>
  <c r="O801"/>
  <c r="O771" s="1"/>
  <c r="O21"/>
  <c r="O594"/>
  <c r="O308"/>
  <c r="O282" s="1"/>
  <c r="P562"/>
  <c r="P489"/>
  <c r="P488" s="1"/>
  <c r="O238"/>
  <c r="P737" i="1"/>
  <c r="P734" s="1"/>
  <c r="G440"/>
  <c r="L593"/>
  <c r="I440"/>
  <c r="P790"/>
  <c r="P789" s="1"/>
  <c r="O789"/>
  <c r="O779" s="1"/>
  <c r="O771" s="1"/>
  <c r="O770" s="1"/>
  <c r="P779"/>
  <c r="P771" s="1"/>
  <c r="P770" s="1"/>
  <c r="O609"/>
  <c r="O608" s="1"/>
  <c r="O545"/>
  <c r="O440" s="1"/>
  <c r="P882"/>
  <c r="O917"/>
  <c r="P909"/>
  <c r="P908" s="1"/>
  <c r="P898" s="1"/>
  <c r="P897" s="1"/>
  <c r="O908"/>
  <c r="L440"/>
  <c r="P832"/>
  <c r="O594"/>
  <c r="O912"/>
  <c r="P564"/>
  <c r="P563" s="1"/>
  <c r="P562" s="1"/>
  <c r="P941" s="1"/>
  <c r="O563"/>
  <c r="O562" s="1"/>
  <c r="P489"/>
  <c r="P488" s="1"/>
  <c r="N942"/>
  <c r="O898"/>
  <c r="O897" s="1"/>
  <c r="O737"/>
  <c r="O734" s="1"/>
  <c r="O700"/>
  <c r="O924"/>
  <c r="O681"/>
  <c r="O680" s="1"/>
  <c r="O850"/>
  <c r="O832" s="1"/>
  <c r="P680"/>
  <c r="P593" s="1"/>
  <c r="O488"/>
  <c r="Q125"/>
  <c r="Q20"/>
  <c r="Q933" s="1"/>
  <c r="B22" i="5" s="1"/>
  <c r="L91" i="2"/>
  <c r="K173"/>
  <c r="L83"/>
  <c r="L70"/>
  <c r="L100"/>
  <c r="K113"/>
  <c r="L176"/>
  <c r="L163"/>
  <c r="K133"/>
  <c r="K105"/>
  <c r="K96" s="1"/>
  <c r="K136"/>
  <c r="K137"/>
  <c r="K99"/>
  <c r="K29"/>
  <c r="K90"/>
  <c r="L90" s="1"/>
  <c r="K55"/>
  <c r="L55" s="1"/>
  <c r="K46"/>
  <c r="L46" s="1"/>
  <c r="K34"/>
  <c r="L34" s="1"/>
  <c r="K33"/>
  <c r="L33" s="1"/>
  <c r="K32"/>
  <c r="K31"/>
  <c r="L31" s="1"/>
  <c r="K30"/>
  <c r="L30" s="1"/>
  <c r="K26"/>
  <c r="L26" s="1"/>
  <c r="K25"/>
  <c r="L25" s="1"/>
  <c r="K24"/>
  <c r="L24" s="1"/>
  <c r="K23"/>
  <c r="L23" s="1"/>
  <c r="L158"/>
  <c r="O395" i="4" l="1"/>
  <c r="O932" s="1"/>
  <c r="O940"/>
  <c r="O680"/>
  <c r="O441"/>
  <c r="O897"/>
  <c r="P897"/>
  <c r="N942"/>
  <c r="N944"/>
  <c r="O941" i="3"/>
  <c r="N943"/>
  <c r="N945"/>
  <c r="O939"/>
  <c r="P916"/>
  <c r="P933" s="1"/>
  <c r="O942" i="1"/>
  <c r="N945"/>
  <c r="O916"/>
  <c r="O593"/>
  <c r="P440"/>
  <c r="K28" i="2"/>
  <c r="L29"/>
  <c r="K129"/>
  <c r="K140"/>
  <c r="K141"/>
  <c r="K142"/>
  <c r="O286" i="1"/>
  <c r="H285"/>
  <c r="I285"/>
  <c r="J285"/>
  <c r="K285"/>
  <c r="L285"/>
  <c r="M285"/>
  <c r="N285"/>
  <c r="G285"/>
  <c r="F96" i="2"/>
  <c r="G96"/>
  <c r="J96"/>
  <c r="E96"/>
  <c r="L97"/>
  <c r="N86" i="1"/>
  <c r="O938" i="4" l="1"/>
  <c r="O941" s="1"/>
  <c r="P916"/>
  <c r="P932" s="1"/>
  <c r="O942" i="3"/>
  <c r="O944"/>
  <c r="O933"/>
  <c r="P286" i="1"/>
  <c r="P285" s="1"/>
  <c r="O285"/>
  <c r="K128" i="2"/>
  <c r="H63" i="1" l="1"/>
  <c r="I63"/>
  <c r="J63"/>
  <c r="K63"/>
  <c r="L63"/>
  <c r="M63"/>
  <c r="N63"/>
  <c r="G63"/>
  <c r="O65"/>
  <c r="P65" s="1"/>
  <c r="O266" l="1"/>
  <c r="P266" s="1"/>
  <c r="H264"/>
  <c r="I264"/>
  <c r="J264"/>
  <c r="K264"/>
  <c r="L264"/>
  <c r="M264"/>
  <c r="N264"/>
  <c r="G264"/>
  <c r="H251"/>
  <c r="I251"/>
  <c r="J251"/>
  <c r="K251"/>
  <c r="L251"/>
  <c r="M251"/>
  <c r="N251"/>
  <c r="G251"/>
  <c r="O253"/>
  <c r="P253" s="1"/>
  <c r="N283" l="1"/>
  <c r="M235"/>
  <c r="N235"/>
  <c r="M230"/>
  <c r="N230"/>
  <c r="M232"/>
  <c r="N232"/>
  <c r="N78"/>
  <c r="M140"/>
  <c r="M139" s="1"/>
  <c r="N140"/>
  <c r="N139" s="1"/>
  <c r="O79" l="1"/>
  <c r="H78"/>
  <c r="I78"/>
  <c r="J78"/>
  <c r="K78"/>
  <c r="L78"/>
  <c r="M78"/>
  <c r="G78"/>
  <c r="O284"/>
  <c r="H283"/>
  <c r="I283"/>
  <c r="J283"/>
  <c r="K283"/>
  <c r="L283"/>
  <c r="M283"/>
  <c r="G283"/>
  <c r="L122" i="2"/>
  <c r="L108"/>
  <c r="L98"/>
  <c r="L119"/>
  <c r="L71"/>
  <c r="L72"/>
  <c r="L73"/>
  <c r="L74"/>
  <c r="L75"/>
  <c r="L76"/>
  <c r="L77"/>
  <c r="L78"/>
  <c r="L79"/>
  <c r="L80"/>
  <c r="L81"/>
  <c r="L82"/>
  <c r="L84"/>
  <c r="L85"/>
  <c r="L69"/>
  <c r="L99"/>
  <c r="L102"/>
  <c r="L103"/>
  <c r="L104"/>
  <c r="L106"/>
  <c r="L107"/>
  <c r="L109"/>
  <c r="L110"/>
  <c r="L111"/>
  <c r="L112"/>
  <c r="L113"/>
  <c r="L114"/>
  <c r="L115"/>
  <c r="L118"/>
  <c r="L120"/>
  <c r="L121"/>
  <c r="L123"/>
  <c r="L124"/>
  <c r="L125"/>
  <c r="L126"/>
  <c r="L127"/>
  <c r="L101"/>
  <c r="L130"/>
  <c r="L132"/>
  <c r="L133"/>
  <c r="L134"/>
  <c r="L136"/>
  <c r="L137"/>
  <c r="L138"/>
  <c r="L139"/>
  <c r="L141"/>
  <c r="L142"/>
  <c r="L143"/>
  <c r="L144"/>
  <c r="L145"/>
  <c r="L146"/>
  <c r="L147"/>
  <c r="L148"/>
  <c r="L149"/>
  <c r="L150"/>
  <c r="L151"/>
  <c r="L152"/>
  <c r="L153"/>
  <c r="L154"/>
  <c r="L155"/>
  <c r="L156"/>
  <c r="L157"/>
  <c r="L159"/>
  <c r="L160"/>
  <c r="L161"/>
  <c r="L164"/>
  <c r="L165"/>
  <c r="L167"/>
  <c r="L168"/>
  <c r="L169"/>
  <c r="L170"/>
  <c r="L171"/>
  <c r="L172"/>
  <c r="L129"/>
  <c r="K178"/>
  <c r="K93"/>
  <c r="K63"/>
  <c r="K54"/>
  <c r="K47"/>
  <c r="K45"/>
  <c r="K22"/>
  <c r="G183"/>
  <c r="L183" s="1"/>
  <c r="L182"/>
  <c r="L181"/>
  <c r="L180"/>
  <c r="L179"/>
  <c r="J178"/>
  <c r="I178"/>
  <c r="H178"/>
  <c r="G178"/>
  <c r="F178"/>
  <c r="E178"/>
  <c r="L177"/>
  <c r="L175"/>
  <c r="L174"/>
  <c r="J173"/>
  <c r="I173"/>
  <c r="H173"/>
  <c r="G173"/>
  <c r="F173"/>
  <c r="E173"/>
  <c r="H162"/>
  <c r="L162" s="1"/>
  <c r="G140"/>
  <c r="L140" s="1"/>
  <c r="H131"/>
  <c r="H128" s="1"/>
  <c r="J128"/>
  <c r="I128"/>
  <c r="F128"/>
  <c r="E128"/>
  <c r="I117"/>
  <c r="I96" s="1"/>
  <c r="I116"/>
  <c r="L116" s="1"/>
  <c r="H105"/>
  <c r="H96" s="1"/>
  <c r="L94"/>
  <c r="J93"/>
  <c r="I93"/>
  <c r="H93"/>
  <c r="G93"/>
  <c r="F93"/>
  <c r="E93"/>
  <c r="L89"/>
  <c r="I88"/>
  <c r="J87"/>
  <c r="H87"/>
  <c r="G87"/>
  <c r="F87"/>
  <c r="E87"/>
  <c r="L86"/>
  <c r="L68" s="1"/>
  <c r="J68"/>
  <c r="I68"/>
  <c r="H68"/>
  <c r="G68"/>
  <c r="F68"/>
  <c r="E68"/>
  <c r="L67"/>
  <c r="L66"/>
  <c r="L65"/>
  <c r="L64"/>
  <c r="J63"/>
  <c r="I63"/>
  <c r="H63"/>
  <c r="G63"/>
  <c r="F63"/>
  <c r="E63"/>
  <c r="L62"/>
  <c r="L61"/>
  <c r="L60"/>
  <c r="L59"/>
  <c r="L58"/>
  <c r="L57"/>
  <c r="L56"/>
  <c r="J54"/>
  <c r="I54"/>
  <c r="H54"/>
  <c r="G54"/>
  <c r="F54"/>
  <c r="E54"/>
  <c r="C54"/>
  <c r="C53" s="1"/>
  <c r="L52"/>
  <c r="L51"/>
  <c r="L50"/>
  <c r="L49"/>
  <c r="L48"/>
  <c r="J47"/>
  <c r="I47"/>
  <c r="H47"/>
  <c r="G47"/>
  <c r="F47"/>
  <c r="E47"/>
  <c r="C47"/>
  <c r="L45"/>
  <c r="J45"/>
  <c r="I45"/>
  <c r="H45"/>
  <c r="G45"/>
  <c r="F45"/>
  <c r="E45"/>
  <c r="L44"/>
  <c r="L43"/>
  <c r="L42"/>
  <c r="L41"/>
  <c r="L40"/>
  <c r="L39"/>
  <c r="L38"/>
  <c r="C38"/>
  <c r="L37"/>
  <c r="L36"/>
  <c r="L35"/>
  <c r="E32"/>
  <c r="L32" s="1"/>
  <c r="J28"/>
  <c r="I28"/>
  <c r="H28"/>
  <c r="G28"/>
  <c r="F28"/>
  <c r="C28"/>
  <c r="L27"/>
  <c r="J22"/>
  <c r="I22"/>
  <c r="H22"/>
  <c r="G22"/>
  <c r="F22"/>
  <c r="E22"/>
  <c r="C22"/>
  <c r="C20"/>
  <c r="P284" i="1" l="1"/>
  <c r="P283" s="1"/>
  <c r="O283"/>
  <c r="J92" i="2"/>
  <c r="O78" i="1"/>
  <c r="P79"/>
  <c r="P78" s="1"/>
  <c r="L173" i="2"/>
  <c r="L105"/>
  <c r="H92"/>
  <c r="L131"/>
  <c r="L128" s="1"/>
  <c r="K88"/>
  <c r="K87" s="1"/>
  <c r="L54"/>
  <c r="F92"/>
  <c r="L117"/>
  <c r="L96" s="1"/>
  <c r="E53"/>
  <c r="H21"/>
  <c r="G53"/>
  <c r="L63"/>
  <c r="L28"/>
  <c r="H53"/>
  <c r="H20" s="1"/>
  <c r="H185" s="1"/>
  <c r="C21"/>
  <c r="G21"/>
  <c r="E92"/>
  <c r="F21"/>
  <c r="L47"/>
  <c r="L22"/>
  <c r="L93"/>
  <c r="L178"/>
  <c r="I21"/>
  <c r="J21"/>
  <c r="F53"/>
  <c r="J53"/>
  <c r="K92"/>
  <c r="K53"/>
  <c r="K21"/>
  <c r="I92"/>
  <c r="I87"/>
  <c r="I53" s="1"/>
  <c r="G128"/>
  <c r="G92" s="1"/>
  <c r="E28"/>
  <c r="E21" s="1"/>
  <c r="E20" s="1"/>
  <c r="E185" s="1"/>
  <c r="L88" l="1"/>
  <c r="L87" s="1"/>
  <c r="L53" s="1"/>
  <c r="L21"/>
  <c r="G20"/>
  <c r="G185" s="1"/>
  <c r="I20"/>
  <c r="I185" s="1"/>
  <c r="F20"/>
  <c r="F185" s="1"/>
  <c r="L92"/>
  <c r="J20"/>
  <c r="J185" s="1"/>
  <c r="K20"/>
  <c r="K185" s="1"/>
  <c r="L20" l="1"/>
  <c r="L185"/>
  <c r="B21" i="5" s="1"/>
  <c r="M428" i="1"/>
  <c r="N428"/>
  <c r="M426"/>
  <c r="N426"/>
  <c r="M417"/>
  <c r="N417"/>
  <c r="M415"/>
  <c r="N415"/>
  <c r="M413"/>
  <c r="N413"/>
  <c r="M411"/>
  <c r="N411"/>
  <c r="M408"/>
  <c r="N408"/>
  <c r="M405"/>
  <c r="N405"/>
  <c r="M403"/>
  <c r="N403"/>
  <c r="M401"/>
  <c r="N401"/>
  <c r="M399"/>
  <c r="N399"/>
  <c r="M393"/>
  <c r="N393"/>
  <c r="M391"/>
  <c r="N391"/>
  <c r="M386"/>
  <c r="N386"/>
  <c r="M383"/>
  <c r="N383"/>
  <c r="M376"/>
  <c r="N376"/>
  <c r="M374"/>
  <c r="N374"/>
  <c r="M372"/>
  <c r="N372"/>
  <c r="M366"/>
  <c r="N366"/>
  <c r="M364"/>
  <c r="N364"/>
  <c r="M360"/>
  <c r="M358"/>
  <c r="N358"/>
  <c r="M356"/>
  <c r="N356"/>
  <c r="M353"/>
  <c r="N353"/>
  <c r="M351"/>
  <c r="N351"/>
  <c r="M349"/>
  <c r="N349"/>
  <c r="M346"/>
  <c r="N346"/>
  <c r="M344"/>
  <c r="N344"/>
  <c r="M342"/>
  <c r="N342"/>
  <c r="M340"/>
  <c r="N340"/>
  <c r="M338"/>
  <c r="N338"/>
  <c r="M336"/>
  <c r="N336"/>
  <c r="M334"/>
  <c r="N334"/>
  <c r="M332"/>
  <c r="N332"/>
  <c r="M330"/>
  <c r="N330"/>
  <c r="M328"/>
  <c r="N328"/>
  <c r="M325"/>
  <c r="N325"/>
  <c r="M323"/>
  <c r="N323"/>
  <c r="B20" i="5" l="1"/>
  <c r="B16" s="1"/>
  <c r="N390" i="1"/>
  <c r="N389" s="1"/>
  <c r="N388" s="1"/>
  <c r="N398"/>
  <c r="N396" s="1"/>
  <c r="M398"/>
  <c r="M396" s="1"/>
  <c r="M390"/>
  <c r="M389" s="1"/>
  <c r="M388" s="1"/>
  <c r="M321"/>
  <c r="N321"/>
  <c r="M319"/>
  <c r="N319"/>
  <c r="M317"/>
  <c r="N317"/>
  <c r="M280"/>
  <c r="N280"/>
  <c r="M277"/>
  <c r="N277"/>
  <c r="M275"/>
  <c r="N275"/>
  <c r="M273"/>
  <c r="N273"/>
  <c r="M271"/>
  <c r="N271"/>
  <c r="M269"/>
  <c r="N269"/>
  <c r="M267"/>
  <c r="N267"/>
  <c r="M262"/>
  <c r="N262"/>
  <c r="M260"/>
  <c r="N260"/>
  <c r="M258"/>
  <c r="N258"/>
  <c r="M256"/>
  <c r="N256"/>
  <c r="M254"/>
  <c r="N254"/>
  <c r="M249"/>
  <c r="N249"/>
  <c r="M247"/>
  <c r="N247"/>
  <c r="M245"/>
  <c r="N245"/>
  <c r="M242"/>
  <c r="N242"/>
  <c r="M239"/>
  <c r="N239"/>
  <c r="M228"/>
  <c r="M227" s="1"/>
  <c r="N228"/>
  <c r="N227" s="1"/>
  <c r="M225"/>
  <c r="N225"/>
  <c r="M223"/>
  <c r="N223"/>
  <c r="M221"/>
  <c r="N221"/>
  <c r="M219"/>
  <c r="N219"/>
  <c r="M217"/>
  <c r="N217"/>
  <c r="M215"/>
  <c r="N215"/>
  <c r="M213"/>
  <c r="N213"/>
  <c r="M211"/>
  <c r="N211"/>
  <c r="M209"/>
  <c r="N209"/>
  <c r="M201"/>
  <c r="M194"/>
  <c r="N194"/>
  <c r="M191"/>
  <c r="N191"/>
  <c r="M189"/>
  <c r="N189"/>
  <c r="M187"/>
  <c r="N187"/>
  <c r="M185"/>
  <c r="N185"/>
  <c r="M183"/>
  <c r="N183"/>
  <c r="M181"/>
  <c r="N181"/>
  <c r="M179"/>
  <c r="N179"/>
  <c r="M177"/>
  <c r="N177"/>
  <c r="M175"/>
  <c r="N175"/>
  <c r="M173"/>
  <c r="N173"/>
  <c r="M171"/>
  <c r="N171"/>
  <c r="M169"/>
  <c r="N169"/>
  <c r="M167"/>
  <c r="N167"/>
  <c r="M165"/>
  <c r="N165"/>
  <c r="M163"/>
  <c r="N163"/>
  <c r="M161"/>
  <c r="N161"/>
  <c r="M152"/>
  <c r="M151" s="1"/>
  <c r="N151"/>
  <c r="M143"/>
  <c r="M142" s="1"/>
  <c r="N143"/>
  <c r="N142" s="1"/>
  <c r="M137"/>
  <c r="N137"/>
  <c r="M135"/>
  <c r="N135"/>
  <c r="M133"/>
  <c r="N133"/>
  <c r="M131"/>
  <c r="N131"/>
  <c r="M129"/>
  <c r="N129"/>
  <c r="M127"/>
  <c r="N127"/>
  <c r="M121"/>
  <c r="N121"/>
  <c r="M119"/>
  <c r="N119"/>
  <c r="M114"/>
  <c r="N114"/>
  <c r="M112"/>
  <c r="N112"/>
  <c r="N99"/>
  <c r="N94"/>
  <c r="N91"/>
  <c r="N83"/>
  <c r="N80"/>
  <c r="N75"/>
  <c r="N74" s="1"/>
  <c r="N71"/>
  <c r="N69"/>
  <c r="N60"/>
  <c r="N57"/>
  <c r="N55"/>
  <c r="N51"/>
  <c r="N45"/>
  <c r="N43"/>
  <c r="N40"/>
  <c r="N39" s="1"/>
  <c r="N29"/>
  <c r="M102"/>
  <c r="N102"/>
  <c r="M104"/>
  <c r="N104"/>
  <c r="M107"/>
  <c r="N107"/>
  <c r="N109"/>
  <c r="M313"/>
  <c r="N313"/>
  <c r="M309"/>
  <c r="N309"/>
  <c r="M306"/>
  <c r="N306"/>
  <c r="M304"/>
  <c r="N304"/>
  <c r="M300"/>
  <c r="N300"/>
  <c r="M298"/>
  <c r="N298"/>
  <c r="M296"/>
  <c r="N296"/>
  <c r="M288"/>
  <c r="N288"/>
  <c r="M302"/>
  <c r="N302"/>
  <c r="M311"/>
  <c r="N311"/>
  <c r="N24"/>
  <c r="M53"/>
  <c r="O26"/>
  <c r="O27"/>
  <c r="P27" s="1"/>
  <c r="O30"/>
  <c r="O29" s="1"/>
  <c r="O32"/>
  <c r="O33"/>
  <c r="P33" s="1"/>
  <c r="O34"/>
  <c r="P34" s="1"/>
  <c r="O35"/>
  <c r="P35" s="1"/>
  <c r="O37"/>
  <c r="O38"/>
  <c r="P38" s="1"/>
  <c r="O41"/>
  <c r="O40" s="1"/>
  <c r="O39" s="1"/>
  <c r="O44"/>
  <c r="O46"/>
  <c r="O47"/>
  <c r="P47" s="1"/>
  <c r="O50"/>
  <c r="O56"/>
  <c r="O58"/>
  <c r="O61"/>
  <c r="P61" s="1"/>
  <c r="O64"/>
  <c r="P64" s="1"/>
  <c r="O66"/>
  <c r="O70"/>
  <c r="O76"/>
  <c r="P76" s="1"/>
  <c r="O77"/>
  <c r="O82"/>
  <c r="O87"/>
  <c r="P87" s="1"/>
  <c r="O88"/>
  <c r="P88" s="1"/>
  <c r="O92"/>
  <c r="P92" s="1"/>
  <c r="O93"/>
  <c r="O95"/>
  <c r="P95" s="1"/>
  <c r="O96"/>
  <c r="P96" s="1"/>
  <c r="O97"/>
  <c r="P97" s="1"/>
  <c r="O98"/>
  <c r="O100"/>
  <c r="P100" s="1"/>
  <c r="O103"/>
  <c r="O105"/>
  <c r="O106"/>
  <c r="P106" s="1"/>
  <c r="O108"/>
  <c r="O110"/>
  <c r="O109" s="1"/>
  <c r="O111"/>
  <c r="O113"/>
  <c r="O115"/>
  <c r="O120"/>
  <c r="O122"/>
  <c r="O128"/>
  <c r="O130"/>
  <c r="O132"/>
  <c r="O134"/>
  <c r="O136"/>
  <c r="O138"/>
  <c r="O141"/>
  <c r="O145"/>
  <c r="O147"/>
  <c r="O149"/>
  <c r="O153"/>
  <c r="P153" s="1"/>
  <c r="O154"/>
  <c r="P154" s="1"/>
  <c r="O155"/>
  <c r="P155" s="1"/>
  <c r="O156"/>
  <c r="O158"/>
  <c r="O162"/>
  <c r="O164"/>
  <c r="O166"/>
  <c r="O168"/>
  <c r="O170"/>
  <c r="O172"/>
  <c r="O174"/>
  <c r="O176"/>
  <c r="O178"/>
  <c r="O180"/>
  <c r="O182"/>
  <c r="O184"/>
  <c r="O186"/>
  <c r="O188"/>
  <c r="O190"/>
  <c r="O192"/>
  <c r="P192" s="1"/>
  <c r="O193"/>
  <c r="O195"/>
  <c r="O196"/>
  <c r="P196" s="1"/>
  <c r="O197"/>
  <c r="P197" s="1"/>
  <c r="O198"/>
  <c r="P198" s="1"/>
  <c r="O199"/>
  <c r="P199" s="1"/>
  <c r="O200"/>
  <c r="P200" s="1"/>
  <c r="O202"/>
  <c r="O203"/>
  <c r="P203" s="1"/>
  <c r="O205"/>
  <c r="P205" s="1"/>
  <c r="O210"/>
  <c r="O212"/>
  <c r="O214"/>
  <c r="O216"/>
  <c r="O218"/>
  <c r="O220"/>
  <c r="O222"/>
  <c r="O224"/>
  <c r="O226"/>
  <c r="O229"/>
  <c r="O231"/>
  <c r="O233"/>
  <c r="O237"/>
  <c r="P237" s="1"/>
  <c r="O243"/>
  <c r="O244"/>
  <c r="P244" s="1"/>
  <c r="O246"/>
  <c r="O248"/>
  <c r="O250"/>
  <c r="O252"/>
  <c r="O257"/>
  <c r="O259"/>
  <c r="O261"/>
  <c r="O263"/>
  <c r="O265"/>
  <c r="O268"/>
  <c r="O270"/>
  <c r="O272"/>
  <c r="O274"/>
  <c r="O276"/>
  <c r="O278"/>
  <c r="O279"/>
  <c r="P279" s="1"/>
  <c r="O281"/>
  <c r="O289"/>
  <c r="O290"/>
  <c r="O293"/>
  <c r="O294"/>
  <c r="O297"/>
  <c r="O299"/>
  <c r="O301"/>
  <c r="O300" s="1"/>
  <c r="O303"/>
  <c r="O305"/>
  <c r="O307"/>
  <c r="O310"/>
  <c r="O312"/>
  <c r="O314"/>
  <c r="O318"/>
  <c r="O320"/>
  <c r="O322"/>
  <c r="O324"/>
  <c r="O326"/>
  <c r="O327"/>
  <c r="P327" s="1"/>
  <c r="O329"/>
  <c r="O331"/>
  <c r="O333"/>
  <c r="O335"/>
  <c r="O337"/>
  <c r="O339"/>
  <c r="O341"/>
  <c r="O343"/>
  <c r="O345"/>
  <c r="O347"/>
  <c r="O348"/>
  <c r="P348" s="1"/>
  <c r="O350"/>
  <c r="O352"/>
  <c r="O354"/>
  <c r="O355"/>
  <c r="P355" s="1"/>
  <c r="O357"/>
  <c r="O359"/>
  <c r="O362"/>
  <c r="O363"/>
  <c r="P363" s="1"/>
  <c r="O365"/>
  <c r="O373"/>
  <c r="O375"/>
  <c r="O377"/>
  <c r="O384"/>
  <c r="O385"/>
  <c r="P385" s="1"/>
  <c r="O387"/>
  <c r="O392"/>
  <c r="O394"/>
  <c r="O400"/>
  <c r="O402"/>
  <c r="O404"/>
  <c r="O406"/>
  <c r="O407"/>
  <c r="P407" s="1"/>
  <c r="O409"/>
  <c r="O412"/>
  <c r="O414"/>
  <c r="O416"/>
  <c r="O418"/>
  <c r="O420"/>
  <c r="P420" s="1"/>
  <c r="O424"/>
  <c r="P424" s="1"/>
  <c r="O23"/>
  <c r="I430"/>
  <c r="O430" s="1"/>
  <c r="P430" s="1"/>
  <c r="I429"/>
  <c r="O429" s="1"/>
  <c r="L428"/>
  <c r="K428"/>
  <c r="J428"/>
  <c r="H428"/>
  <c r="G428"/>
  <c r="L427"/>
  <c r="L426" s="1"/>
  <c r="K426"/>
  <c r="J426"/>
  <c r="I426"/>
  <c r="H426"/>
  <c r="G426"/>
  <c r="I425"/>
  <c r="O425" s="1"/>
  <c r="P425" s="1"/>
  <c r="L423"/>
  <c r="O423" s="1"/>
  <c r="P423" s="1"/>
  <c r="H422"/>
  <c r="H417" s="1"/>
  <c r="L421"/>
  <c r="K421"/>
  <c r="I421"/>
  <c r="L419"/>
  <c r="K419"/>
  <c r="K417" s="1"/>
  <c r="I419"/>
  <c r="J417"/>
  <c r="G417"/>
  <c r="L415"/>
  <c r="K415"/>
  <c r="J415"/>
  <c r="I415"/>
  <c r="H415"/>
  <c r="G415"/>
  <c r="L413"/>
  <c r="K413"/>
  <c r="J413"/>
  <c r="I413"/>
  <c r="H413"/>
  <c r="G413"/>
  <c r="L411"/>
  <c r="K411"/>
  <c r="J411"/>
  <c r="I411"/>
  <c r="H411"/>
  <c r="G411"/>
  <c r="J410"/>
  <c r="J408" s="1"/>
  <c r="L408"/>
  <c r="K408"/>
  <c r="I408"/>
  <c r="H408"/>
  <c r="G408"/>
  <c r="L405"/>
  <c r="K405"/>
  <c r="J405"/>
  <c r="I405"/>
  <c r="H405"/>
  <c r="G405"/>
  <c r="L403"/>
  <c r="K403"/>
  <c r="J403"/>
  <c r="I403"/>
  <c r="H403"/>
  <c r="G403"/>
  <c r="L401"/>
  <c r="K401"/>
  <c r="J401"/>
  <c r="I401"/>
  <c r="H401"/>
  <c r="G401"/>
  <c r="L399"/>
  <c r="K399"/>
  <c r="J399"/>
  <c r="I399"/>
  <c r="H399"/>
  <c r="G399"/>
  <c r="L393"/>
  <c r="K393"/>
  <c r="J393"/>
  <c r="I393"/>
  <c r="H393"/>
  <c r="G393"/>
  <c r="L391"/>
  <c r="K391"/>
  <c r="J391"/>
  <c r="I391"/>
  <c r="H391"/>
  <c r="G391"/>
  <c r="L386"/>
  <c r="K386"/>
  <c r="J386"/>
  <c r="I386"/>
  <c r="H386"/>
  <c r="G386"/>
  <c r="L383"/>
  <c r="K383"/>
  <c r="J383"/>
  <c r="I383"/>
  <c r="H383"/>
  <c r="G383"/>
  <c r="M371"/>
  <c r="M370" s="1"/>
  <c r="L376"/>
  <c r="K376"/>
  <c r="J376"/>
  <c r="I376"/>
  <c r="H376"/>
  <c r="G376"/>
  <c r="L374"/>
  <c r="K374"/>
  <c r="J374"/>
  <c r="I374"/>
  <c r="H374"/>
  <c r="G374"/>
  <c r="L372"/>
  <c r="K372"/>
  <c r="J372"/>
  <c r="I372"/>
  <c r="H372"/>
  <c r="G372"/>
  <c r="J367"/>
  <c r="J366" s="1"/>
  <c r="L366"/>
  <c r="K366"/>
  <c r="I366"/>
  <c r="H366"/>
  <c r="G366"/>
  <c r="L364"/>
  <c r="K364"/>
  <c r="J364"/>
  <c r="I364"/>
  <c r="H364"/>
  <c r="G364"/>
  <c r="L360"/>
  <c r="K360"/>
  <c r="J360"/>
  <c r="I360"/>
  <c r="H360"/>
  <c r="G360"/>
  <c r="L358"/>
  <c r="K358"/>
  <c r="J358"/>
  <c r="I358"/>
  <c r="H358"/>
  <c r="G358"/>
  <c r="L356"/>
  <c r="K356"/>
  <c r="J356"/>
  <c r="I356"/>
  <c r="H356"/>
  <c r="G356"/>
  <c r="L353"/>
  <c r="K353"/>
  <c r="J353"/>
  <c r="I353"/>
  <c r="H353"/>
  <c r="G353"/>
  <c r="L351"/>
  <c r="K351"/>
  <c r="J351"/>
  <c r="I351"/>
  <c r="H351"/>
  <c r="G351"/>
  <c r="L349"/>
  <c r="K349"/>
  <c r="J349"/>
  <c r="I349"/>
  <c r="H349"/>
  <c r="G349"/>
  <c r="L346"/>
  <c r="K346"/>
  <c r="J346"/>
  <c r="I346"/>
  <c r="H346"/>
  <c r="G346"/>
  <c r="L344"/>
  <c r="K344"/>
  <c r="J344"/>
  <c r="I344"/>
  <c r="H344"/>
  <c r="G344"/>
  <c r="L342"/>
  <c r="K342"/>
  <c r="J342"/>
  <c r="I342"/>
  <c r="H342"/>
  <c r="G342"/>
  <c r="L340"/>
  <c r="K340"/>
  <c r="J340"/>
  <c r="I340"/>
  <c r="H340"/>
  <c r="G340"/>
  <c r="L338"/>
  <c r="K338"/>
  <c r="J338"/>
  <c r="I338"/>
  <c r="H338"/>
  <c r="G338"/>
  <c r="L336"/>
  <c r="K336"/>
  <c r="J336"/>
  <c r="I336"/>
  <c r="H336"/>
  <c r="G336"/>
  <c r="L334"/>
  <c r="K334"/>
  <c r="J334"/>
  <c r="I334"/>
  <c r="H334"/>
  <c r="G334"/>
  <c r="L332"/>
  <c r="K332"/>
  <c r="J332"/>
  <c r="I332"/>
  <c r="H332"/>
  <c r="G332"/>
  <c r="L330"/>
  <c r="K330"/>
  <c r="J330"/>
  <c r="I330"/>
  <c r="H330"/>
  <c r="G330"/>
  <c r="L328"/>
  <c r="K328"/>
  <c r="J328"/>
  <c r="I328"/>
  <c r="H328"/>
  <c r="G328"/>
  <c r="L325"/>
  <c r="K325"/>
  <c r="J325"/>
  <c r="I325"/>
  <c r="H325"/>
  <c r="G325"/>
  <c r="L323"/>
  <c r="K323"/>
  <c r="J323"/>
  <c r="I323"/>
  <c r="H323"/>
  <c r="G323"/>
  <c r="L321"/>
  <c r="K321"/>
  <c r="J321"/>
  <c r="I321"/>
  <c r="H321"/>
  <c r="G321"/>
  <c r="L319"/>
  <c r="K319"/>
  <c r="J319"/>
  <c r="I319"/>
  <c r="H319"/>
  <c r="G319"/>
  <c r="L317"/>
  <c r="K317"/>
  <c r="J317"/>
  <c r="I317"/>
  <c r="H317"/>
  <c r="G317"/>
  <c r="L313"/>
  <c r="K313"/>
  <c r="J313"/>
  <c r="I313"/>
  <c r="H313"/>
  <c r="G313"/>
  <c r="L311"/>
  <c r="K311"/>
  <c r="J311"/>
  <c r="I311"/>
  <c r="H311"/>
  <c r="G311"/>
  <c r="L309"/>
  <c r="K309"/>
  <c r="J309"/>
  <c r="I309"/>
  <c r="H309"/>
  <c r="G309"/>
  <c r="L306"/>
  <c r="K306"/>
  <c r="J306"/>
  <c r="I306"/>
  <c r="H306"/>
  <c r="G306"/>
  <c r="L304"/>
  <c r="K304"/>
  <c r="J304"/>
  <c r="I304"/>
  <c r="H304"/>
  <c r="G304"/>
  <c r="L302"/>
  <c r="K302"/>
  <c r="J302"/>
  <c r="I302"/>
  <c r="H302"/>
  <c r="G302"/>
  <c r="L300"/>
  <c r="K300"/>
  <c r="J300"/>
  <c r="I300"/>
  <c r="H300"/>
  <c r="G300"/>
  <c r="L298"/>
  <c r="K298"/>
  <c r="J298"/>
  <c r="I298"/>
  <c r="H298"/>
  <c r="G298"/>
  <c r="L296"/>
  <c r="K296"/>
  <c r="J296"/>
  <c r="I296"/>
  <c r="H296"/>
  <c r="G296"/>
  <c r="I292"/>
  <c r="H292"/>
  <c r="I291"/>
  <c r="H291"/>
  <c r="L288"/>
  <c r="K288"/>
  <c r="J288"/>
  <c r="I288"/>
  <c r="G288"/>
  <c r="L280"/>
  <c r="K280"/>
  <c r="J280"/>
  <c r="I280"/>
  <c r="H280"/>
  <c r="G280"/>
  <c r="L277"/>
  <c r="K277"/>
  <c r="J277"/>
  <c r="I277"/>
  <c r="H277"/>
  <c r="G277"/>
  <c r="L275"/>
  <c r="K275"/>
  <c r="J275"/>
  <c r="I275"/>
  <c r="H275"/>
  <c r="G275"/>
  <c r="L273"/>
  <c r="K273"/>
  <c r="J273"/>
  <c r="I273"/>
  <c r="H273"/>
  <c r="G273"/>
  <c r="L271"/>
  <c r="K271"/>
  <c r="J271"/>
  <c r="I271"/>
  <c r="H271"/>
  <c r="G271"/>
  <c r="L269"/>
  <c r="K269"/>
  <c r="J269"/>
  <c r="I269"/>
  <c r="H269"/>
  <c r="G269"/>
  <c r="L267"/>
  <c r="K267"/>
  <c r="J267"/>
  <c r="I267"/>
  <c r="H267"/>
  <c r="G267"/>
  <c r="L262"/>
  <c r="K262"/>
  <c r="J262"/>
  <c r="I262"/>
  <c r="H262"/>
  <c r="G262"/>
  <c r="L260"/>
  <c r="K260"/>
  <c r="J260"/>
  <c r="I260"/>
  <c r="H260"/>
  <c r="G260"/>
  <c r="L258"/>
  <c r="K258"/>
  <c r="J258"/>
  <c r="I258"/>
  <c r="H258"/>
  <c r="G258"/>
  <c r="L256"/>
  <c r="K256"/>
  <c r="J256"/>
  <c r="I256"/>
  <c r="H256"/>
  <c r="G256"/>
  <c r="H255"/>
  <c r="O255" s="1"/>
  <c r="L254"/>
  <c r="K254"/>
  <c r="J254"/>
  <c r="I254"/>
  <c r="G254"/>
  <c r="L249"/>
  <c r="K249"/>
  <c r="J249"/>
  <c r="I249"/>
  <c r="H249"/>
  <c r="G249"/>
  <c r="L247"/>
  <c r="K247"/>
  <c r="J247"/>
  <c r="I247"/>
  <c r="H247"/>
  <c r="G247"/>
  <c r="L245"/>
  <c r="K245"/>
  <c r="J245"/>
  <c r="I245"/>
  <c r="H245"/>
  <c r="G245"/>
  <c r="L242"/>
  <c r="K242"/>
  <c r="J242"/>
  <c r="I242"/>
  <c r="H242"/>
  <c r="G242"/>
  <c r="H241"/>
  <c r="O241" s="1"/>
  <c r="P241" s="1"/>
  <c r="K240"/>
  <c r="K239" s="1"/>
  <c r="H240"/>
  <c r="L239"/>
  <c r="J239"/>
  <c r="I239"/>
  <c r="G239"/>
  <c r="L236"/>
  <c r="L235" s="1"/>
  <c r="K236"/>
  <c r="K235" s="1"/>
  <c r="J236"/>
  <c r="J235" s="1"/>
  <c r="I236"/>
  <c r="I235" s="1"/>
  <c r="H236"/>
  <c r="H235" s="1"/>
  <c r="G236"/>
  <c r="G235" s="1"/>
  <c r="L232"/>
  <c r="K232"/>
  <c r="J232"/>
  <c r="I232"/>
  <c r="H232"/>
  <c r="G232"/>
  <c r="L230"/>
  <c r="K230"/>
  <c r="J230"/>
  <c r="I230"/>
  <c r="H230"/>
  <c r="G230"/>
  <c r="L228"/>
  <c r="L227" s="1"/>
  <c r="K228"/>
  <c r="K227" s="1"/>
  <c r="J228"/>
  <c r="J227" s="1"/>
  <c r="I228"/>
  <c r="I227" s="1"/>
  <c r="H228"/>
  <c r="H227" s="1"/>
  <c r="G228"/>
  <c r="G227" s="1"/>
  <c r="L225"/>
  <c r="K225"/>
  <c r="J225"/>
  <c r="I225"/>
  <c r="H225"/>
  <c r="G225"/>
  <c r="L223"/>
  <c r="K223"/>
  <c r="J223"/>
  <c r="I223"/>
  <c r="H223"/>
  <c r="G223"/>
  <c r="L221"/>
  <c r="K221"/>
  <c r="J221"/>
  <c r="I221"/>
  <c r="H221"/>
  <c r="G221"/>
  <c r="L219"/>
  <c r="K219"/>
  <c r="J219"/>
  <c r="I219"/>
  <c r="H219"/>
  <c r="G219"/>
  <c r="L217"/>
  <c r="K217"/>
  <c r="J217"/>
  <c r="I217"/>
  <c r="H217"/>
  <c r="G217"/>
  <c r="L215"/>
  <c r="K215"/>
  <c r="J215"/>
  <c r="I215"/>
  <c r="H215"/>
  <c r="G215"/>
  <c r="L213"/>
  <c r="K213"/>
  <c r="J213"/>
  <c r="I213"/>
  <c r="H213"/>
  <c r="G213"/>
  <c r="L211"/>
  <c r="K211"/>
  <c r="J211"/>
  <c r="I211"/>
  <c r="H211"/>
  <c r="G211"/>
  <c r="L209"/>
  <c r="K209"/>
  <c r="J209"/>
  <c r="I209"/>
  <c r="H209"/>
  <c r="G209"/>
  <c r="L201"/>
  <c r="K201"/>
  <c r="J201"/>
  <c r="I201"/>
  <c r="H201"/>
  <c r="G201"/>
  <c r="L194"/>
  <c r="K194"/>
  <c r="J194"/>
  <c r="I194"/>
  <c r="H194"/>
  <c r="G194"/>
  <c r="L191"/>
  <c r="K191"/>
  <c r="J191"/>
  <c r="I191"/>
  <c r="H191"/>
  <c r="G191"/>
  <c r="L189"/>
  <c r="K189"/>
  <c r="J189"/>
  <c r="I189"/>
  <c r="H189"/>
  <c r="G189"/>
  <c r="L187"/>
  <c r="K187"/>
  <c r="J187"/>
  <c r="I187"/>
  <c r="H187"/>
  <c r="G187"/>
  <c r="L185"/>
  <c r="K185"/>
  <c r="J185"/>
  <c r="I185"/>
  <c r="H185"/>
  <c r="G185"/>
  <c r="L183"/>
  <c r="K183"/>
  <c r="J183"/>
  <c r="I183"/>
  <c r="H183"/>
  <c r="G183"/>
  <c r="L181"/>
  <c r="K181"/>
  <c r="J181"/>
  <c r="I181"/>
  <c r="H181"/>
  <c r="G181"/>
  <c r="L179"/>
  <c r="K179"/>
  <c r="J179"/>
  <c r="I179"/>
  <c r="H179"/>
  <c r="G179"/>
  <c r="L177"/>
  <c r="K177"/>
  <c r="J177"/>
  <c r="I177"/>
  <c r="H177"/>
  <c r="G177"/>
  <c r="L175"/>
  <c r="K175"/>
  <c r="J175"/>
  <c r="I175"/>
  <c r="H175"/>
  <c r="G175"/>
  <c r="L173"/>
  <c r="K173"/>
  <c r="J173"/>
  <c r="I173"/>
  <c r="H173"/>
  <c r="G173"/>
  <c r="L171"/>
  <c r="K171"/>
  <c r="J171"/>
  <c r="I171"/>
  <c r="H171"/>
  <c r="G171"/>
  <c r="L169"/>
  <c r="K169"/>
  <c r="J169"/>
  <c r="I169"/>
  <c r="H169"/>
  <c r="G169"/>
  <c r="L167"/>
  <c r="K167"/>
  <c r="J167"/>
  <c r="I167"/>
  <c r="H167"/>
  <c r="G167"/>
  <c r="L165"/>
  <c r="K165"/>
  <c r="J165"/>
  <c r="I165"/>
  <c r="H165"/>
  <c r="G165"/>
  <c r="L163"/>
  <c r="K163"/>
  <c r="J163"/>
  <c r="I163"/>
  <c r="H163"/>
  <c r="G163"/>
  <c r="L161"/>
  <c r="K161"/>
  <c r="J161"/>
  <c r="I161"/>
  <c r="H161"/>
  <c r="G161"/>
  <c r="G157"/>
  <c r="L152"/>
  <c r="L151" s="1"/>
  <c r="K152"/>
  <c r="K151" s="1"/>
  <c r="J152"/>
  <c r="J151" s="1"/>
  <c r="I152"/>
  <c r="I151" s="1"/>
  <c r="H152"/>
  <c r="H151" s="1"/>
  <c r="G152"/>
  <c r="I148"/>
  <c r="H148"/>
  <c r="G148"/>
  <c r="I146"/>
  <c r="G146"/>
  <c r="G144"/>
  <c r="L143"/>
  <c r="L142" s="1"/>
  <c r="K143"/>
  <c r="J143"/>
  <c r="J142" s="1"/>
  <c r="H143"/>
  <c r="H142" s="1"/>
  <c r="L140"/>
  <c r="L139" s="1"/>
  <c r="K140"/>
  <c r="K139" s="1"/>
  <c r="J140"/>
  <c r="J139" s="1"/>
  <c r="I140"/>
  <c r="H140"/>
  <c r="H139" s="1"/>
  <c r="G140"/>
  <c r="G139" s="1"/>
  <c r="L137"/>
  <c r="K137"/>
  <c r="J137"/>
  <c r="I137"/>
  <c r="H137"/>
  <c r="G137"/>
  <c r="L135"/>
  <c r="K135"/>
  <c r="J135"/>
  <c r="I135"/>
  <c r="H135"/>
  <c r="G135"/>
  <c r="L133"/>
  <c r="K133"/>
  <c r="J133"/>
  <c r="I133"/>
  <c r="H133"/>
  <c r="G133"/>
  <c r="L131"/>
  <c r="K131"/>
  <c r="J131"/>
  <c r="I131"/>
  <c r="H131"/>
  <c r="G131"/>
  <c r="L129"/>
  <c r="K129"/>
  <c r="J129"/>
  <c r="I129"/>
  <c r="H129"/>
  <c r="G129"/>
  <c r="L127"/>
  <c r="K127"/>
  <c r="J127"/>
  <c r="I127"/>
  <c r="H127"/>
  <c r="G127"/>
  <c r="L121"/>
  <c r="K121"/>
  <c r="J121"/>
  <c r="I121"/>
  <c r="H121"/>
  <c r="G121"/>
  <c r="L119"/>
  <c r="K119"/>
  <c r="J119"/>
  <c r="I119"/>
  <c r="H119"/>
  <c r="G119"/>
  <c r="L114"/>
  <c r="K114"/>
  <c r="J114"/>
  <c r="I114"/>
  <c r="H114"/>
  <c r="G114"/>
  <c r="L112"/>
  <c r="K112"/>
  <c r="J112"/>
  <c r="I112"/>
  <c r="H112"/>
  <c r="G112"/>
  <c r="M109"/>
  <c r="L109"/>
  <c r="K109"/>
  <c r="J109"/>
  <c r="I109"/>
  <c r="H109"/>
  <c r="G109"/>
  <c r="L107"/>
  <c r="K107"/>
  <c r="J107"/>
  <c r="I107"/>
  <c r="H107"/>
  <c r="G107"/>
  <c r="L104"/>
  <c r="K104"/>
  <c r="J104"/>
  <c r="I104"/>
  <c r="H104"/>
  <c r="G104"/>
  <c r="L102"/>
  <c r="K102"/>
  <c r="J102"/>
  <c r="I102"/>
  <c r="H102"/>
  <c r="G102"/>
  <c r="H101"/>
  <c r="H99" s="1"/>
  <c r="M99"/>
  <c r="L99"/>
  <c r="K99"/>
  <c r="J99"/>
  <c r="I99"/>
  <c r="G99"/>
  <c r="M94"/>
  <c r="L94"/>
  <c r="K94"/>
  <c r="J94"/>
  <c r="I94"/>
  <c r="H94"/>
  <c r="G94"/>
  <c r="M91"/>
  <c r="L91"/>
  <c r="K91"/>
  <c r="J91"/>
  <c r="I91"/>
  <c r="H91"/>
  <c r="G91"/>
  <c r="I90"/>
  <c r="O90" s="1"/>
  <c r="I89"/>
  <c r="O89" s="1"/>
  <c r="P89" s="1"/>
  <c r="M86"/>
  <c r="L86"/>
  <c r="K86"/>
  <c r="J86"/>
  <c r="H86"/>
  <c r="G86"/>
  <c r="L85"/>
  <c r="L83" s="1"/>
  <c r="H85"/>
  <c r="H84"/>
  <c r="M83"/>
  <c r="K83"/>
  <c r="J83"/>
  <c r="I83"/>
  <c r="G83"/>
  <c r="J81"/>
  <c r="J80" s="1"/>
  <c r="M80"/>
  <c r="L80"/>
  <c r="K80"/>
  <c r="I80"/>
  <c r="H80"/>
  <c r="G80"/>
  <c r="M75"/>
  <c r="M74" s="1"/>
  <c r="L75"/>
  <c r="L74" s="1"/>
  <c r="K75"/>
  <c r="J75"/>
  <c r="I75"/>
  <c r="I74" s="1"/>
  <c r="H75"/>
  <c r="H74" s="1"/>
  <c r="G75"/>
  <c r="G74" s="1"/>
  <c r="J74"/>
  <c r="H73"/>
  <c r="O73" s="1"/>
  <c r="P73" s="1"/>
  <c r="H72"/>
  <c r="O72" s="1"/>
  <c r="M71"/>
  <c r="L71"/>
  <c r="K71"/>
  <c r="J71"/>
  <c r="I71"/>
  <c r="G71"/>
  <c r="M69"/>
  <c r="L69"/>
  <c r="K69"/>
  <c r="J69"/>
  <c r="I69"/>
  <c r="H69"/>
  <c r="G69"/>
  <c r="L60"/>
  <c r="L59" s="1"/>
  <c r="K60"/>
  <c r="K59" s="1"/>
  <c r="J60"/>
  <c r="J59" s="1"/>
  <c r="H60"/>
  <c r="H59" s="1"/>
  <c r="G60"/>
  <c r="G59" s="1"/>
  <c r="I62"/>
  <c r="O62" s="1"/>
  <c r="M60"/>
  <c r="M59" s="1"/>
  <c r="M57"/>
  <c r="L57"/>
  <c r="K57"/>
  <c r="J57"/>
  <c r="I57"/>
  <c r="H57"/>
  <c r="G57"/>
  <c r="M55"/>
  <c r="L55"/>
  <c r="K55"/>
  <c r="J55"/>
  <c r="I55"/>
  <c r="H55"/>
  <c r="G55"/>
  <c r="L53"/>
  <c r="L52" s="1"/>
  <c r="L51" s="1"/>
  <c r="K53"/>
  <c r="K52" s="1"/>
  <c r="K51" s="1"/>
  <c r="J53"/>
  <c r="J52" s="1"/>
  <c r="J51" s="1"/>
  <c r="H53"/>
  <c r="H52" s="1"/>
  <c r="H51" s="1"/>
  <c r="M52"/>
  <c r="M51" s="1"/>
  <c r="I52"/>
  <c r="I51" s="1"/>
  <c r="G52"/>
  <c r="G51" s="1"/>
  <c r="I49"/>
  <c r="H49"/>
  <c r="H48" s="1"/>
  <c r="G49"/>
  <c r="G48" s="1"/>
  <c r="M48"/>
  <c r="L48"/>
  <c r="K48"/>
  <c r="J48"/>
  <c r="M45"/>
  <c r="L45"/>
  <c r="K45"/>
  <c r="J45"/>
  <c r="I45"/>
  <c r="H45"/>
  <c r="G45"/>
  <c r="M43"/>
  <c r="L43"/>
  <c r="K43"/>
  <c r="J43"/>
  <c r="I43"/>
  <c r="H43"/>
  <c r="G43"/>
  <c r="M40"/>
  <c r="M39" s="1"/>
  <c r="L40"/>
  <c r="L39" s="1"/>
  <c r="K40"/>
  <c r="K39" s="1"/>
  <c r="J40"/>
  <c r="J39" s="1"/>
  <c r="I40"/>
  <c r="H40"/>
  <c r="H39" s="1"/>
  <c r="G40"/>
  <c r="G39" s="1"/>
  <c r="M31"/>
  <c r="L31"/>
  <c r="K31"/>
  <c r="J31"/>
  <c r="I31"/>
  <c r="H31"/>
  <c r="G31"/>
  <c r="M29"/>
  <c r="L29"/>
  <c r="K29"/>
  <c r="J29"/>
  <c r="I29"/>
  <c r="H29"/>
  <c r="G29"/>
  <c r="M25"/>
  <c r="M24" s="1"/>
  <c r="L25"/>
  <c r="L24" s="1"/>
  <c r="K25"/>
  <c r="K24" s="1"/>
  <c r="J25"/>
  <c r="J24" s="1"/>
  <c r="I25"/>
  <c r="I24" s="1"/>
  <c r="H25"/>
  <c r="H24" s="1"/>
  <c r="G25"/>
  <c r="G24" s="1"/>
  <c r="M22"/>
  <c r="L22"/>
  <c r="K22"/>
  <c r="J22"/>
  <c r="I22"/>
  <c r="H22"/>
  <c r="G22"/>
  <c r="P23" l="1"/>
  <c r="P22" s="1"/>
  <c r="O22"/>
  <c r="O340"/>
  <c r="P341"/>
  <c r="P340" s="1"/>
  <c r="O332"/>
  <c r="P333"/>
  <c r="P332" s="1"/>
  <c r="O325"/>
  <c r="P326"/>
  <c r="P325" s="1"/>
  <c r="O317"/>
  <c r="P318"/>
  <c r="P317" s="1"/>
  <c r="O306"/>
  <c r="P307"/>
  <c r="P306" s="1"/>
  <c r="O298"/>
  <c r="P299"/>
  <c r="P298" s="1"/>
  <c r="O219"/>
  <c r="P220"/>
  <c r="P219" s="1"/>
  <c r="O211"/>
  <c r="P212"/>
  <c r="P211" s="1"/>
  <c r="O201"/>
  <c r="P202"/>
  <c r="P201" s="1"/>
  <c r="O183"/>
  <c r="P184"/>
  <c r="P183" s="1"/>
  <c r="P176"/>
  <c r="P175" s="1"/>
  <c r="O175"/>
  <c r="P168"/>
  <c r="P167" s="1"/>
  <c r="O167"/>
  <c r="O157"/>
  <c r="P158"/>
  <c r="P157" s="1"/>
  <c r="O140"/>
  <c r="O139" s="1"/>
  <c r="P141"/>
  <c r="P140" s="1"/>
  <c r="P139" s="1"/>
  <c r="O131"/>
  <c r="P132"/>
  <c r="P131" s="1"/>
  <c r="O119"/>
  <c r="P120"/>
  <c r="P119" s="1"/>
  <c r="O102"/>
  <c r="P103"/>
  <c r="P102" s="1"/>
  <c r="O25"/>
  <c r="P26"/>
  <c r="P25" s="1"/>
  <c r="P24" s="1"/>
  <c r="P21" s="1"/>
  <c r="O428"/>
  <c r="P429"/>
  <c r="P428" s="1"/>
  <c r="O349"/>
  <c r="P350"/>
  <c r="P349" s="1"/>
  <c r="O342"/>
  <c r="P343"/>
  <c r="P342" s="1"/>
  <c r="O334"/>
  <c r="P335"/>
  <c r="P334" s="1"/>
  <c r="O319"/>
  <c r="P320"/>
  <c r="P319" s="1"/>
  <c r="O309"/>
  <c r="P310"/>
  <c r="P309" s="1"/>
  <c r="O221"/>
  <c r="P222"/>
  <c r="P221" s="1"/>
  <c r="O213"/>
  <c r="P214"/>
  <c r="P213" s="1"/>
  <c r="O191"/>
  <c r="P193"/>
  <c r="P191" s="1"/>
  <c r="O185"/>
  <c r="P186"/>
  <c r="P185" s="1"/>
  <c r="O177"/>
  <c r="P178"/>
  <c r="P177" s="1"/>
  <c r="P170"/>
  <c r="P169" s="1"/>
  <c r="O169"/>
  <c r="O161"/>
  <c r="P162"/>
  <c r="P161" s="1"/>
  <c r="P145"/>
  <c r="P144" s="1"/>
  <c r="O144"/>
  <c r="O133"/>
  <c r="P134"/>
  <c r="P133" s="1"/>
  <c r="P122"/>
  <c r="P121" s="1"/>
  <c r="O121"/>
  <c r="O104"/>
  <c r="P105"/>
  <c r="P104" s="1"/>
  <c r="O75"/>
  <c r="O74" s="1"/>
  <c r="P77"/>
  <c r="P75" s="1"/>
  <c r="P74" s="1"/>
  <c r="P50"/>
  <c r="P49" s="1"/>
  <c r="P48" s="1"/>
  <c r="O49"/>
  <c r="O71"/>
  <c r="P72"/>
  <c r="P71" s="1"/>
  <c r="P90"/>
  <c r="P86" s="1"/>
  <c r="O86"/>
  <c r="O351"/>
  <c r="P352"/>
  <c r="P351" s="1"/>
  <c r="O344"/>
  <c r="P345"/>
  <c r="P344" s="1"/>
  <c r="O336"/>
  <c r="P337"/>
  <c r="P336" s="1"/>
  <c r="O328"/>
  <c r="P329"/>
  <c r="P328" s="1"/>
  <c r="O321"/>
  <c r="P322"/>
  <c r="P321" s="1"/>
  <c r="O311"/>
  <c r="P312"/>
  <c r="P311" s="1"/>
  <c r="O302"/>
  <c r="P303"/>
  <c r="P302" s="1"/>
  <c r="O215"/>
  <c r="P216"/>
  <c r="P215" s="1"/>
  <c r="O194"/>
  <c r="P195"/>
  <c r="P194" s="1"/>
  <c r="O187"/>
  <c r="P188"/>
  <c r="P187" s="1"/>
  <c r="O179"/>
  <c r="P180"/>
  <c r="P179" s="1"/>
  <c r="P172"/>
  <c r="P171" s="1"/>
  <c r="O171"/>
  <c r="P164"/>
  <c r="P163" s="1"/>
  <c r="O163"/>
  <c r="O146"/>
  <c r="P147"/>
  <c r="P146" s="1"/>
  <c r="O135"/>
  <c r="P136"/>
  <c r="P135" s="1"/>
  <c r="P128"/>
  <c r="P127" s="1"/>
  <c r="O127"/>
  <c r="O112"/>
  <c r="P113"/>
  <c r="P112" s="1"/>
  <c r="O94"/>
  <c r="P98"/>
  <c r="P94" s="1"/>
  <c r="P93"/>
  <c r="P91" s="1"/>
  <c r="O91"/>
  <c r="P82"/>
  <c r="P66"/>
  <c r="P63" s="1"/>
  <c r="P60" s="1"/>
  <c r="O63"/>
  <c r="O60" s="1"/>
  <c r="O55"/>
  <c r="P56"/>
  <c r="P55" s="1"/>
  <c r="O43"/>
  <c r="P44"/>
  <c r="P43" s="1"/>
  <c r="O353"/>
  <c r="P354"/>
  <c r="P353" s="1"/>
  <c r="O346"/>
  <c r="P347"/>
  <c r="P346" s="1"/>
  <c r="O338"/>
  <c r="P339"/>
  <c r="P338" s="1"/>
  <c r="O330"/>
  <c r="P331"/>
  <c r="P330" s="1"/>
  <c r="O323"/>
  <c r="P324"/>
  <c r="P323" s="1"/>
  <c r="O313"/>
  <c r="P314"/>
  <c r="P313" s="1"/>
  <c r="O304"/>
  <c r="P305"/>
  <c r="P304" s="1"/>
  <c r="O296"/>
  <c r="O295" s="1"/>
  <c r="P297"/>
  <c r="P296" s="1"/>
  <c r="O217"/>
  <c r="P218"/>
  <c r="P217" s="1"/>
  <c r="P210"/>
  <c r="P209" s="1"/>
  <c r="O209"/>
  <c r="O189"/>
  <c r="P190"/>
  <c r="P189" s="1"/>
  <c r="O181"/>
  <c r="P182"/>
  <c r="P181" s="1"/>
  <c r="P174"/>
  <c r="P173" s="1"/>
  <c r="O173"/>
  <c r="P166"/>
  <c r="P165" s="1"/>
  <c r="O165"/>
  <c r="P156"/>
  <c r="P152" s="1"/>
  <c r="O152"/>
  <c r="O151" s="1"/>
  <c r="O148"/>
  <c r="P149"/>
  <c r="P148" s="1"/>
  <c r="O137"/>
  <c r="P138"/>
  <c r="P137" s="1"/>
  <c r="O129"/>
  <c r="P130"/>
  <c r="P129" s="1"/>
  <c r="O114"/>
  <c r="P115"/>
  <c r="P114" s="1"/>
  <c r="O107"/>
  <c r="P108"/>
  <c r="P107" s="1"/>
  <c r="P70"/>
  <c r="P69" s="1"/>
  <c r="O69"/>
  <c r="O57"/>
  <c r="P58"/>
  <c r="P57" s="1"/>
  <c r="O45"/>
  <c r="P46"/>
  <c r="P45" s="1"/>
  <c r="P42" s="1"/>
  <c r="O31"/>
  <c r="O28" s="1"/>
  <c r="P32"/>
  <c r="P31" s="1"/>
  <c r="O411"/>
  <c r="P412"/>
  <c r="P411" s="1"/>
  <c r="P404"/>
  <c r="P403" s="1"/>
  <c r="O403"/>
  <c r="P392"/>
  <c r="P391" s="1"/>
  <c r="O391"/>
  <c r="O376"/>
  <c r="P376"/>
  <c r="P278"/>
  <c r="P277" s="1"/>
  <c r="O277"/>
  <c r="O269"/>
  <c r="P270"/>
  <c r="P269" s="1"/>
  <c r="O260"/>
  <c r="P261"/>
  <c r="P260" s="1"/>
  <c r="P250"/>
  <c r="P249" s="1"/>
  <c r="O249"/>
  <c r="O242"/>
  <c r="P243"/>
  <c r="P242" s="1"/>
  <c r="O228"/>
  <c r="O227" s="1"/>
  <c r="P229"/>
  <c r="P228" s="1"/>
  <c r="P227" s="1"/>
  <c r="O413"/>
  <c r="P414"/>
  <c r="P413" s="1"/>
  <c r="O405"/>
  <c r="P406"/>
  <c r="P405" s="1"/>
  <c r="O393"/>
  <c r="P394"/>
  <c r="P393" s="1"/>
  <c r="O383"/>
  <c r="P384"/>
  <c r="P383" s="1"/>
  <c r="O364"/>
  <c r="P365"/>
  <c r="P364" s="1"/>
  <c r="O356"/>
  <c r="O316" s="1"/>
  <c r="O315" s="1"/>
  <c r="P357"/>
  <c r="P356" s="1"/>
  <c r="O271"/>
  <c r="P272"/>
  <c r="P271" s="1"/>
  <c r="O262"/>
  <c r="P263"/>
  <c r="P262" s="1"/>
  <c r="O251"/>
  <c r="P252"/>
  <c r="P251" s="1"/>
  <c r="O230"/>
  <c r="P231"/>
  <c r="P230" s="1"/>
  <c r="O254"/>
  <c r="P255"/>
  <c r="P254" s="1"/>
  <c r="O415"/>
  <c r="P416"/>
  <c r="P415" s="1"/>
  <c r="O399"/>
  <c r="P400"/>
  <c r="P399" s="1"/>
  <c r="O372"/>
  <c r="P373"/>
  <c r="P372" s="1"/>
  <c r="O358"/>
  <c r="P359"/>
  <c r="P358" s="1"/>
  <c r="O280"/>
  <c r="P281"/>
  <c r="P280" s="1"/>
  <c r="O273"/>
  <c r="P274"/>
  <c r="P273" s="1"/>
  <c r="P265"/>
  <c r="P264" s="1"/>
  <c r="O264"/>
  <c r="O256"/>
  <c r="P257"/>
  <c r="P256" s="1"/>
  <c r="P246"/>
  <c r="P245" s="1"/>
  <c r="O245"/>
  <c r="O232"/>
  <c r="P233"/>
  <c r="P232" s="1"/>
  <c r="O223"/>
  <c r="P224"/>
  <c r="P223" s="1"/>
  <c r="P418"/>
  <c r="P409"/>
  <c r="O401"/>
  <c r="P402"/>
  <c r="P401" s="1"/>
  <c r="O386"/>
  <c r="P387"/>
  <c r="P386" s="1"/>
  <c r="O374"/>
  <c r="P375"/>
  <c r="P374" s="1"/>
  <c r="O360"/>
  <c r="P362"/>
  <c r="P360" s="1"/>
  <c r="O275"/>
  <c r="P276"/>
  <c r="P275" s="1"/>
  <c r="O267"/>
  <c r="P268"/>
  <c r="P267" s="1"/>
  <c r="O258"/>
  <c r="P259"/>
  <c r="P258" s="1"/>
  <c r="P248"/>
  <c r="P247" s="1"/>
  <c r="O247"/>
  <c r="O225"/>
  <c r="P226"/>
  <c r="P225" s="1"/>
  <c r="H254"/>
  <c r="O292"/>
  <c r="N316"/>
  <c r="N315" s="1"/>
  <c r="N308"/>
  <c r="M316"/>
  <c r="M315" s="1"/>
  <c r="O118"/>
  <c r="H28"/>
  <c r="H295"/>
  <c r="J371"/>
  <c r="J370" s="1"/>
  <c r="G28"/>
  <c r="J28"/>
  <c r="J382"/>
  <c r="I390"/>
  <c r="I389" s="1"/>
  <c r="I388" s="1"/>
  <c r="O24"/>
  <c r="O21" s="1"/>
  <c r="N118"/>
  <c r="I68"/>
  <c r="I67" s="1"/>
  <c r="H118"/>
  <c r="L160"/>
  <c r="L159" s="1"/>
  <c r="J160"/>
  <c r="J159" s="1"/>
  <c r="H208"/>
  <c r="H207" s="1"/>
  <c r="L390"/>
  <c r="L389" s="1"/>
  <c r="L388" s="1"/>
  <c r="H21"/>
  <c r="G42"/>
  <c r="I160"/>
  <c r="I159" s="1"/>
  <c r="N295"/>
  <c r="N287" s="1"/>
  <c r="N282" s="1"/>
  <c r="N126"/>
  <c r="N124" s="1"/>
  <c r="N123" s="1"/>
  <c r="O308"/>
  <c r="I208"/>
  <c r="I207" s="1"/>
  <c r="G371"/>
  <c r="J390"/>
  <c r="J389" s="1"/>
  <c r="J388" s="1"/>
  <c r="H390"/>
  <c r="H389" s="1"/>
  <c r="H388" s="1"/>
  <c r="J398"/>
  <c r="J396" s="1"/>
  <c r="K238"/>
  <c r="I21"/>
  <c r="J68"/>
  <c r="J67" s="1"/>
  <c r="J54" s="1"/>
  <c r="G118"/>
  <c r="G126"/>
  <c r="G125" s="1"/>
  <c r="G238"/>
  <c r="G234" s="1"/>
  <c r="I295"/>
  <c r="I308"/>
  <c r="G316"/>
  <c r="G315" s="1"/>
  <c r="N238"/>
  <c r="M238"/>
  <c r="N208"/>
  <c r="N207" s="1"/>
  <c r="N206" s="1"/>
  <c r="M208"/>
  <c r="M207" s="1"/>
  <c r="M206" s="1"/>
  <c r="N160"/>
  <c r="N159" s="1"/>
  <c r="M160"/>
  <c r="M159" s="1"/>
  <c r="M126"/>
  <c r="M125" s="1"/>
  <c r="N125"/>
  <c r="M118"/>
  <c r="N68"/>
  <c r="N67" s="1"/>
  <c r="N54" s="1"/>
  <c r="N42"/>
  <c r="N28"/>
  <c r="M308"/>
  <c r="M295"/>
  <c r="N21"/>
  <c r="L68"/>
  <c r="L67" s="1"/>
  <c r="L54" s="1"/>
  <c r="L208"/>
  <c r="L207" s="1"/>
  <c r="H371"/>
  <c r="L42"/>
  <c r="I28"/>
  <c r="I86"/>
  <c r="G21"/>
  <c r="K21"/>
  <c r="L28"/>
  <c r="J42"/>
  <c r="H83"/>
  <c r="K126"/>
  <c r="K125" s="1"/>
  <c r="G208"/>
  <c r="G207" s="1"/>
  <c r="G206" s="1"/>
  <c r="J295"/>
  <c r="G308"/>
  <c r="I382"/>
  <c r="O85"/>
  <c r="P85" s="1"/>
  <c r="J21"/>
  <c r="H42"/>
  <c r="I42"/>
  <c r="I118"/>
  <c r="G151"/>
  <c r="H160"/>
  <c r="H159" s="1"/>
  <c r="O291"/>
  <c r="O288" s="1"/>
  <c r="J308"/>
  <c r="H316"/>
  <c r="H315" s="1"/>
  <c r="L382"/>
  <c r="K234"/>
  <c r="O240"/>
  <c r="O421"/>
  <c r="P421" s="1"/>
  <c r="L21"/>
  <c r="M42"/>
  <c r="O48"/>
  <c r="M68"/>
  <c r="M67" s="1"/>
  <c r="M54" s="1"/>
  <c r="J118"/>
  <c r="I126"/>
  <c r="I125" s="1"/>
  <c r="I143"/>
  <c r="I142" s="1"/>
  <c r="G160"/>
  <c r="G159" s="1"/>
  <c r="H308"/>
  <c r="K371"/>
  <c r="H382"/>
  <c r="G390"/>
  <c r="G389" s="1"/>
  <c r="G388" s="1"/>
  <c r="I417"/>
  <c r="O84"/>
  <c r="O427"/>
  <c r="O422"/>
  <c r="P422" s="1"/>
  <c r="O410"/>
  <c r="P410" s="1"/>
  <c r="O367"/>
  <c r="O101"/>
  <c r="M21"/>
  <c r="G398"/>
  <c r="G396" s="1"/>
  <c r="L417"/>
  <c r="L398" s="1"/>
  <c r="L396" s="1"/>
  <c r="O419"/>
  <c r="P419" s="1"/>
  <c r="O81"/>
  <c r="P81" s="1"/>
  <c r="O53"/>
  <c r="I48"/>
  <c r="G68"/>
  <c r="G67" s="1"/>
  <c r="G54" s="1"/>
  <c r="G124"/>
  <c r="J126"/>
  <c r="J208"/>
  <c r="J207" s="1"/>
  <c r="J206" s="1"/>
  <c r="H288"/>
  <c r="G295"/>
  <c r="J316"/>
  <c r="J315" s="1"/>
  <c r="L371"/>
  <c r="G382"/>
  <c r="H398"/>
  <c r="H396" s="1"/>
  <c r="I428"/>
  <c r="M28"/>
  <c r="L295"/>
  <c r="L118"/>
  <c r="H126"/>
  <c r="H125" s="1"/>
  <c r="L126"/>
  <c r="L125" s="1"/>
  <c r="K160"/>
  <c r="K159" s="1"/>
  <c r="K295"/>
  <c r="L308"/>
  <c r="L316"/>
  <c r="L315" s="1"/>
  <c r="K42"/>
  <c r="I139"/>
  <c r="K308"/>
  <c r="K316"/>
  <c r="K315" s="1"/>
  <c r="I39"/>
  <c r="K74"/>
  <c r="K124"/>
  <c r="K208"/>
  <c r="I238"/>
  <c r="I234" s="1"/>
  <c r="J238"/>
  <c r="J234" s="1"/>
  <c r="I316"/>
  <c r="I371"/>
  <c r="K398"/>
  <c r="K396" s="1"/>
  <c r="K68"/>
  <c r="K67" s="1"/>
  <c r="K382"/>
  <c r="K28"/>
  <c r="I60"/>
  <c r="K118"/>
  <c r="K142"/>
  <c r="H206"/>
  <c r="L206"/>
  <c r="L238"/>
  <c r="L234" s="1"/>
  <c r="K390"/>
  <c r="I398"/>
  <c r="J287"/>
  <c r="H124"/>
  <c r="H123" s="1"/>
  <c r="J125"/>
  <c r="J124"/>
  <c r="J123" s="1"/>
  <c r="I206"/>
  <c r="G143"/>
  <c r="G142" s="1"/>
  <c r="H239"/>
  <c r="H238" s="1"/>
  <c r="H234" s="1"/>
  <c r="H71"/>
  <c r="H68" s="1"/>
  <c r="P28" l="1"/>
  <c r="P940"/>
  <c r="O52"/>
  <c r="O51" s="1"/>
  <c r="P53"/>
  <c r="P52" s="1"/>
  <c r="P51" s="1"/>
  <c r="G123"/>
  <c r="O42"/>
  <c r="P80"/>
  <c r="P126"/>
  <c r="P160"/>
  <c r="O99"/>
  <c r="P101"/>
  <c r="P99" s="1"/>
  <c r="O80"/>
  <c r="O126"/>
  <c r="P143"/>
  <c r="P142" s="1"/>
  <c r="P118"/>
  <c r="O371"/>
  <c r="O68"/>
  <c r="O67" s="1"/>
  <c r="O143"/>
  <c r="O142" s="1"/>
  <c r="P308"/>
  <c r="P159"/>
  <c r="P84"/>
  <c r="P83" s="1"/>
  <c r="O83"/>
  <c r="P371"/>
  <c r="P295"/>
  <c r="P287" s="1"/>
  <c r="O160"/>
  <c r="O159" s="1"/>
  <c r="P68"/>
  <c r="P151"/>
  <c r="O208"/>
  <c r="O207" s="1"/>
  <c r="O206" s="1"/>
  <c r="O417"/>
  <c r="P390"/>
  <c r="P389" s="1"/>
  <c r="P388" s="1"/>
  <c r="O239"/>
  <c r="O238" s="1"/>
  <c r="P240"/>
  <c r="P239" s="1"/>
  <c r="P238" s="1"/>
  <c r="O234"/>
  <c r="P417"/>
  <c r="O390"/>
  <c r="O389" s="1"/>
  <c r="O388" s="1"/>
  <c r="O408"/>
  <c r="O370"/>
  <c r="O382"/>
  <c r="O366"/>
  <c r="P367"/>
  <c r="P366" s="1"/>
  <c r="O426"/>
  <c r="P427"/>
  <c r="P426" s="1"/>
  <c r="O287"/>
  <c r="O282" s="1"/>
  <c r="P408"/>
  <c r="P208"/>
  <c r="P207" s="1"/>
  <c r="P206" s="1"/>
  <c r="P316"/>
  <c r="P315" s="1"/>
  <c r="P382"/>
  <c r="J282"/>
  <c r="O54"/>
  <c r="O20" s="1"/>
  <c r="O933" s="1"/>
  <c r="G287"/>
  <c r="G282" s="1"/>
  <c r="H370"/>
  <c r="L370"/>
  <c r="I287"/>
  <c r="K287"/>
  <c r="K282" s="1"/>
  <c r="H287"/>
  <c r="L287"/>
  <c r="K123"/>
  <c r="I370"/>
  <c r="J20"/>
  <c r="M20"/>
  <c r="K54"/>
  <c r="G20"/>
  <c r="N20"/>
  <c r="N933" s="1"/>
  <c r="N943" s="1"/>
  <c r="N150"/>
  <c r="M124"/>
  <c r="M123" s="1"/>
  <c r="M287"/>
  <c r="I124"/>
  <c r="I123" s="1"/>
  <c r="L20"/>
  <c r="L124"/>
  <c r="L123" s="1"/>
  <c r="G370"/>
  <c r="I315"/>
  <c r="K389"/>
  <c r="I59"/>
  <c r="I54" s="1"/>
  <c r="I396"/>
  <c r="K207"/>
  <c r="G150"/>
  <c r="J150"/>
  <c r="K20"/>
  <c r="H67"/>
  <c r="H54" s="1"/>
  <c r="P398" l="1"/>
  <c r="P396" s="1"/>
  <c r="P395" s="1"/>
  <c r="P67"/>
  <c r="P54" s="1"/>
  <c r="P20" s="1"/>
  <c r="P939"/>
  <c r="P942" s="1"/>
  <c r="P282"/>
  <c r="P124"/>
  <c r="P123" s="1"/>
  <c r="P125"/>
  <c r="O124"/>
  <c r="O123" s="1"/>
  <c r="O125"/>
  <c r="O398"/>
  <c r="O396" s="1"/>
  <c r="P150"/>
  <c r="P370"/>
  <c r="O150"/>
  <c r="H282"/>
  <c r="H150" s="1"/>
  <c r="I282"/>
  <c r="M282"/>
  <c r="M150" s="1"/>
  <c r="M19" s="1"/>
  <c r="L282"/>
  <c r="L150" s="1"/>
  <c r="H20"/>
  <c r="G19"/>
  <c r="J19"/>
  <c r="K388"/>
  <c r="K206"/>
  <c r="P916" l="1"/>
  <c r="P933" s="1"/>
  <c r="L19"/>
  <c r="H19"/>
  <c r="I150"/>
  <c r="K150"/>
  <c r="I20"/>
  <c r="K370"/>
  <c r="K19" l="1"/>
  <c r="I19"/>
</calcChain>
</file>

<file path=xl/sharedStrings.xml><?xml version="1.0" encoding="utf-8"?>
<sst xmlns="http://schemas.openxmlformats.org/spreadsheetml/2006/main" count="19980" uniqueCount="1145">
  <si>
    <t>Приложение № 2</t>
  </si>
  <si>
    <t xml:space="preserve">к решению Алданского районного Совета </t>
  </si>
  <si>
    <t>"О бюджете муниципального образования</t>
  </si>
  <si>
    <t>"Алданский район" на 2013 год"</t>
  </si>
  <si>
    <t>Приложение № 7</t>
  </si>
  <si>
    <t>от 25.12.2012 года №     35-1</t>
  </si>
  <si>
    <t xml:space="preserve"> Распределение бюджетных ассигнований</t>
  </si>
  <si>
    <t xml:space="preserve">муниципального образования "Алданский район"на 2013 год </t>
  </si>
  <si>
    <t>по разделам, подразделам, целевым статьям и видам   функциональной  и ведомственной структуре расходов бюджетов Российской Федерации</t>
  </si>
  <si>
    <t>(тыс. руб.)</t>
  </si>
  <si>
    <t>Наименование</t>
  </si>
  <si>
    <t>Ведомство</t>
  </si>
  <si>
    <t>Рз</t>
  </si>
  <si>
    <t>ПР</t>
  </si>
  <si>
    <t>ЦСР</t>
  </si>
  <si>
    <t>ВР</t>
  </si>
  <si>
    <t>Сумма</t>
  </si>
  <si>
    <t>сессия февраль</t>
  </si>
  <si>
    <t>сессия апрель</t>
  </si>
  <si>
    <t>сессия май</t>
  </si>
  <si>
    <t>сессия июнь</t>
  </si>
  <si>
    <t>сессия август</t>
  </si>
  <si>
    <t>сессия октябрь</t>
  </si>
  <si>
    <t>ВСЕГО РАСХОДОВ</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</si>
  <si>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</si>
  <si>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</si>
  <si>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</si>
  <si>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 01</t>
  </si>
  <si>
    <t>02 </t>
  </si>
  <si>
    <t>Субсидии муниципальным образованием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t>
  </si>
  <si>
    <t>010</t>
  </si>
  <si>
    <t>02</t>
  </si>
  <si>
    <t>9503407</t>
  </si>
  <si>
    <t>Фонд оплаты труда и страховые взносы</t>
  </si>
  <si>
    <t>121</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</si>
  <si>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</si>
  <si>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9991310</t>
  </si>
  <si>
    <t>Глава муниципального образования</t>
  </si>
  <si>
    <t>Иные выплаты персоналу, за исключением фонда оплаты труда</t>
  </si>
  <si>
    <t>122</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</si>
  <si>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</si>
  <si>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</si>
  <si>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Центральный аппарат</t>
  </si>
  <si>
    <t>9991320</t>
  </si>
  <si>
    <t>Закупка товаров,работ,услуг в сфере информационно-коммуникационных технологий</t>
  </si>
  <si>
    <t>242</t>
  </si>
  <si>
    <t>Прочая закупка товаров, работ и услуг для муниципальных нужд</t>
  </si>
  <si>
    <t>244</t>
  </si>
  <si>
    <t>Уплата налога на имущество организаций и земельного налога</t>
  </si>
  <si>
    <t>851</t>
  </si>
  <si>
    <t>Уплата прочих налогов, сборов и иных обязательных платежей</t>
  </si>
  <si>
    <t>852</t>
  </si>
  <si>
    <t>05</t>
  </si>
  <si>
    <t>Составление (изменение и дополнение)списков кандидатов в присяжные заседатели федеральных судов общей юрисдикции в РФ</t>
  </si>
  <si>
    <t>0014000</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</si>
  <si>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</si>
  <si>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</si>
  <si>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контрольно-счетной палаты муниципального образования и его заместители</t>
  </si>
  <si>
    <t>9991400</t>
  </si>
  <si>
    <t>Обеспечение проведения выборов и референдумов</t>
  </si>
  <si>
    <t>07</t>
  </si>
  <si>
    <t>Муниципальные выборы</t>
  </si>
  <si>
    <t>9992000</t>
  </si>
  <si>
    <t>Резервные фонды</t>
  </si>
  <si>
    <t>11</t>
  </si>
  <si>
    <t>Резервные фонды местных администраций</t>
  </si>
  <si>
    <t>9993000</t>
  </si>
  <si>
    <t>Резервные средства</t>
  </si>
  <si>
    <t>870</t>
  </si>
  <si>
    <t>Другие общегосударственные вопросы</t>
  </si>
  <si>
    <t>13</t>
  </si>
  <si>
    <t>Подготовка  генеральных планов поселений республики и схем территориального планирования муниципальных районов республики</t>
  </si>
  <si>
    <t>6802101</t>
  </si>
  <si>
    <t>Субсидии, за исключением субсидий на софинансирование объектов капитального строительства муниципальной собственности</t>
  </si>
  <si>
    <t>521</t>
  </si>
  <si>
    <t>Подготовка и утверждение документов по планировке территорий в целях жилищного строительства</t>
  </si>
  <si>
    <t>6802104</t>
  </si>
  <si>
    <t>Повышение эффективности бюджетных расходов</t>
  </si>
  <si>
    <t>6014000</t>
  </si>
  <si>
    <t>ДЦП "Повышение эффективности бюджетных расходов муниципального образования "Алданский район" на 2011-2013 годы</t>
  </si>
  <si>
    <t>6014100</t>
  </si>
  <si>
    <t>Обучение по программам переподготовки и повышения квалификации работников бюджетной сферы</t>
  </si>
  <si>
    <t>6014101</t>
  </si>
  <si>
    <t>112</t>
  </si>
  <si>
    <t>Энергосбережение, Энергоэффективная экономика</t>
  </si>
  <si>
    <t>6006000</t>
  </si>
  <si>
    <t>МЦП "Энергосбережение и повышение энергетической эффективности"</t>
  </si>
  <si>
    <t>6006100</t>
  </si>
  <si>
    <t>Обучение ответственных за энергосбережение и повышение энергетической эффективности</t>
  </si>
  <si>
    <t>6006101</t>
  </si>
  <si>
    <t>Автоматизация потребления тепловой энергии учреждениями</t>
  </si>
  <si>
    <t>6006102</t>
  </si>
  <si>
    <t>Субсидии муниципальным учреждениям на иные цели</t>
  </si>
  <si>
    <t>612</t>
  </si>
  <si>
    <t>МЦП "Развитие муниципальной службы в муниципальном образовании "Алданский район" на 2012-2016 годы</t>
  </si>
  <si>
    <t>6018000</t>
  </si>
  <si>
    <t>Обучение по программампереподготовки и повышения квалификации муниципальных служащих</t>
  </si>
  <si>
    <t>6018100</t>
  </si>
  <si>
    <t>Субсидии муниципальным учреждениям на финансовое обеспечение муниципального задания на оказание муниципальных услуг (выполнение работ)</t>
  </si>
  <si>
    <t>611</t>
  </si>
  <si>
    <t>Обеспечение деятельности подведомственных учреждений</t>
  </si>
  <si>
    <t>9994000</t>
  </si>
  <si>
    <t>Выполнение отдельных государственных полномочий по комплектованию, хранению, учету и использованию документов Архивного фонда РС(Я)</t>
  </si>
  <si>
    <t>9906130</t>
  </si>
  <si>
    <t>Выполнение отдельных государственных полномочий по реализации Федерального закона от 25.10.02г. № 125-ФЗ "О жилищных субсидиях гражданам, выезжающим из районов Крайнего Севера и приравненных к ним местностей"</t>
  </si>
  <si>
    <t>9503501</t>
  </si>
  <si>
    <t>Осуществление отдельных государственных полномочий по организации деятельности  административных комиссий по расмотрению дел об административных правонарушениях</t>
  </si>
  <si>
    <t>9906120</t>
  </si>
  <si>
    <t>Программа Правительства РС(Я) по повышению эффективности бюджетных расходов на 2011-2013 годы</t>
  </si>
  <si>
    <t>9502301</t>
  </si>
  <si>
    <t>Исполнение органами местного самоуправления муниципальных районов переданных государственных полномочий по выравниванию бюджетов поселений</t>
  </si>
  <si>
    <t>9503202</t>
  </si>
  <si>
    <t>Иные межбюджетные трансферты за счет МБ</t>
  </si>
  <si>
    <t>9996500</t>
  </si>
  <si>
    <t>Иные межбюджетные трансферты местным бюджетам</t>
  </si>
  <si>
    <t>541</t>
  </si>
  <si>
    <t xml:space="preserve">Общереспубликанское движение добрых дел "Моя Якутия  в 21 веке" </t>
  </si>
  <si>
    <t>9905220</t>
  </si>
  <si>
    <t>Субсидии на софинансирование объектов капитального строительства муниципальной собственности</t>
  </si>
  <si>
    <t>523</t>
  </si>
  <si>
    <t>Cтроительство культурно-спортивного комплекса с.Кутана</t>
  </si>
  <si>
    <t>9997008</t>
  </si>
  <si>
    <t>Членские взносы в Совет муниципальных образований</t>
  </si>
  <si>
    <t>9997010</t>
  </si>
  <si>
    <t>Разработка программы СЭР МО "Алданский район"</t>
  </si>
  <si>
    <t>9997012</t>
  </si>
  <si>
    <t>Мобилизационная и вневойсковая подготовка</t>
  </si>
  <si>
    <t>03</t>
  </si>
  <si>
    <t>Субвенция на осуществление первичного воинского учета на территориях, где отсутствуют военные комиссариаты</t>
  </si>
  <si>
    <t>00136 00</t>
  </si>
  <si>
    <t>Субвенции</t>
  </si>
  <si>
    <t>530</t>
  </si>
  <si>
    <t xml:space="preserve">Обеспечение равных условий оплаты труда, установленных нормативными правовыми актами Республики Саха (Якутия), работникам местных администраций, выполняющим функции по осуществлению полномочий Российской Федерации по первичному воинскому учету на территориях, где отсутствуют военные комиссариаты, за счет средств государственного бюджета </t>
  </si>
  <si>
    <t>9503405</t>
  </si>
  <si>
    <t>Защита населения и территории от чрезвычайных ситуаций природного и техногенного характера, гражданская оборона</t>
  </si>
  <si>
    <t>Органы внутренних дел</t>
  </si>
  <si>
    <t>Правоохранительные органы и защита населения и территорий МО от ЧС</t>
  </si>
  <si>
    <t>6009000</t>
  </si>
  <si>
    <t xml:space="preserve"> </t>
  </si>
  <si>
    <t>МП "Профилактика правонарушений в муниципальном образовании "Алданский район" на 2013-2016 годы"</t>
  </si>
  <si>
    <t>6009400</t>
  </si>
  <si>
    <t>Изготовление,установление размещение на территория населенныхпунктов, в образовательны учреждениях, а также СМИ информационнойсоциальной рекламы в сфере профилактики правонарушений (плакаты,баннеры передачи и иные мероприятия),пропагандирующей законопослушное поведение и здоровый образ жизни</t>
  </si>
  <si>
    <t>6009401</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</si>
  <si>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городе Алдан</t>
  </si>
  <si>
    <t>6009402</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</si>
  <si>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городе Томмот</t>
  </si>
  <si>
    <t>6009403</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</si>
  <si>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поселке Н-Куранах</t>
  </si>
  <si>
    <t>6009404</t>
  </si>
  <si>
    <t>Изготовление,установление размещение на территория населенных пунктов,  а также СМИ социальной рекламы антинаркотической пропаганды</t>
  </si>
  <si>
    <t>6009405</t>
  </si>
  <si>
    <t>Обеспечение уведомления правонарушителей с помощью услуг ФГУП "Почта России"</t>
  </si>
  <si>
    <t>6009406</t>
  </si>
  <si>
    <t>Органы юстиции</t>
  </si>
  <si>
    <t xml:space="preserve">Субвенция на осуществление полномочий по государственной регистрация актов гражданского состояния </t>
  </si>
  <si>
    <t>00138 00</t>
  </si>
  <si>
    <t>09</t>
  </si>
  <si>
    <t>МП "Защита населения и территорий от чрезвычайных ситуаций природного и техногенного характкра в муниципальном образованийй "Алданский район" на 2013-2016 годы"</t>
  </si>
  <si>
    <t>6009200</t>
  </si>
  <si>
    <t>Изготовление и распостранение плакатов, аншлагов, памяток для населения района по способам защиты и правилам поведения на водных обьектах</t>
  </si>
  <si>
    <t>6009201</t>
  </si>
  <si>
    <t>Создание материальных и финансовых резервов для ЧС В 2013-2017 ГГ</t>
  </si>
  <si>
    <t>6009202</t>
  </si>
  <si>
    <t>Выполнение работ, оказание услуг, предоставление специализированной гидрометинформации</t>
  </si>
  <si>
    <t>6009203</t>
  </si>
  <si>
    <t>Национальная  экономика</t>
  </si>
  <si>
    <t>Общеэкономические вопросы</t>
  </si>
  <si>
    <t>Расходы на выполнение отдельных государственных полномочий по государственному регулированию цен (тарифов)</t>
  </si>
  <si>
    <t>9906140</t>
  </si>
  <si>
    <t>Осуществление отдельных государственных полномочий по лицензированию розничной продажи алкогольной продукции</t>
  </si>
  <si>
    <t>8508100</t>
  </si>
  <si>
    <t>Сельское хозяйство и рыболовство</t>
  </si>
  <si>
    <t>МП "Поддержка сельхотоваропроизводителей в МО "Алданский район" на период 2012-2016 годы"</t>
  </si>
  <si>
    <t>6004200</t>
  </si>
  <si>
    <t>Субсидирование части затрат сельхозтоваропрогизводителям в сфере животноводчества (приобритение молодняка сельхоз животных)</t>
  </si>
  <si>
    <t>6004201</t>
  </si>
  <si>
    <t>Субсидии юридическим лицам (кроме муниципальных учреждений), индивидуальным предпринимателям, физическим лицам-производителям товаров, работ,услуг</t>
  </si>
  <si>
    <t>810</t>
  </si>
  <si>
    <t>Содержание маточного поголовья КРС</t>
  </si>
  <si>
    <t>6004202</t>
  </si>
  <si>
    <t>Субсидия на корма свиноводческим организациям</t>
  </si>
  <si>
    <t>6004203</t>
  </si>
  <si>
    <t>Поддержка табунного коневодства</t>
  </si>
  <si>
    <t>6004204</t>
  </si>
  <si>
    <t>Отстрел волков</t>
  </si>
  <si>
    <t>6004205</t>
  </si>
  <si>
    <t>Выплата премий охотникам за сданную шкуру волка</t>
  </si>
  <si>
    <t>6004206</t>
  </si>
  <si>
    <t>Реализация инвестпроекта по Агрогородку с. Якокит</t>
  </si>
  <si>
    <t>6004207</t>
  </si>
  <si>
    <t>Бюджетные инвестиции в объекты муниципальной собственности казенным учреждениям вне рамок государственного оборонного заказа</t>
  </si>
  <si>
    <t>411</t>
  </si>
  <si>
    <t>Поддержка скотоводства</t>
  </si>
  <si>
    <t>8505301</t>
  </si>
  <si>
    <t>Поддержка базовых свиноводческих хозяйств</t>
  </si>
  <si>
    <t>8505303</t>
  </si>
  <si>
    <t>8505305</t>
  </si>
  <si>
    <t>Повышение урожайности сельскохозяйственных культур</t>
  </si>
  <si>
    <t>8506300</t>
  </si>
  <si>
    <t>Поддержка посева кормовых культур</t>
  </si>
  <si>
    <t>8506402</t>
  </si>
  <si>
    <t>Поддержка северного оленеводства</t>
  </si>
  <si>
    <t>8507101</t>
  </si>
  <si>
    <t>Материально-техническое обеспечение оленеводов</t>
  </si>
  <si>
    <t>8507102</t>
  </si>
  <si>
    <t>Выполнение отдельных государственных полномочий по поддержке сельскохозяйственного производства муниципальными служащими</t>
  </si>
  <si>
    <t>8515100</t>
  </si>
  <si>
    <t>Выполнение отдельных государственных полномочий по поддержке сельскохозяйственного производства муниципальными учреждениями</t>
  </si>
  <si>
    <t>8515200</t>
  </si>
  <si>
    <t>111</t>
  </si>
  <si>
    <t xml:space="preserve">Транспорт                                                            </t>
  </si>
  <si>
    <t>08</t>
  </si>
  <si>
    <t>МП "Развитие дорожно-транспортного комплекса"</t>
  </si>
  <si>
    <t>6005000</t>
  </si>
  <si>
    <t>Подпрограмма "Содержание и ремонт автомобильных дорог общего пользования местного значения , подбездных автомобильных дорог к населенным пунктам муниципального образования "Алданский район" на период 2012-2016 годы"</t>
  </si>
  <si>
    <t>6005300</t>
  </si>
  <si>
    <t>Зимнее содержание (очистка от снега) автодорог общего пользования местного значения вне границ населенных пунктов</t>
  </si>
  <si>
    <t>6005301,</t>
  </si>
  <si>
    <t>6005301</t>
  </si>
  <si>
    <t>Летнее содержание  автодорог общего пользования местного значения вне границ населенных пунктов</t>
  </si>
  <si>
    <t>6005302</t>
  </si>
  <si>
    <t>Ремонт автодороги Томмот-Ыллымах</t>
  </si>
  <si>
    <t>6005303</t>
  </si>
  <si>
    <t>Ремонт автодороги Н-Куранах-Хатыстыр</t>
  </si>
  <si>
    <t>6005304</t>
  </si>
  <si>
    <t>Ремонт автодороги Алдан-Якокут</t>
  </si>
  <si>
    <t>6005305</t>
  </si>
  <si>
    <t>Каппиталный ремонт автодороги Алдан-Ленинский</t>
  </si>
  <si>
    <t>6005306</t>
  </si>
  <si>
    <t>Содержание автодороги 1 й Орочен-Лебединый</t>
  </si>
  <si>
    <t>6005307</t>
  </si>
  <si>
    <t>Содержание автозимника Томмот-Кутана-Чагда (подьезд)</t>
  </si>
  <si>
    <t>6005308</t>
  </si>
  <si>
    <t>Содержание автозимника Томмот-Кутана</t>
  </si>
  <si>
    <t>6005309</t>
  </si>
  <si>
    <t>Подпрограмма "Транспортное обслуживание  населения на межселенны автобусных маршрутах МО "Алданский район" на период 2012-2016 годы"</t>
  </si>
  <si>
    <t>6005400</t>
  </si>
  <si>
    <t>Возмещение убытков транспортному предприятию связанных с эксплуатационно деятельностью а семь межселенных автобусных маршрутах МО "Алданский район"</t>
  </si>
  <si>
    <t>6005401</t>
  </si>
  <si>
    <t>Подготовка и содержание авиаплощадок (вертодромов)</t>
  </si>
  <si>
    <t>8805400</t>
  </si>
  <si>
    <t>Увеличение уставного капитала МУП АР АПАП</t>
  </si>
  <si>
    <t>9997009</t>
  </si>
  <si>
    <t>Бюджетные инвестиции в обьекты муниципальной собственности унитарным предприятиям, основанным на праве хозяйственного ведения</t>
  </si>
  <si>
    <t>422</t>
  </si>
  <si>
    <t>Дорожное хозяйство</t>
  </si>
  <si>
    <t>Капитальный ремонт автодороги Алдан-Ленинский</t>
  </si>
  <si>
    <t>Cофинансирование к средствам Дорожного фонда РС (Я0 на содержание автодорог общего пользования местного значения вне границ населенных пунктов</t>
  </si>
  <si>
    <t>6005314</t>
  </si>
  <si>
    <t>Ремонт автодороги Н.Куранах-Угоян</t>
  </si>
  <si>
    <t>6005310</t>
  </si>
  <si>
    <t>Технический надзор "Капитальный ремонт автомобильной дороги Алдан-Ленинский"</t>
  </si>
  <si>
    <t>6005311</t>
  </si>
  <si>
    <t>Ремонт автодорог общего пользования местного значения вне границ населенных пунктов</t>
  </si>
  <si>
    <t>6005312</t>
  </si>
  <si>
    <t>Технический надзор по ремонту автомобильных дорог общего пользования местного значения вне границ населенных пунктов</t>
  </si>
  <si>
    <t>6005313</t>
  </si>
  <si>
    <t>Строительство автомобильных дорог</t>
  </si>
  <si>
    <t>8803200</t>
  </si>
  <si>
    <t>Содержание местных автомобильных дорог</t>
  </si>
  <si>
    <t>8803402</t>
  </si>
  <si>
    <t>Ремонт местных дорог</t>
  </si>
  <si>
    <t>8803303</t>
  </si>
  <si>
    <t>Ремонт дворовых территорий</t>
  </si>
  <si>
    <t>8803305</t>
  </si>
  <si>
    <t>Капитальный ремонт и ремонт автомобильных дорог общего пользования и улично-дорожной сети сельских поселений</t>
  </si>
  <si>
    <t>8803503</t>
  </si>
  <si>
    <t>Другие вопросы в области национальной экономики</t>
  </si>
  <si>
    <t>12</t>
  </si>
  <si>
    <t>МЦП  "Управление муниципальной собственностью муниципального образования "Алданский район"</t>
  </si>
  <si>
    <t>6017000</t>
  </si>
  <si>
    <t>Управление программой</t>
  </si>
  <si>
    <t>6017100</t>
  </si>
  <si>
    <t>Учет муниципального имущества и формирование муниципальной собственности на объекты капитального строительства</t>
  </si>
  <si>
    <t>6017200</t>
  </si>
  <si>
    <t>Осуществление технической инвентаризации объектов муниципальной казны и муниципальных учреждений, находящихся в муниципальной собственности</t>
  </si>
  <si>
    <t>6017201</t>
  </si>
  <si>
    <t>Проведение оценочных работ на объекты, составляющие казну муниципального образования «Алданский район</t>
  </si>
  <si>
    <t>6017202</t>
  </si>
  <si>
    <t>Проведение ремонтных работ (реконструкция имущества казны)</t>
  </si>
  <si>
    <t>6017203</t>
  </si>
  <si>
    <t>Оценка имущества для принятия управленческих решений</t>
  </si>
  <si>
    <t>6017204</t>
  </si>
  <si>
    <t>Содержание имущества</t>
  </si>
  <si>
    <t>6017205</t>
  </si>
  <si>
    <t>Cтрахование муниципального имущества</t>
  </si>
  <si>
    <t>6017206</t>
  </si>
  <si>
    <t>Управление земельными ресурсами</t>
  </si>
  <si>
    <t>6017300</t>
  </si>
  <si>
    <t>Межевание земельных участков, право аренды либо собственности, на которые подлежит продаже на аукционе</t>
  </si>
  <si>
    <t>6017301</t>
  </si>
  <si>
    <t>Оценка размера аренды земельных участков, право аренды либо собственности, на которые подлежит продаже на аукционе</t>
  </si>
  <si>
    <t>6017302</t>
  </si>
  <si>
    <t>Проведение кадастровых работ на земельных участках, на которые у муниципального образования «Алданский район» возникает право собственности и их регистрация для дальнейшего предоставления земельных участков на праве аренды и выкупа земельных участков</t>
  </si>
  <si>
    <t>6017303</t>
  </si>
  <si>
    <t>МЦП "Развитие предпринимательства и туризма в МО "Алданский район"</t>
  </si>
  <si>
    <t>6003000</t>
  </si>
  <si>
    <t>Поддержка малого и среднего предпринимательства</t>
  </si>
  <si>
    <t>6003100</t>
  </si>
  <si>
    <t>Субсидирование части затрат, понесенных субьектами малого и среднего предпринимательства,  осуществляющими деятельность в сфере производствап продукции, по уплате процентов по кредитам и займам, полученными в кредитных организациях, по лизинговым платежам в части лизингодателя</t>
  </si>
  <si>
    <t>6003101</t>
  </si>
  <si>
    <t xml:space="preserve">Предоставление субсидии на развитие системы микрофинансирования некоммерческой организации "Фонд поддержки малого и среднего предпринимательства муниципального образования "Алданский район" </t>
  </si>
  <si>
    <t>6003102</t>
  </si>
  <si>
    <t>Предоставление грантов начинающим субьектам малого предпринимательства</t>
  </si>
  <si>
    <t>6003103</t>
  </si>
  <si>
    <t>Субсидирование части затрат субьектов малого и среднего предпринимательства,связанных с участием в выставочно-ярморочных мероприятиях, на проведение презентации республиканской промышленной продукции субьектов малого и среднего предпринимательства на территории РФ, в том числе РС (Я)</t>
  </si>
  <si>
    <t>6003104</t>
  </si>
  <si>
    <t>Строительство Бизнес-инкубатора в г. Алдан</t>
  </si>
  <si>
    <t>6003105</t>
  </si>
  <si>
    <t>Субсидирование части затрат понесенных субьектами малого и среднего предпринимательства,занятыми в сфере производства продукции, а арендную плату за имущество, используемое в производственном процессе</t>
  </si>
  <si>
    <t>6003106</t>
  </si>
  <si>
    <t>Субсидирование части затрат понесенных субьектами малого и среднего предпринимательства,занятыми в сфере производства продукции,на профессиональную подготовку, переподготовку, повышение квалификации и стажировку производственного персонала</t>
  </si>
  <si>
    <t>6003107</t>
  </si>
  <si>
    <t>Субсидирование части затрат понесенных субьектами малого и среднего предпринимательства на модернизацию производственного оборудования</t>
  </si>
  <si>
    <t>6003108</t>
  </si>
  <si>
    <t>Субсидирование части транспортных расходов,  понесенных субьектами малого и среднего предпринимательства по доставке производственного оборудования</t>
  </si>
  <si>
    <t>6003109</t>
  </si>
  <si>
    <t>Субсидирование части затрат субьектов малого и среднего предпринимательства,понесенных на приобритение рабочего инструмента и расходных материалов по производству одного или нескольких видов продукции народно-художественного промысла и декаротивно-прикадного искуствасвязанных с участием в выставочно-ярморочных мероприятиях, на проведение презентации республиканской промышленной продукции субьектов малого и среднего предпринимательства на территории РФ, в том числе РС (Я)</t>
  </si>
  <si>
    <t>6003110</t>
  </si>
  <si>
    <t>Субсидирование части затрат понесенных субьектами малого и среднего предпринимательства,занятыми в сфере производства продукции,на профессиональную подготовку, переподготовку, повышение квалификации и стажировку работников, занятых в сфере оказания бытового облуживания</t>
  </si>
  <si>
    <t>6003111</t>
  </si>
  <si>
    <t>Проведение декады бытового обслуживания</t>
  </si>
  <si>
    <t>6003112</t>
  </si>
  <si>
    <t>Субсидирование части затрат на арендную плату за имущество,понесенных субьектами малого и среднего предпринимательства, оказывающие услуги по уходу и присмотру за детьми дошкольного возраста</t>
  </si>
  <si>
    <t>6003113</t>
  </si>
  <si>
    <t>Субсидирование части затрат ,понесенных субьектами малого и среднего предпринимательства, на организацию групп дневного времяпровождения детей дошкольного возраста  и иных подобных им видов деятельности по уходу и присмотру за детьми</t>
  </si>
  <si>
    <t>6003114</t>
  </si>
  <si>
    <t>Предоставление информации по вопросам организации и осуществления предпринимательской деятельности, а также мерам государственной и муниципальной поддержки через созданный в сети интернет официальный сайт МО "Алданский район" и др. СМИ</t>
  </si>
  <si>
    <t>6003115</t>
  </si>
  <si>
    <t>Организация массовых программ обучения и повышения квалификации</t>
  </si>
  <si>
    <t>6003116</t>
  </si>
  <si>
    <t>Проведение Дня предпринимателя</t>
  </si>
  <si>
    <t>6003117</t>
  </si>
  <si>
    <t>Поддержка социально-значимых услуг в сельских населенных пунктах</t>
  </si>
  <si>
    <t>6003118</t>
  </si>
  <si>
    <t>Грант на усовершенствование действующих туристских маршрутов внутреннего и вьездного туризма</t>
  </si>
  <si>
    <t>6003201</t>
  </si>
  <si>
    <t>Поддержка местных товаропроизводителей в в сельских населенных пунктах</t>
  </si>
  <si>
    <t>6003119</t>
  </si>
  <si>
    <t>Упрощение доступа субъектов малого и среднего предпринимательства к финансовым средствам</t>
  </si>
  <si>
    <t>8302100</t>
  </si>
  <si>
    <t>Развитие сети объектов инфраструктуры поддержки малого и среднего предпринимательства, специализирующиеся на предоставлении услуг различным категориям субъектов предпринимательской деятельности</t>
  </si>
  <si>
    <t>8302500</t>
  </si>
  <si>
    <t>Жилищно-коммунальное хозяйство</t>
  </si>
  <si>
    <t>00</t>
  </si>
  <si>
    <t>Жилищное хозяйство</t>
  </si>
  <si>
    <t>Установка приборов учета используемых энергоресурсов</t>
  </si>
  <si>
    <t>9105201</t>
  </si>
  <si>
    <t>Софинансирование муниципальных программ по энергосбережению и повышению энергетической эффективности</t>
  </si>
  <si>
    <t>9105401</t>
  </si>
  <si>
    <t>Оценка состояния жилищного фонда</t>
  </si>
  <si>
    <t>9997014</t>
  </si>
  <si>
    <t>Разработка программ комплексного развития систем коммунальной инфраструктуры муниципальных образований РС(Я)</t>
  </si>
  <si>
    <t>6902302</t>
  </si>
  <si>
    <t>9997013</t>
  </si>
  <si>
    <t>Благоустройство</t>
  </si>
  <si>
    <t>МП "Упорядочение и развитие обьекто размещения и переработки твердых бытовых, промышленных отходов на территории Алданского района на 2012-2016 годы"</t>
  </si>
  <si>
    <t>6008000</t>
  </si>
  <si>
    <t>Полигоны (свалки) твердых бытовых и промышленных отходов Алданского района</t>
  </si>
  <si>
    <t>6008400</t>
  </si>
  <si>
    <t>Разработка проектов рекультивации обьектов размещения твердых бытовых и промышленных отходов</t>
  </si>
  <si>
    <t>6008401</t>
  </si>
  <si>
    <t>Проведение рекультивации обьектов размещения твердых бытовых и промышленных отходов</t>
  </si>
  <si>
    <t>6008402</t>
  </si>
  <si>
    <t>Образование</t>
  </si>
  <si>
    <t>МП "Развитие системы образования в МО "Алданский район" на 2013-2016 годы"</t>
  </si>
  <si>
    <t>6001200</t>
  </si>
  <si>
    <t>Подпрограмма "Дошкольное образование"</t>
  </si>
  <si>
    <t>Организация работы инновационных площадок</t>
  </si>
  <si>
    <t>6001201</t>
  </si>
  <si>
    <t>Проведение кокурсов</t>
  </si>
  <si>
    <t>6001202</t>
  </si>
  <si>
    <t>Организация и проведение районных семинаров</t>
  </si>
  <si>
    <t>6001203</t>
  </si>
  <si>
    <t>Обеспечение детской мебелью,технологическим оборудованием</t>
  </si>
  <si>
    <t>6001204</t>
  </si>
  <si>
    <t>Проведение капиальных и текущих ремонтов</t>
  </si>
  <si>
    <t>6001205</t>
  </si>
  <si>
    <t>Приобретение оборудования на летние площадки</t>
  </si>
  <si>
    <t>6001206</t>
  </si>
  <si>
    <t>Обеспечение противопожарной безопасности дошкольных образовательных учреждений</t>
  </si>
  <si>
    <t>6001207</t>
  </si>
  <si>
    <t>Обеспечение антитеррористической безопасности ДОУ</t>
  </si>
  <si>
    <t>6001208</t>
  </si>
  <si>
    <t>Обеспечение деятельности муниципальных дошкольных образовательных учреждений в рамках муниципальной услуги</t>
  </si>
  <si>
    <t>6001209</t>
  </si>
  <si>
    <t>Субсидии бюджетным учреждениям на возмещение нормативных затрат, связанных с оказанием ими государственных (муниципальных) услуг (выполнением работ)</t>
  </si>
  <si>
    <t>Меры социальной поддержки работников в части расходов по оплате выезда за пределы РС (Я) "Дошкольное образование"</t>
  </si>
  <si>
    <t>6001210</t>
  </si>
  <si>
    <t xml:space="preserve">Предоставление льгот по коммунальным услугам педагогическим работникам образовательных учреждений </t>
  </si>
  <si>
    <t>6202103</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</si>
  <si>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 (Дошкольные образовательные учреждения)</t>
  </si>
  <si>
    <t>6202202</t>
  </si>
  <si>
    <t xml:space="preserve">Обеспечение противопожарной безопасности образовательных учреждений </t>
  </si>
  <si>
    <t>6207101</t>
  </si>
  <si>
    <t>Обеспечение антитеррористической безопасности образовательных учреждений</t>
  </si>
  <si>
    <t>6207102</t>
  </si>
  <si>
    <t>Общее образование</t>
  </si>
  <si>
    <t>Подпрограмма "Общее образование"</t>
  </si>
  <si>
    <t>6001300</t>
  </si>
  <si>
    <t>Муниципальная поддержка участия школьников в олимпиадах респубканского уровня</t>
  </si>
  <si>
    <t>6001301</t>
  </si>
  <si>
    <t>Проведение муниципальных предметных олимпиад</t>
  </si>
  <si>
    <t>6001302</t>
  </si>
  <si>
    <t>Доставка и проведение ДКР МО РС(Я )по результатам освоения ФГОС начального, основного общего образовани</t>
  </si>
  <si>
    <t>6001303</t>
  </si>
  <si>
    <t>Организация и проведение государственной итоговой аттестациив новой форме в 9 кл</t>
  </si>
  <si>
    <t>6001304</t>
  </si>
  <si>
    <t>Организация и проведение Единого государственного экзамена в 11 классе</t>
  </si>
  <si>
    <t>6001305</t>
  </si>
  <si>
    <t>Конкурс инновационных проектов среди ОУ района, направленных на решение социально-экономических задач района</t>
  </si>
  <si>
    <t>6001306</t>
  </si>
  <si>
    <t xml:space="preserve">Участие в республиканских конкурсах </t>
  </si>
  <si>
    <t>6001307</t>
  </si>
  <si>
    <t>Организация и проведение районных педагогических чтений</t>
  </si>
  <si>
    <t>6001308</t>
  </si>
  <si>
    <t>Проведение районных дистационных конкурсов педагогического мастерства</t>
  </si>
  <si>
    <t>6001309</t>
  </si>
  <si>
    <t>Организация конкурсов, фестивалей, смотров и других мероприятийв сфере правового образования и воспмтания</t>
  </si>
  <si>
    <t>6001310</t>
  </si>
  <si>
    <t>Приобретение школьной мебели, учебного оборудования в условиях перехода на новые ФГОС</t>
  </si>
  <si>
    <t>6001311</t>
  </si>
  <si>
    <t>Проведение капитальных  ремонтов школ</t>
  </si>
  <si>
    <t>6001312</t>
  </si>
  <si>
    <t>Обеспечение противопожарной безопасности общеобразовательных учреждений</t>
  </si>
  <si>
    <t>6001313</t>
  </si>
  <si>
    <t>Обеспечение антитеррористической безопасности общеобразовательных учреждений</t>
  </si>
  <si>
    <t>6001314</t>
  </si>
  <si>
    <t>Обеспечение деятельности муниципальных общеобразовательных учреждений в рамках муниципальной услуги</t>
  </si>
  <si>
    <t>6001315</t>
  </si>
  <si>
    <t>Приобритение автомобиля</t>
  </si>
  <si>
    <t>6001316</t>
  </si>
  <si>
    <t>Меры социальной поддержки работников в части расходов по оплате выезда за пределы РС (Я)"Общее образование"</t>
  </si>
  <si>
    <t>6001317</t>
  </si>
  <si>
    <t>Приобритение продуктов питания</t>
  </si>
  <si>
    <t>6001318</t>
  </si>
  <si>
    <t>Подпрограмма "Дополнительное образование"</t>
  </si>
  <si>
    <t>6001400</t>
  </si>
  <si>
    <t>Обеспечение деятельности муниципальных учреждений дополнительного образования (муз. Школы)</t>
  </si>
  <si>
    <t>6001401</t>
  </si>
  <si>
    <t>Обеспечение деятельности муниципальных учреждений дополнительного образования (ДЮСШ)</t>
  </si>
  <si>
    <t>6001402</t>
  </si>
  <si>
    <t>Обеспечение деятельности ресурсных центров по дополнительному образованию на базе общеобразовательных учреждений</t>
  </si>
  <si>
    <t>6001403</t>
  </si>
  <si>
    <t>Проведение мероприятий, напрапвленных на выявление и поддержку талантливых детей</t>
  </si>
  <si>
    <t>6001404</t>
  </si>
  <si>
    <t>Проведение районных конкурсов</t>
  </si>
  <si>
    <t>6001405</t>
  </si>
  <si>
    <t>Проведение районного слета победителей олимпиад "Юнтал"</t>
  </si>
  <si>
    <t>6001406</t>
  </si>
  <si>
    <t>Проведение районных и обеспечение участия в республиканских спортивных соревнованиях</t>
  </si>
  <si>
    <t>6001407</t>
  </si>
  <si>
    <t>Приобритение технологического оборудованиядля учреждений доп. Образования (спорт. Инвентарь)</t>
  </si>
  <si>
    <t>6001408</t>
  </si>
  <si>
    <t>Обследование и проведение капитальных ремонтов зданий и сооружений</t>
  </si>
  <si>
    <t>6001409</t>
  </si>
  <si>
    <t xml:space="preserve">  Организация и проведение культурно-просветительских мероприятий, творческих конкурсов, фестивалей, выставок, концертов, спектаклей в рамках образовательной </t>
  </si>
  <si>
    <t>6001410</t>
  </si>
  <si>
    <t xml:space="preserve"> Приобретение музыкальных инструментов, мебели, оргтехники,  наглядных пособий, специального оборудования, др.</t>
  </si>
  <si>
    <t>6001411</t>
  </si>
  <si>
    <t xml:space="preserve"> Пополнение библиотечных фондов школ: приобретение нотных изданий, художественных альбомов, учебников, рабочих тетрадей, учебно-методических  пособий по различным дисциплинам, видам искусств.</t>
  </si>
  <si>
    <t>6001412</t>
  </si>
  <si>
    <t>Обновление фонотек, видеотек, фильмотек в школах по различным  видам искусств.</t>
  </si>
  <si>
    <t>6001413</t>
  </si>
  <si>
    <t xml:space="preserve">Проведение  капитального ремонта  </t>
  </si>
  <si>
    <t>6001414</t>
  </si>
  <si>
    <t>Изучение  опыта работы школ искусств близлежащих регионов. Организация поездок для обмена опытом.</t>
  </si>
  <si>
    <t>6001415</t>
  </si>
  <si>
    <t xml:space="preserve"> Реализация мероприятий, направленных на повышение уровня исполнительского мастерства : организация и проведение  районных и другого уровня фестивалей, конкурсов, олимпиад, смотров по различным видам искусств и жанрам </t>
  </si>
  <si>
    <t>6001416</t>
  </si>
  <si>
    <t>Организация выезда талантливых детей (солистов-исполнителей, творческих коллективов), обучающихся в школах искусств, и их преподавателей для участия в республиканских, межрегиональных, российских и международных конкурсах, летних творческих школах для одаренных детей</t>
  </si>
  <si>
    <t>6001417</t>
  </si>
  <si>
    <t>Организация выезда на пленэры, проведение выездных концертных мероприятий.</t>
  </si>
  <si>
    <t>6001418</t>
  </si>
  <si>
    <t>Строительство нового здания для Томмотской детской школы искусств</t>
  </si>
  <si>
    <t>6001419</t>
  </si>
  <si>
    <t>Модернизация региональных систем общего образования</t>
  </si>
  <si>
    <t>4362100</t>
  </si>
  <si>
    <t>Ежемесячное денежное вознаграждение за классное руководство</t>
  </si>
  <si>
    <t>5200900</t>
  </si>
  <si>
    <t>Ежемесячное денежное вознаграждение за классное руководство за счет средств РС (Я)</t>
  </si>
  <si>
    <t>6203104</t>
  </si>
  <si>
    <t>О казание услуг (выполнение работ)специальными (коррекционными) образовательными учреждениями для детей с ограниченными возможностями здоровья и образовательных учреждений санаторного типа для детей, нуждающихся в длительном лечении</t>
  </si>
  <si>
    <t>6203105</t>
  </si>
  <si>
    <t>Расходы на реализацию государственного стандарта общего образования</t>
  </si>
  <si>
    <t>Реализация государственного стандарта общего образования</t>
  </si>
  <si>
    <t>Предоставление льгот по коммунальным услугам педагогическим работникам образовательных учреждений</t>
  </si>
  <si>
    <t>6203204</t>
  </si>
  <si>
    <t xml:space="preserve">Финансирование образовательных учреждений для детей-сирот и детей, оставшихся без попечения родителей </t>
  </si>
  <si>
    <t>6205107</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</si>
  <si>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t>
  </si>
  <si>
    <t>9906160</t>
  </si>
  <si>
    <t>Разработка ПСД  "Пристрой к спорткомплексу Металлург"</t>
  </si>
  <si>
    <t>9997011</t>
  </si>
  <si>
    <t>Разработка ПСД "Крытый холодный хоккейный корт"</t>
  </si>
  <si>
    <t>Молодежная политика и оздоровление детей</t>
  </si>
  <si>
    <t>Подпрограмма "Отдых и оздоровлениедетей"</t>
  </si>
  <si>
    <t>6001500</t>
  </si>
  <si>
    <t>Организация отдыха и оздоровления детей, в том числе находящихся в трудной жизненной ситуации</t>
  </si>
  <si>
    <t>6001501</t>
  </si>
  <si>
    <t>Приобретение товаров, работ,услуг в пользу граждан</t>
  </si>
  <si>
    <t>323</t>
  </si>
  <si>
    <t>Приобретение инвентаря и оборудования для летнего лагеря "Берег Дружбы"</t>
  </si>
  <si>
    <t>6001502</t>
  </si>
  <si>
    <t>Проведение капитального и текущего ремонта зданий и сооружений летнего загородного лагеря "Берег Дружбы"</t>
  </si>
  <si>
    <t>6001503</t>
  </si>
  <si>
    <t>Обеспечение деятельности муниципального учреждения "Берег Дружбы"</t>
  </si>
  <si>
    <t>6001504</t>
  </si>
  <si>
    <t>Организация перевозки детей на летний период к местам работы родителей (законных представителей), занятых в оленеводстве</t>
  </si>
  <si>
    <t>6001505</t>
  </si>
  <si>
    <t>МП "Гражданско-патриотическое воспитание молодежи Алданского района на 2012-2016 годы"</t>
  </si>
  <si>
    <t>6010000</t>
  </si>
  <si>
    <t>Подпрограмма "Молодежная политика"</t>
  </si>
  <si>
    <t>6010200</t>
  </si>
  <si>
    <t>Организация мероприятий, направленных на повышение избирательной активности молодежи</t>
  </si>
  <si>
    <t>6010201</t>
  </si>
  <si>
    <t>Участие молодежи в работе консультативного Совета национальностей при главе МО "Алданский район", создания молодежной ассамблеи народов</t>
  </si>
  <si>
    <t>6010202</t>
  </si>
  <si>
    <t>Проведение патриотических акций, направленных на воспитание у подрастающего поколения духовно-нравственных ценностей</t>
  </si>
  <si>
    <t>6010203</t>
  </si>
  <si>
    <t>Организация работы шефской помощи военнослужащим из воинской части № 03415 г.Свободный</t>
  </si>
  <si>
    <t>6010204</t>
  </si>
  <si>
    <t>Проведение мероприятий по повышению престижа службы в армии</t>
  </si>
  <si>
    <t>6010205</t>
  </si>
  <si>
    <t>Организация и проведение мероприятий, направленных на вовлечение в правовую культуру и деятельность органов местного самоуправления</t>
  </si>
  <si>
    <t>6010206</t>
  </si>
  <si>
    <t>Организация мероприятий, направленных на пропаганду среди молодежи национальной культуры и традиций народов республики</t>
  </si>
  <si>
    <t>6010207</t>
  </si>
  <si>
    <t>Организация и проведение районных фестивалей, конкурсов, форумов в области реализации молодежной политики на территории Алданского района</t>
  </si>
  <si>
    <t>6010208</t>
  </si>
  <si>
    <t>Участие в республиканских и российских фестивалей, конкурсах, акциях,  форумах, курсах повышения квалификации, конференциях, семинаров области государственной молодежной политики и т.п.</t>
  </si>
  <si>
    <t>6010209</t>
  </si>
  <si>
    <t>Развитие студенческих строительных трудовых отрядов, открытие местного отделения молодежного студенческого отряда и обеспечение его деятельности</t>
  </si>
  <si>
    <t>6010210</t>
  </si>
  <si>
    <t>Организация, проведение и участие во всероссийских , региональных, республиканских слетах молодежных студенческих отрядов</t>
  </si>
  <si>
    <t>6010211</t>
  </si>
  <si>
    <t>Организация, семинаров, круглых столов для командировок и комиссаров студенческих отрядов</t>
  </si>
  <si>
    <t>6010212</t>
  </si>
  <si>
    <t>Выпуск буклетов, листовок в целях реализации данной задачи</t>
  </si>
  <si>
    <t>6010213</t>
  </si>
  <si>
    <t>Реализация мероприятий по профессиональному ориентированию для подростков и молодежи</t>
  </si>
  <si>
    <t>6010214</t>
  </si>
  <si>
    <t>Организация работы районного и республиканского штаба "Абитуриент"</t>
  </si>
  <si>
    <t>6010215</t>
  </si>
  <si>
    <t>Проведение мероприятий по вопросам организации летней занятости несовершеннолетних</t>
  </si>
  <si>
    <t>6010216</t>
  </si>
  <si>
    <t>Привлечение безработной молодежи в мероприятиях по информированию о рабочих специальностх о подготовке к рабочим специальностям и дальнейшее трудоустройство</t>
  </si>
  <si>
    <t>6010217</t>
  </si>
  <si>
    <t>Проведение мероприятий по развитию добровольческой (волонтерской) деятельности</t>
  </si>
  <si>
    <t>6010218</t>
  </si>
  <si>
    <t>Организация проведения мероприятий по развитию общественных объединений, некоммерческих организаций</t>
  </si>
  <si>
    <t>6010219</t>
  </si>
  <si>
    <t xml:space="preserve"> Консультативно-методическая и информационная поддержка общественных организаций, ресурсных центров, военно-патриотических клубов</t>
  </si>
  <si>
    <t>6010220</t>
  </si>
  <si>
    <t>Организация и проведение районного слета общественных молодежных объединений, организаций</t>
  </si>
  <si>
    <t>6010221</t>
  </si>
  <si>
    <t>Создание и организация деятельсности экспертно-кунсультативного совета по конкурсам грантов при главе МО "Алданский район"</t>
  </si>
  <si>
    <t>6010222</t>
  </si>
  <si>
    <t>Организация работы штаба "Волонтер" и подготовка волонтерских групп</t>
  </si>
  <si>
    <t>6010223</t>
  </si>
  <si>
    <t>Организаци работы школы вожатых, выездные мероприятия по подготовке вожатых</t>
  </si>
  <si>
    <t>6010224</t>
  </si>
  <si>
    <t>Проведение семинаров, участие в республиканских мероприятиях, грантовых проектов</t>
  </si>
  <si>
    <t>6010225</t>
  </si>
  <si>
    <t>Проведение цикла мероприятий, направленных на профилактику негативных явлений в подростковой и молодежной среде, организация акций, круглых столов, семинаров</t>
  </si>
  <si>
    <t>6010226</t>
  </si>
  <si>
    <t>Организация и проведение районных и участие в республиканских мероприятиях по направлениям молодежной субкультур</t>
  </si>
  <si>
    <t>6010227</t>
  </si>
  <si>
    <t>Выпуск просветительных буклетов, наружной рекламы</t>
  </si>
  <si>
    <t>6010228</t>
  </si>
  <si>
    <t>Организация работы молодежного добровольного оперативного отряда правоохранительной направленности, участие в организации проведении рейдов по местам концентрации молодежи совместно с органами системы профилактики КДН и ЗП</t>
  </si>
  <si>
    <t>6010229</t>
  </si>
  <si>
    <t>Организация работы с молодежью, попавшей в трудную жизненную ситуацию, группы риска (профориентационная работа, тренинги, консультации) с участием ГБУ "ЦППМ" РС (Я). Разработка тренинговых программ, обучение специалистов</t>
  </si>
  <si>
    <t>6010230</t>
  </si>
  <si>
    <t>Открытие филиала ГБУ "Центра социальной-психологической  поддержки молодежи" на территории АР.</t>
  </si>
  <si>
    <t>6010231</t>
  </si>
  <si>
    <t>Оказание практический помощи для молодежи, в т.ч. оказавшейся в трудной жизненной ситуации, родителям, специалистам по работе с молодежью в реализации молодежной политики путем решения острых социально-психологических проблем молодежи через формирование психологической культуры, пропоганду здорового образа жизни, создание корпуса волонтеров и антинаркотической пропоганде</t>
  </si>
  <si>
    <t>6010232</t>
  </si>
  <si>
    <t>Проведение семинаров, круглых столов, акций</t>
  </si>
  <si>
    <t>6010233</t>
  </si>
  <si>
    <t>Координация деятельности школьных служб примирения</t>
  </si>
  <si>
    <t>6010234</t>
  </si>
  <si>
    <t>Организация мероприятий направленных на повышение культуры молодых журналистов</t>
  </si>
  <si>
    <t>6010235</t>
  </si>
  <si>
    <t>МП "Социальная  поддержка семей,отдельных категорий граждан в Алданском районе на 2012-2016 годы"</t>
  </si>
  <si>
    <t>6011000</t>
  </si>
  <si>
    <t>Подпрограмма "Семейная политика"</t>
  </si>
  <si>
    <t>6011200</t>
  </si>
  <si>
    <t>Пропаганда семейных ценностей,современных форм воспитания детей,укрепление семейных традиций,поддержание престижа отцовства и материнства,воспитание у подрастающего ответсвенного отношения к будущей семье и др.- с использованием рекламно-информационной продукции,буклетов,банеров,брошюр,акций,городского,районного и республиканских уровней</t>
  </si>
  <si>
    <t>6011201</t>
  </si>
  <si>
    <t>Организация и проведение семейных городских,районных муниципальных этапов республиканских фестивалей,проектов,конкурсов,"День оленеводов", "Молодая интернациональная семья","Городская семья","Сельская семья", "Папа,мама,я*я -спортивная семья" и др.</t>
  </si>
  <si>
    <t>6011202</t>
  </si>
  <si>
    <t>Организация проведения мероприятий с целью поддержки социального института семьи и брака:"Дня семьи,любви и верности", чествование семей,отметивших серебрянный и золотой юбилеи,торжественные выписки из роддома,сбор материалов для "Книги Почета лучших семей Республики Саха (Якутия)" и др</t>
  </si>
  <si>
    <t>6011203</t>
  </si>
  <si>
    <t>Организация и  проведения мероприятий, направленных на престиж отцовства: районного смотра "Строя и песни",Организация и проведение мероприятий,посвященных Дню защитника Отечества.Участие в Пленуме Лиги отцов Якутии в г.Якутске.Участие в Республиканских соревнованиях отцов.Организация детского конкурса любительских фильмов и видеороликов "Мой папа - самый,самый"."Семь +Я" и др</t>
  </si>
  <si>
    <t>6011204</t>
  </si>
  <si>
    <t>Организация торжественных мероприятий,посвященных Дню матери.Подготовка к проведению церемонии награждения женщин-матерей премией главы МО "АР" "Признание".Организация и проведение международного женского дня</t>
  </si>
  <si>
    <t>6011205</t>
  </si>
  <si>
    <t>Организация и проведение мероприятий по пропоганде Здорового образа жизни: ярмарки здоровья "Здоровая семья - здоровая нация",приуроченной к Всемирному дню здоровья.Организация и проведение месячника безопасности дорожного движения.Участие в организации и проведении семейного эвенкийского национального праздника ""Бакалдын".Участие в организации и прведении национального праздника "Ыссыах" и др</t>
  </si>
  <si>
    <t>6011206</t>
  </si>
  <si>
    <t>Организаци проведения чествования ветеранов, и их родных. Участие в проведении районного конкурса сочинений(стихотворений) среди школьников и студентов "Помним,гордимся,благотворим".Организация волонтерской работы по оказанию помощи ветеранам ВОВ.Чествование ветеранов ВОВ,достигших 90-летнего возраста. Организация.и проведение .мероприятий ,посвященных "Дню пожилого человека".Чествование ветеранов ВОВ и локальных войн в "День Героя России", 9 мая.Организация поздравления вдов,участников ВОВ,с улучшением жилищных условий.Организация и проведение встреч ветеранов локальных войск и военных конфликтов с учащимися,молодежью МО "АР" и др</t>
  </si>
  <si>
    <t>6011207</t>
  </si>
  <si>
    <t>Участие в организации мероприятий,посвященных поощрению талантливых детей: Дню знаний.Участие в организации и проведения "Бала выпускников".Организация и проведения "Елки главы".Участие в организации и прведении "Последних звонков".Участие в торжестввенном вручении золотых и серебрянных медалей.</t>
  </si>
  <si>
    <t>6011208</t>
  </si>
  <si>
    <t>Содействие в организации участия обучающихся в республиканском бале "Высших достижений".Участие в городских,районных,республиканских конкурсах детской авторской песни и танца,стихов сочинений.Организация поощрения победителей олимпиад различного уровня</t>
  </si>
  <si>
    <t>6011209</t>
  </si>
  <si>
    <t>Подпрограмма "Опека и попечительство"</t>
  </si>
  <si>
    <t>6011500</t>
  </si>
  <si>
    <t>Организация и проведения акции,семинаров,выпуск буклетов,брошюр профилактического характера против СПИД,вредных привычек,пропоганда здорового образа жизни.Плакатов,рекламно-информационных банеров.Участие в проведении республиканской акции "Всемирный день борьбы с курением"</t>
  </si>
  <si>
    <t>6011501</t>
  </si>
  <si>
    <t>Общая координация и взаимодействие с органами местного самоуправления поселений в области семейной политики. Обновление и формирование электронного банка  данных по семейной политике,совместные рейды по неблагополучным семьям с целью обследования  жилищно-бытовых условий.Выявление нарушений прав ребенка,участие в проведении районной операции "Быт" по выявлению и постановке на учет родителей, уклоняющихся от воспитания и содержания детей и др.((Канцелярия,транспортные расходы,поощрения)</t>
  </si>
  <si>
    <t>6011502</t>
  </si>
  <si>
    <t>Организация и проведение акции "Обогрей ребенка" по сбору сезонной одежды детям,находящимся в трудной жизненной ситуации и др.Участие в подготовке и проведения собрания школы -опекунов.Проведение акции "Ребенок защищен в семье" с целью создания патронатных семей.Содействие в устройстве детей-сирот и детей,оставшихся без попечения родителей в семьи,АДД, "Тукаам" и др</t>
  </si>
  <si>
    <t>6011503</t>
  </si>
  <si>
    <t>Республиканские,городские конкурсы ,проекты,акции художественной самодеятельности детей-сирот : "Зажги свою звезду","Голубь мира" и др.</t>
  </si>
  <si>
    <t>6011504</t>
  </si>
  <si>
    <t>Взаимодействие с (сотрудниками КДН и ЗП И ПДН,центром занятости,социальной защитой населения, отделом опеки и попечительства,ОУ Района,Департаментом образования,молодежными общественными организациями,СМИ) в участии,организации научно--практических конференций,круглых столов,дебатов,ссеминаров,акций,лекций,презентаций,видеоконференций и др. по взаимодействию систем профилактики безнадзорности и правонарушений несовершеннолетних.Организация и проведение муниципального этапа республиканского конкурса социальных проектов "Профилактика суицидального и аддитивного поведения,других форм авитальной активности детей подростков Алданского района" и др</t>
  </si>
  <si>
    <t>6011505</t>
  </si>
  <si>
    <t>Подпрограмма"Безбарьерная среда"</t>
  </si>
  <si>
    <t>6011300</t>
  </si>
  <si>
    <t>Координация работы по содействию в создании условий для социализации и интеграции в обществе людей с ограниченными возможностями здоровья.Содействие в участии людей с ограниченными  возможностями здоровья в республиканском фестивале художественной самодеятельности.Организация спортивных состязаний г.Нерюнгри.Веселые старты г.Алдан..Организация семинаров для председателей,бухгалтеров,специалистов ЯРООООВОИ. Республиканский туристи</t>
  </si>
  <si>
    <t>6011301</t>
  </si>
  <si>
    <t>Благотворительный марафон (благотворительные акции ,адресная помощь лицам с ограниченными возможностями здоровья,культурно-массовые мероприятия,поощрение активистов общественных организаций ВОИ,ВОГ,ВОС)</t>
  </si>
  <si>
    <t>6011302</t>
  </si>
  <si>
    <t>Организация проведения мероприятий посвященных Международному Дню глухих,Дню слепого человека(совместно с ВОС "Белая трость").Организация и прведение мероприятий к Международному Дню инвалидов (25 лет Всероссийского общества инвалидов).Бал достижений.Проведение президиума правления.Выписка периодических изданий для молодых инвалидов,инвалидов пожилого возрастаи детей инвалидов.</t>
  </si>
  <si>
    <t>6011304</t>
  </si>
  <si>
    <t>Координация работы по содействию в создании условий для социализациии интеграции в обществе детей с ограниченными возможностями здоровья.Организация психолого-педагогического сопровождения детей и их родителей по вопросам воспитания  и обучения детей-инвалидов). Участие во 2-м туре Всероссийского фестиваля детей с ограниченными возможностями,посвященного 25-летию Всероссийского общества инвалидов.Республиканский балмаскарад для детей с ограниченными возможностями здоровья,посещение участникамим достопримечательностей г.Якутска.Проведение фестиваля творчества для детей с ограниченными возможностямиздоровья.Проведение благотворительной акции "Поможем детям".Выпуск буклетов,брошюр,календарей и др.</t>
  </si>
  <si>
    <t>6011305</t>
  </si>
  <si>
    <t>Приобритение инвентаря и спортивной формы для НКО "ВОС по Алданскому району"</t>
  </si>
  <si>
    <t>6011306</t>
  </si>
  <si>
    <t>Организация отдыха, оздоровления и занятости детей</t>
  </si>
  <si>
    <t>6206101</t>
  </si>
  <si>
    <t>Проведение  оздоровительной кампании детей</t>
  </si>
  <si>
    <t>6206102</t>
  </si>
  <si>
    <t>Организация отдыха и оздоровления детей, находящихся в трудной жизненной ситуации</t>
  </si>
  <si>
    <t>6206103</t>
  </si>
  <si>
    <t>Организация и проведение конкурса на предоставление субсидии по реализации молодежной политики в муниципальные образования Республики Саха (Якутия)</t>
  </si>
  <si>
    <t>7302408</t>
  </si>
  <si>
    <t>Другие вопросы в области образования</t>
  </si>
  <si>
    <t>Ипотечное кредитование молодых учителей</t>
  </si>
  <si>
    <t>4362400</t>
  </si>
  <si>
    <t>Субсидии гражданам на приобретение жилья</t>
  </si>
  <si>
    <t>322</t>
  </si>
  <si>
    <t>6001100</t>
  </si>
  <si>
    <t>Приобретение мебели</t>
  </si>
  <si>
    <t>6001101</t>
  </si>
  <si>
    <t>Приобретение автомобилей для департамента образования, централизованных бухгалтерий</t>
  </si>
  <si>
    <t>6001102</t>
  </si>
  <si>
    <t>Обеспечение деятельности муниципального учреждения "Департамен Образования"</t>
  </si>
  <si>
    <t>6001103</t>
  </si>
  <si>
    <t>Обеспечение деятельности Централизованных бухгалтерий</t>
  </si>
  <si>
    <t>6001104</t>
  </si>
  <si>
    <t>Приобретение сервера</t>
  </si>
  <si>
    <t>6001106</t>
  </si>
  <si>
    <t>Приобретение компьютерного оборудования</t>
  </si>
  <si>
    <t>6001105</t>
  </si>
  <si>
    <t xml:space="preserve">Капитальный ремонт </t>
  </si>
  <si>
    <t>6001107</t>
  </si>
  <si>
    <t>МП "Ипотечное кредитование молодых учителей на 2012 год"</t>
  </si>
  <si>
    <t>6013200</t>
  </si>
  <si>
    <t>Экологическое воспитание, просвещение подрастающего поколения в рамках года охраны окружающей среды</t>
  </si>
  <si>
    <t>6001420</t>
  </si>
  <si>
    <t>Культура, кинематография и средства массовой информации</t>
  </si>
  <si>
    <t>МП "Развитие культуры МО "Алданский район"</t>
  </si>
  <si>
    <t>6002000</t>
  </si>
  <si>
    <t>6002100</t>
  </si>
  <si>
    <t xml:space="preserve"> Создание условий для развития развития  местного традиционного народного художественного творчества, культурно-досуговой деятельности</t>
  </si>
  <si>
    <t>6002200</t>
  </si>
  <si>
    <t xml:space="preserve">Организация и проведение традиционных национальных праздников и обрядов, смотров-конкурсов, фестивалей национальных культур, выставок, ярмарок   народных художественных промыслов,сбор этнографических </t>
  </si>
  <si>
    <t>6002201</t>
  </si>
  <si>
    <t xml:space="preserve"> Создание условий для участия  мастеров  народных художественных промыслов,  хранителей народного эпоса, отдельных исполнителей  народного фольклора и творческих коллективов в республиканских и межрегиональных выставках, форумах, национальных праздниках и  фестивалях.</t>
  </si>
  <si>
    <t>6002202</t>
  </si>
  <si>
    <t>Издание методических материалов, каталогов объектов культурного наследия, народных промыслов, книг,  др.</t>
  </si>
  <si>
    <t>6002203</t>
  </si>
  <si>
    <t xml:space="preserve"> Реализация мероприятий, имеющих историческую, социально-культурную, общественно-политическую значимость и ценность в жизни Алданского района </t>
  </si>
  <si>
    <t>6002204</t>
  </si>
  <si>
    <t xml:space="preserve">Организация и проведение мероприятий, направленных на развитие  самодеятельного  художественного творчества по различным жанрам,  пропаганду творчества молодых поэтов и прозаиков, талантливой молодежи,  традиций авторской песни </t>
  </si>
  <si>
    <t>6002205</t>
  </si>
  <si>
    <t xml:space="preserve">Организация курсов повышения квалификации на местах с приглашением ведущих специалистов отрасли культуры </t>
  </si>
  <si>
    <t>6002206</t>
  </si>
  <si>
    <t xml:space="preserve"> Проведение конкурсов профессионального мастерства работников культуры</t>
  </si>
  <si>
    <t>6002207</t>
  </si>
  <si>
    <t xml:space="preserve"> Приобретение фэндэра, световых, аэродинамических и др.спец. эффектов сцены </t>
  </si>
  <si>
    <t>6002208</t>
  </si>
  <si>
    <t>Прибритение и пошив сценических костюмов лучшим творческим коллективам образовательных учреждений Алданского района, в том числе дополнительного образования детей</t>
  </si>
  <si>
    <t>6002209</t>
  </si>
  <si>
    <t>Приобритение автобуса</t>
  </si>
  <si>
    <t>6002210</t>
  </si>
  <si>
    <t>Подпрограмма "Современная библиотека в информационном и культурном пространстве Алданского района</t>
  </si>
  <si>
    <t>6002400</t>
  </si>
  <si>
    <t>Обеспечение деятельности библиотек</t>
  </si>
  <si>
    <t>6002401</t>
  </si>
  <si>
    <t xml:space="preserve">Гарантированное комплектование библиотечных фондов современными источниками информации на различных носителях  с соответствии с действующими стандартами и нормативами </t>
  </si>
  <si>
    <t>6002402</t>
  </si>
  <si>
    <t>Подписка на периодические издания</t>
  </si>
  <si>
    <t>6002403</t>
  </si>
  <si>
    <t xml:space="preserve"> Проведение капитального ремонта библиотеки</t>
  </si>
  <si>
    <t>6002404</t>
  </si>
  <si>
    <t>Организация системы удаленного доступа пользователей к электронным базам данных муниципальных библиотек, НБ РС (Я), государственных библиотек РФ (выделенный канал связи с центральным сервером)</t>
  </si>
  <si>
    <t>6002405</t>
  </si>
  <si>
    <t>Внедрение автоматизированной информационной библиотечной системы АИБС-ОРАС CLOBAL (автоматизация библиотечно-библиографических процессов, формирование информационных ресурсов)</t>
  </si>
  <si>
    <t>6002406</t>
  </si>
  <si>
    <t>Проведение семинаров, практикумов, круглых столов, деловых игр,тренингов, конкурсов профессионального мастерства</t>
  </si>
  <si>
    <t>6002407</t>
  </si>
  <si>
    <t>Установка системы видеонаблюдения</t>
  </si>
  <si>
    <t>6002408</t>
  </si>
  <si>
    <t>Обеспечение пожарной безопасности на объектах культуры и искусства в части муниципальных учреждений, относящихся к культурно-досуговым учреждениям</t>
  </si>
  <si>
    <t>7412201</t>
  </si>
  <si>
    <t>Социальная политика</t>
  </si>
  <si>
    <t>Пенсионное обеспечение</t>
  </si>
  <si>
    <t>Ежемесячные доплаты к трудовой пенсии лицам, замещавшим муниципальные должности и муниципальные должности муниципальной службы</t>
  </si>
  <si>
    <t>Пенсии, выплачиваемые организациями сектора государственного управления</t>
  </si>
  <si>
    <t>312</t>
  </si>
  <si>
    <t>Поддержка мер по обеспечению сбалансированности местных бюджетов</t>
  </si>
  <si>
    <t>Социальное обеспечение населения</t>
  </si>
  <si>
    <t>Льготы почетным гражданам</t>
  </si>
  <si>
    <t>Пособия и компенсации по публичным нормативным обязательствам</t>
  </si>
  <si>
    <t>313</t>
  </si>
  <si>
    <t>Оказание материальной помощи</t>
  </si>
  <si>
    <t>Субсидия на реализацию подпрограммы "Обеспечение жильем молодых семей"</t>
  </si>
  <si>
    <t>МЦ "Обеспечение жильем молодых семей на 2012-2016 годы"</t>
  </si>
  <si>
    <t>Обеспечение жильем молодых семей</t>
  </si>
  <si>
    <t>Охрана семьи и детства</t>
  </si>
  <si>
    <t>Расходные обязательства по социальному обеспечению населения (опека)</t>
  </si>
  <si>
    <t>10</t>
  </si>
  <si>
    <t>6108101</t>
  </si>
  <si>
    <t>Выплата единовременного пособия при всех формах устройства детей, лишенных родительского попечения, в семью</t>
  </si>
  <si>
    <t>5050502</t>
  </si>
  <si>
    <t>Обеспечение жилыми помещениями детей-сирот и детей, оставшихся без попечения родителей, и лиц из их числа</t>
  </si>
  <si>
    <t>Бюджетные инвестиции на приобретение обьектов недвижимого имущества казенным учреждениям</t>
  </si>
  <si>
    <t>441</t>
  </si>
  <si>
    <t>Выплата компенсации части родительской платы за содержание (присмотр и уход)ребенка в  образовательных учреждениях и иных организациях, реализующих основную общеобразовательную программу дошкольного образования</t>
  </si>
  <si>
    <t>6202102</t>
  </si>
  <si>
    <t>321</t>
  </si>
  <si>
    <t>Содержание детей в семьях опекунов</t>
  </si>
  <si>
    <t>6205105</t>
  </si>
  <si>
    <t>Обеспечение проезда детей-сирот и детей, оставшихся без попечения родителей, обучающихся в муниципальных образовательных учреждениях</t>
  </si>
  <si>
    <t xml:space="preserve"> Санаторно-курортное лечение детей-сирот и детей, оставшихся без попечения родителей</t>
  </si>
  <si>
    <t>Выполнение отдельных государственных полномочий по опеке и попечительству</t>
  </si>
  <si>
    <t>Другие вопросы в области социальной политики</t>
  </si>
  <si>
    <t>Выполнение отдельных государственных полномочий по опеке и попечительству в отношении совершеннолетних дееспособных граждан, которые по состоянию здоровья не могут самостоятельно осуществлять и защищать свои права и исполнять обязанности</t>
  </si>
  <si>
    <t>6502205</t>
  </si>
  <si>
    <t>Обеспечение совместных действий органов законадательной, исполнительнойвласти, обьединений работадателей, профессиональных союзов республики, направленных на улучшение условий и охраны труда работников республики</t>
  </si>
  <si>
    <t>6503101</t>
  </si>
  <si>
    <t>Выполнение отдельных государственных полномочий по исполнению функций комиссий по делам несовершеннолетних</t>
  </si>
  <si>
    <t>9906110</t>
  </si>
  <si>
    <t>Физическая культура и спорт</t>
  </si>
  <si>
    <t>МП "Развитие физической культуры и спорта"</t>
  </si>
  <si>
    <t>6010400</t>
  </si>
  <si>
    <t>Развитие массового спорта</t>
  </si>
  <si>
    <t>6010401</t>
  </si>
  <si>
    <t>Проведение учебно-тренировочных сборов и командирование сборной команды Алданского района для участия в 19 спортакиаде РС (Я) по национальным видам спорта на призы Василия Манчаары</t>
  </si>
  <si>
    <t>6010402</t>
  </si>
  <si>
    <t>Субсидия на приобритение и установку многофункциональных спортивных плоскостных площадок, и приобритение, установка простейших конструкций</t>
  </si>
  <si>
    <t>6010403</t>
  </si>
  <si>
    <t>Оформление улиц в рамках спортивных праздников</t>
  </si>
  <si>
    <t>6010404</t>
  </si>
  <si>
    <t>Организация актов, проектов и других направлений направленных на пропаганду здорового образа жизни</t>
  </si>
  <si>
    <t>6010405</t>
  </si>
  <si>
    <t>Укрепление материально- технической базы</t>
  </si>
  <si>
    <t>6010406</t>
  </si>
  <si>
    <t xml:space="preserve">"Обслуживание государственного и муниципального долга" </t>
  </si>
  <si>
    <t>Обслуживание государственного внутреннего и муниципального долга</t>
  </si>
  <si>
    <t>Процентные платежи по муниципальному долгу</t>
  </si>
  <si>
    <t>9995000</t>
  </si>
  <si>
    <t>Обслуживание муниципального долга</t>
  </si>
  <si>
    <t>730</t>
  </si>
  <si>
    <t>Межбюджетные трансферты</t>
  </si>
  <si>
    <t>14</t>
  </si>
  <si>
    <t>Дотации бюджетам субъектов Российской Федерации и муниципальных образований</t>
  </si>
  <si>
    <t xml:space="preserve">Выравнивание бюджетной обеспеченности поселений из районного фонда финансовой поддержки </t>
  </si>
  <si>
    <t>9996100</t>
  </si>
  <si>
    <t>Дотации на выравнивание бюджетной обеспеченности муниципальных образовани</t>
  </si>
  <si>
    <t>511</t>
  </si>
  <si>
    <t>Прочие межбюджетные трансферты</t>
  </si>
  <si>
    <t>9503301</t>
  </si>
  <si>
    <t>Дотации бюджетам муниципальных образований Республики Саха (Якутия)  на поддержку мер по обеспечению сбалансированности бюджетов</t>
  </si>
  <si>
    <t>512</t>
  </si>
  <si>
    <t>Прочие межбюджетные трансферты общего характера</t>
  </si>
  <si>
    <t>Субсидии на софинансирование расходных обязательств по вопросам местного значения поселений, в том числе на благоустройство территорий</t>
  </si>
  <si>
    <t>9503404</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</si>
  <si>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</si>
  <si>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Иные межбюджетные трансферты</t>
  </si>
  <si>
    <t>540</t>
  </si>
  <si>
    <t xml:space="preserve">Председатель Алданского районного Совета  депутатов РС (Я)                                                                     С. А. Тимофеев  </t>
  </si>
  <si>
    <t>Приобритение и пошив сценических костюмов лучшим творческим коллективам образовательных учреждений Алданского района, в том числе дополнительного образования детей</t>
  </si>
  <si>
    <t>6001421</t>
  </si>
  <si>
    <t xml:space="preserve">                                                                                  Приложение №  1</t>
  </si>
  <si>
    <t xml:space="preserve">                                                                      к решению  Алданского районного Совета</t>
  </si>
  <si>
    <t>от 25.12.2012 года №35-1</t>
  </si>
  <si>
    <t>Прогнозируемый объем поступления доходов в бюджет муниципального образования "Алданский район" на 2013 год</t>
  </si>
  <si>
    <t xml:space="preserve">Код </t>
  </si>
  <si>
    <t xml:space="preserve">Наименование </t>
  </si>
  <si>
    <t>Сумма  на 2013 год</t>
  </si>
  <si>
    <t>cессиия июнь</t>
  </si>
  <si>
    <t>Итого налоговые и неналоговые доходы</t>
  </si>
  <si>
    <t>Налоговые доходы</t>
  </si>
  <si>
    <t>1 01 00000 00 0000 000</t>
  </si>
  <si>
    <t>Налог на доходы физических лиц</t>
  </si>
  <si>
    <t>1 01 02010 01 0000 110</t>
  </si>
  <si>
    <t>1 01 02020 01 0000 110</t>
  </si>
  <si>
    <t>1 01 02030 01 0000 110</t>
  </si>
  <si>
    <t>1 01 02040 01 0000 110</t>
  </si>
  <si>
    <t>1 01 02050 01 0000 110</t>
  </si>
  <si>
    <t>1 05 00000 00 0000 000</t>
  </si>
  <si>
    <t>Налог на совокупный доход</t>
  </si>
  <si>
    <t>1 05 01010 01 0000 110</t>
  </si>
  <si>
    <t>Единый налог, взимаемый в связи с применением упрощенной системы налогообложения</t>
  </si>
  <si>
    <t>1 05 01020 01 0000 110</t>
  </si>
  <si>
    <t xml:space="preserve">1 05 04020 02 0000 110 </t>
  </si>
  <si>
    <t>Единый налог, взимаемый в связи с применением упрощенной системы налогообложения - патент</t>
  </si>
  <si>
    <t xml:space="preserve">1 05 01040 02 0000 110 </t>
  </si>
  <si>
    <t>Единый налог, взимаемый в связи с применением упрощенной системы налогообложения - минимальный налог</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</si>
  <si>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</si>
  <si>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</si>
  <si>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</si>
  <si>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</si>
  <si>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</si>
  <si>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 на имущество</t>
  </si>
  <si>
    <t>1 06 01030 00 0000 110</t>
  </si>
  <si>
    <t>Налог на имущество с физических лиц</t>
  </si>
  <si>
    <t>1 06 05000 02 0000 110</t>
  </si>
  <si>
    <t>Налог на игорный бизнес</t>
  </si>
  <si>
    <t>1 06 06000 00 0000 110</t>
  </si>
  <si>
    <t xml:space="preserve">Земельный налог </t>
  </si>
  <si>
    <t>1 06 06023 00 0000 110</t>
  </si>
  <si>
    <t>1 06  0000  00 0000 000</t>
  </si>
  <si>
    <t>1 06 06013 00 0000 110</t>
  </si>
  <si>
    <t>1 07 00000 00 0000 000</t>
  </si>
  <si>
    <t>Налоги и сборы и регулярные платежи за пользование природными ресурсами</t>
  </si>
  <si>
    <t>1 07 01020 01 0000 110</t>
  </si>
  <si>
    <t>Налог на добычу общераспространенных полезных ископаемых</t>
  </si>
  <si>
    <t>1 08 00000 00 0000 000</t>
  </si>
  <si>
    <t>Государственная пошлина</t>
  </si>
  <si>
    <t>1 08 03010 01 0000 110</t>
  </si>
  <si>
    <t>Государственная пошлина с исковых и иных заявлений и жалоб, подаваемых в суды общей юрисдикции</t>
  </si>
  <si>
    <t>1 08 04000 01 0000 110</t>
  </si>
  <si>
    <t>Госпошлина за совершение нотариальных действий</t>
  </si>
  <si>
    <t>1 08 04020 01 0000 110</t>
  </si>
  <si>
    <t>1 08 07084 01 0000 110</t>
  </si>
  <si>
    <t xml:space="preserve">Государственная пошлина за совершение действий,связанных с лицензированием,с проведением аттестации в случаях,если такая аттестация предусмотрена законодательчтвом РФ, зачисляемая в бюджеты муниципальных районов </t>
  </si>
  <si>
    <t>1 09 00000 00 0000 000</t>
  </si>
  <si>
    <t>Задолженность по отмененным налогам, сборам и иным обязательным платежам</t>
  </si>
  <si>
    <t>Неналоговые доходы</t>
  </si>
  <si>
    <t>1 11 00000 00 0000 000</t>
  </si>
  <si>
    <t>Доходы от использования имущества, находящегося в государственной и муниципальной собственности</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</si>
  <si>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</si>
  <si>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</si>
  <si>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Проценты, полученные от предоставления бюджетных кредитов внутри страны за счет средств бюджетов муципальных районов</t>
  </si>
  <si>
    <t>1 11 01050 05 0000 120</t>
  </si>
  <si>
    <t>Доходы ввиде прибыли, приходящейся на доли в уставных капиталах хозяйственных товариществ и обществ, или дивидентов по акциям,принадлежащим муниципальным районам.</t>
  </si>
  <si>
    <t>1 11 05013 05 0000 120</t>
  </si>
  <si>
    <t>Доходы от арендной платы за земельные участки,  гос.собственность на которые не разграничена,  а также  средства от продажи права на заключение договоров аренды  муниципальных районов</t>
  </si>
  <si>
    <t>1 11 05013 10 0000 120</t>
  </si>
  <si>
    <t>Доходы от арендной платы за земельные участки,  гос.собственность на которые не разграничена,  а также  средства от продажи права на заключение договоров аренды  поселений</t>
  </si>
  <si>
    <t>1 11 05035 00 0000 120</t>
  </si>
  <si>
    <t>Доходыот сдачи в аренду имущества находящегося в оперативном управлении органов управления муниципальных районов и созданных ими учреждений</t>
  </si>
  <si>
    <t>1 11 05035 00 0018 120</t>
  </si>
  <si>
    <t>Доходыот сдачи в аренду имущества находящегося в оперативном управлении органов управления муниципальных районов и созданных ими учреждений(Муниципальное образовательное учреждение Алданского района дополнительного образования детей "Детско-юношеская спортивная школа г. Алдан")</t>
  </si>
  <si>
    <t>1 11 05035 00 0019 120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</si>
  <si>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Муниципального общеобразовательного учреждения Алданского района дополнительного образования детей-"Детско-юношеская спортивная школа имени В.В.Енохова"</t>
  </si>
  <si>
    <t>1 12 01000 01 0000 120</t>
  </si>
  <si>
    <t>Плата за негативное воздействие на окружающую среду</t>
  </si>
  <si>
    <t>1 12 01010 01 0000 120</t>
  </si>
  <si>
    <t>1 12 01020 01 0000 120</t>
  </si>
  <si>
    <t>1 12 01030 01 0000 120</t>
  </si>
  <si>
    <t>1 12 01040 01 0000 120</t>
  </si>
  <si>
    <t>1 13 00000 00 0000 130</t>
  </si>
  <si>
    <t>Доходы от оказания платных услуг и компенсации затрат государства</t>
  </si>
  <si>
    <t>1 13 02065 05 0000 130</t>
  </si>
  <si>
    <t>Доходы, поступающие в порядке возмещения расходов, понесенных в связи с эксплуатацией  имущества муниципальных районов Администрация муниципального образования "Алданский район"</t>
  </si>
  <si>
    <t xml:space="preserve">Доходы, поступающие в порядке возмещения расходов, понесенных в связи с эксплуатацией  имущества Муниципальное казенное учреждение "Алданская централизованная бухгалтерия" МО "Алданский район"   </t>
  </si>
  <si>
    <t>1 13 02995 05 0001 130</t>
  </si>
  <si>
    <t>Прочие доходы от компенсации затрат бюджетов муниципальных районов (МДОУ "Багульник")</t>
  </si>
  <si>
    <t>1 13 02995 05 0002 130</t>
  </si>
  <si>
    <t>Прочие доходы от компенсации затрат бюджетов муниципальных районов (МДОУ "Зоренька")</t>
  </si>
  <si>
    <t>1 13 02995 05 0003 130</t>
  </si>
  <si>
    <t>Прочие доходы от компенсации затрат бюджетов муниципальных районов (МДОУ "Солнышко")</t>
  </si>
  <si>
    <t>1 13 02995 05 0004 130</t>
  </si>
  <si>
    <t>Прочие доходы от компенсации затрат бюджетов муниципальных районов (МДОУ "Кюнней")</t>
  </si>
  <si>
    <t>1 13 02995 05 0005 130</t>
  </si>
  <si>
    <t>Прочие доходы от компенсации затрат бюджетов муниципальных районов (МДОУ "Сосенка")</t>
  </si>
  <si>
    <t>1 13 02995 05 0006 130</t>
  </si>
  <si>
    <t>Прочие доходы от компенсации затрат бюдетов муниципальных районов (МДОУ "Хатынчан")</t>
  </si>
  <si>
    <t>1 13 02995 05 0007 130</t>
  </si>
  <si>
    <t>Прочие доходы от компенсации затрат бюджетов муниципальных районов (Управление культуры)</t>
  </si>
  <si>
    <t>1 13 02995 05 0009 130</t>
  </si>
  <si>
    <t>Прочие доходы от компенсации затрат бюджетов муниципальных районов (МДОУ "Золотой петушок")</t>
  </si>
  <si>
    <t>1 13 02995 05 0010 130</t>
  </si>
  <si>
    <t>Прочие доходы от компенсации затрат бюдетов муниципальных районов (МУ "МОУ СОШ № 37)</t>
  </si>
  <si>
    <t>1 13 02995 05 0011 130</t>
  </si>
  <si>
    <t>Прочие доходы от компенсации затрат бюджетов муниципальных районов (МУ "МОУ СОШ № 10)</t>
  </si>
  <si>
    <t>1 13 02995 05 0012 130</t>
  </si>
  <si>
    <t>Прочие доходы от компенсации затрат бюдетов муниципальных районов (МКОУ "Алданский детский дом"")</t>
  </si>
  <si>
    <t>1 13 02995 05 0013 130</t>
  </si>
  <si>
    <t>Прочие доходы от компенсации затрат бюджетов муниципальных районов (Томмотская санаторная школа-интернат)</t>
  </si>
  <si>
    <t>1 13 02995 05 0014 130</t>
  </si>
  <si>
    <t>Прочие доходы от компенсации затрат бюджетов муниципальных районов (МУ "МСОУ Специальная (коррекционная) общеобразовательная школа-интернат п. Н.Куранах"")</t>
  </si>
  <si>
    <t>1 13 02995 05 0015 130</t>
  </si>
  <si>
    <t>Прочие доходы от компенсации затрат бюджетов муниципальных районов ("Межселенческая центральная районная библиотека им.Некрасова")</t>
  </si>
  <si>
    <t>1 13 0299505 0016 130</t>
  </si>
  <si>
    <t>Прочие доходы от компенсации затрат бюджетов муниципальных районов (Основная общеобразовательная школа № 7 Кутана)</t>
  </si>
  <si>
    <t>1 13 01995 05 0015 130</t>
  </si>
  <si>
    <t>Прочие доходы от оказания платных услуг (бибколлектор)</t>
  </si>
  <si>
    <t>1 14 00000 00 0000 410</t>
  </si>
  <si>
    <t>Доходы от продажи материальных и нематериальных активов</t>
  </si>
  <si>
    <t>1 14 02053 05 0000 410</t>
  </si>
  <si>
    <t>Доходы от реализации иного имущества,находящегося в собственности муниципальных районов (за исключением имущества муниципальных унитарных предприятий, в том числе казенных), в части реализации основных средств по указанному имуществу</t>
  </si>
  <si>
    <t>1 14 06013 10 0000 430</t>
  </si>
  <si>
    <t>Доходы от продажи земельных участков,государственная собственность на которые не разграничена и которые расположены в границах межселенных территорий муниципальных районов</t>
  </si>
  <si>
    <t>1 16 00000 00 0000 140</t>
  </si>
  <si>
    <t>Штрафы, санкции, возмещение ущерба</t>
  </si>
  <si>
    <t>1 17 01000 00 0000 180</t>
  </si>
  <si>
    <t>Прочие неналоговые доходы</t>
  </si>
  <si>
    <t>БЕЗВОЗМЕЗДНЫЕ ПОСТУПЛЕНИЯ</t>
  </si>
  <si>
    <t>2 02 01000 00 0000 151</t>
  </si>
  <si>
    <t xml:space="preserve">Дотации бюджетам субъектов Российской Федерации и муниципальных образований  </t>
  </si>
  <si>
    <t>2 02 01001 05 0000 151</t>
  </si>
  <si>
    <t>Дотации бюджетам муниципальных районов на выравнивание  бюджетной обеспеченности</t>
  </si>
  <si>
    <t>2 02 01003 05 0000 151</t>
  </si>
  <si>
    <t>Дотация на поддержку мер по обеспечению сбалансированности местных бюджетов</t>
  </si>
  <si>
    <t>2 02 02000 05 0000 151</t>
  </si>
  <si>
    <t>Субсидии бюджетам субъектов Российской Федерации и муниципальных образований (межбюджетные субсидии)</t>
  </si>
  <si>
    <t>2 02 02077 05 6114 151</t>
  </si>
  <si>
    <t>Субсидия на реализацию движения добрых дел "Моя Якутия в 21 веке"</t>
  </si>
  <si>
    <t>2 02 02077 05 6806 151</t>
  </si>
  <si>
    <t>Субсидия на строительство автомобильных дорог</t>
  </si>
  <si>
    <t>2 02 02145 05 0000 151</t>
  </si>
  <si>
    <t>Субсидия на модернизацию региональных систем общего образования</t>
  </si>
  <si>
    <t>2 02 02999 05 0000 151</t>
  </si>
  <si>
    <t>Субсидия на реализацию муниципальных программ повышения эффективности бюджетных расходов</t>
  </si>
  <si>
    <t>Субсидия на софинансирование расходных обязательств, связанных с повышением оплаты труда</t>
  </si>
  <si>
    <t>2 02 02999 05 6103 151</t>
  </si>
  <si>
    <t>Субсидия на реализацию Подпрограммы "Градостроительное планирование, развитие территорий.Снижение административных бпрьеров в области строительства". (Подготовка генеральных планов поселений республики и схем территориального планирования муниципальных районов республики)</t>
  </si>
  <si>
    <t>2 02 02999 05 6105 151</t>
  </si>
  <si>
    <t>Субсидия на реализацию Подпрограммы "Градостроительное планирование, развитие территорий.Снижение административных бпрьеров в области строительства". (Подготовка и утверждение документов по планировке территорий в целях жилищного строительства)</t>
  </si>
  <si>
    <t>2 02 02999 05 6202 151</t>
  </si>
  <si>
    <t>Cубсидия на разработку программ комплексного развития систем коммунальной инфраструктуры муниципальных образований РС (Я)</t>
  </si>
  <si>
    <t>2 02 02999 05 6204 151</t>
  </si>
  <si>
    <t>Субсия  на установку приборов учета используемых энергоресурсов</t>
  </si>
  <si>
    <t>2 02 02999 05 6205 151</t>
  </si>
  <si>
    <t>Субсидия на софинансирование муниципальных программ по энергосбережению и повышению энергетической эффективности</t>
  </si>
  <si>
    <t>2 02 02999 05 6301 151</t>
  </si>
  <si>
    <t>Субсидия на обеспечение пожарной безопасности на обьектах культуры и искуства в части муниципальных учреждений, относящихся к культурно-досуговым учреждениям</t>
  </si>
  <si>
    <t>2 02 02999 05 6407 151</t>
  </si>
  <si>
    <t>Субсидия на организацию перевозки детей на летний период к местам работы родителей (законных представителей), занятых в оленеводстве</t>
  </si>
  <si>
    <t>2 02 02999 05 6408 151</t>
  </si>
  <si>
    <t>Субсидия на проведение оздоровительной компании детей</t>
  </si>
  <si>
    <t>Субсидия на проведение оздоровительной компании детей, находящихся в трудной жизненной ситуации</t>
  </si>
  <si>
    <t>2 02 02999 05 6409 151</t>
  </si>
  <si>
    <t>Cубсидии на обеспечение противопожарной  безопасности образовательных учреждений</t>
  </si>
  <si>
    <t>2 02 02999 05 6410 151</t>
  </si>
  <si>
    <t>Cубсидии на обеспечение антитеррористической безопасности образовательных учреждений</t>
  </si>
  <si>
    <t>2 02 02999 05 6501 151</t>
  </si>
  <si>
    <t>Субсидия на реализацию муниципальных программ развития малого и среднего предпринимательства в 2013 году</t>
  </si>
  <si>
    <t>2 02 02999 05 6553 151</t>
  </si>
  <si>
    <t>Субсидия по реализации молодежной политики в МО РС(Я)</t>
  </si>
  <si>
    <t>2 02 02999 05 6603 151</t>
  </si>
  <si>
    <t>Субсидия на софинансирование расходных обязательств по реализации плана мероприятий комплексного развития МО</t>
  </si>
  <si>
    <t>2 02 02999 05 6801 151</t>
  </si>
  <si>
    <t>Субсидия на ремонт местных дорог</t>
  </si>
  <si>
    <t>2 02 02999 05 6802 151</t>
  </si>
  <si>
    <t>Субсидия на содержание местных автомобильных дорог</t>
  </si>
  <si>
    <t>2 02 02999 05 6804 151</t>
  </si>
  <si>
    <t>Субсидия на подготовку  и содержание авиаплощадок (ветродромов)</t>
  </si>
  <si>
    <t>2 02 02999 05 6807 151</t>
  </si>
  <si>
    <t>Субсидия на ремонт дворовых территорий</t>
  </si>
  <si>
    <t>2 02 02999 05 6809 151</t>
  </si>
  <si>
    <t>Субсидия на строительство, реконструкцию, капитальный ремонт и ремонт автодорог общего пользования и улично-дорожной сети сельских поселений</t>
  </si>
  <si>
    <t>2 02 03000 00 0000 151</t>
  </si>
  <si>
    <t xml:space="preserve">Субвенции бюджетам субъектов Российской Федерации и муниципальных образований </t>
  </si>
  <si>
    <t>2 02 03003 05 0000 151</t>
  </si>
  <si>
    <t>Субвенции бюджетам муниципальных районов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</si>
  <si>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</si>
  <si>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</si>
  <si>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2 02 03015 05 0000 151</t>
  </si>
  <si>
    <t>Субвенция бюджетам муниципальных районов на осуществление первичного воинского учета на территориях, где отсутствуют военные комиссариаты</t>
  </si>
  <si>
    <t>2 02 03020 05 0000 151</t>
  </si>
  <si>
    <t>Субвенция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</si>
  <si>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</si>
  <si>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</si>
  <si>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2 02 03024 05 7401 151</t>
  </si>
  <si>
    <t>2 02 03024 05 7301 151</t>
  </si>
  <si>
    <t>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t>
  </si>
  <si>
    <t>2 02 03024 05 7302 151</t>
  </si>
  <si>
    <t>Субвенция на осуществление государственных полномочий по организации деятельности административных комиссий по делам несовершеннолетних и защите их прав</t>
  </si>
  <si>
    <t>2 02 03024 05 7303 151</t>
  </si>
  <si>
    <t xml:space="preserve">Субвенция на выполнение отдельных государственных полномочий по государственному регулированию цен (тарифов)  </t>
  </si>
  <si>
    <t>2 02 03024 05 7304 151</t>
  </si>
  <si>
    <t xml:space="preserve">Субвенция на выполнение отдельных государственных полномочий по комплектованию, хранению, учету и использованию документов Архивного фонда РС(Я) </t>
  </si>
  <si>
    <t>2 02 03024 05 7305 151</t>
  </si>
  <si>
    <t>Субвенция на выполнение государственных полномочий по осуществлению деятельности по опеке и попечительству в отношении лиц признаных судом недееспособными или ограниченно дееспособными</t>
  </si>
  <si>
    <t>Субвенция на обеспечение государственного образовательного стандарта</t>
  </si>
  <si>
    <t>2 02 03024 05 7402 151</t>
  </si>
  <si>
    <t>Субвенция на выполнение государственных полномочий по  финансированиюспециальных (коррекционных) и оздоровительных образовательных учреждений санаторного типа</t>
  </si>
  <si>
    <t>2 02 03024 05 7403 151</t>
  </si>
  <si>
    <t>Субвенция на финансирование образовательных учреждений для детей-сирот и детей, оставшихся без попечения родителей</t>
  </si>
  <si>
    <t>2 02 03024 05 7404 151</t>
  </si>
  <si>
    <t xml:space="preserve">Субвенция на обеспечение проезда детей-сирот и детей, оставшихся без попечения родителей, обучающихся в муниципальных образовательных учреждениях </t>
  </si>
  <si>
    <t>2 02 03024 05 7405 151</t>
  </si>
  <si>
    <t>Субвенция на санаторно-курортное лечение детей сирот и детей, оставшихся без попечения родителей</t>
  </si>
  <si>
    <t>2 02 03024 05 7409 151</t>
  </si>
  <si>
    <t>Субвенция на выполнение государственных полномочий по осуществлению деятельности по опеке и попечительству в отношении несовершеннолетних лиц</t>
  </si>
  <si>
    <t>2 02 03024 05 7410 151</t>
  </si>
  <si>
    <t>Субвенция на обеспечение жилыми помещениями детей-сирот и детей, оставшихся без попечения родителей, за счет государственного бюджета</t>
  </si>
  <si>
    <t>2 02 03024 05 7513 151</t>
  </si>
  <si>
    <t>Субвенция на развитие скотоводства по целевой статье "Обеспечение производства и переработке продукции скотоводства"</t>
  </si>
  <si>
    <t>2 02 03024 05 7502 151</t>
  </si>
  <si>
    <t>Субвенция на развитие свиноводства по целевой статье "Поддержка  базовых свиноводческих хозяйств"</t>
  </si>
  <si>
    <t>2 02 03024 05 7503 151</t>
  </si>
  <si>
    <t>Субвенция на развитие табунного  коневодства  по целевой статье "Поддержка табунного коневодства"</t>
  </si>
  <si>
    <t>2 02 03024 05 7504 151</t>
  </si>
  <si>
    <t>Субвенция на развитие овощеводства , картофелеводства, обеспечение производства зерна по целевой статье "Повышение урожайности сельскохозяйственных культур"</t>
  </si>
  <si>
    <t>2 02 03024 05 7505 151</t>
  </si>
  <si>
    <t>Субвенция на обеспечение кормопроизводства по целевой статье "Поддержка посева кормовых культур"</t>
  </si>
  <si>
    <t>2 02 03024 05 7506 151</t>
  </si>
  <si>
    <t>Субвенция на развитие северного оленеводства по целевой статье "Создание условий труда оленеводческих бригад"</t>
  </si>
  <si>
    <t>2 02 03024 05 7508 151</t>
  </si>
  <si>
    <t>Субвенция на развитие северного оленеводства по целевой статье "Создание условий для развития производства продукции оленеводства"</t>
  </si>
  <si>
    <t>2 02 03024 05 7507 151</t>
  </si>
  <si>
    <t>Субвенция на развитие охотничьего хозяйства по целевой статье "Создание условий устойчивого развития охотничьего промысла"</t>
  </si>
  <si>
    <t>Субвенция на развитие северного оленеводства по целевой статье "Материально-техническое обеспечение оленеводов"</t>
  </si>
  <si>
    <t>2 02 03024 05 7509 151</t>
  </si>
  <si>
    <t xml:space="preserve">Субвенция на выполнение отдельных государственных полномочий по лицензированию розничной продажи алкогольной продукции </t>
  </si>
  <si>
    <t>2 02 03024 05 7511 151</t>
  </si>
  <si>
    <t>Субвенция на руководство и управление отдельными государственными полномочиями по поддержке сельскохозяйственного производства муниципальными служащими</t>
  </si>
  <si>
    <t>2 02 03024 05 7512 151</t>
  </si>
  <si>
    <t>Субвенция на выполнение отдельными государственными полномочиями по поддержке сельскохозяйственного производства муниципальными учреждениями</t>
  </si>
  <si>
    <t>2 02 03024 05 7601 151</t>
  </si>
  <si>
    <t>Субвенция  по реализации ФЗ от 25.10.02г. №125-ФЗ "О жилищных субсидиях гражданам, выезжающим из районов Крайнего севера и приравненных к ним местностей"</t>
  </si>
  <si>
    <t>2 02 03024 05 7602 151</t>
  </si>
  <si>
    <t>Субвенция, предоставляемые органам местного самоуправления муниципальных районов для исполнения госполномочий по выравниванию бюджетов поселений</t>
  </si>
  <si>
    <t>2 02 03024 05 7902 151</t>
  </si>
  <si>
    <t xml:space="preserve">Субвенция на выполнение отдельных государственных полномочий в области охраны труда </t>
  </si>
  <si>
    <t>Субвенция на обеспечение жилыми помещениями детей-сирот и детей, оставшихся без попечения родителей, и лиц из их числа</t>
  </si>
  <si>
    <t xml:space="preserve"> 2 18 05010 05 0000 180</t>
  </si>
  <si>
    <t xml:space="preserve">Доходы бюджетов муниципальных районов от возврата бюджетными учреждениями остатков субсидий прошлых лет </t>
  </si>
  <si>
    <t>2 02 03027 05 7407 151</t>
  </si>
  <si>
    <t>Субвенции бюджетам муниципальных районов на содержание ребенка в семье опекуна и приемной семье, а также на оплату труда приемному родителю</t>
  </si>
  <si>
    <t>2 02 03024 05 7411 151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</si>
  <si>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</si>
  <si>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4 02 03055 05 0000 151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</si>
  <si>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</si>
  <si>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5 02 03055 05 0000 151</t>
  </si>
  <si>
    <t>6 02 03055 05 0000 151</t>
  </si>
  <si>
    <t>7 02 03055 05 0000 151</t>
  </si>
  <si>
    <t>8 02 03055 05 0000 151</t>
  </si>
  <si>
    <t>2 02 03055 05 6800 151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</si>
  <si>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Республиканского бюджета)</t>
  </si>
  <si>
    <t>2 02 04000 00 0000 151</t>
  </si>
  <si>
    <t>2 02 04012 05 0000 151</t>
  </si>
  <si>
    <t>иные МТБ на осуществление госполномочий по первичному воинскому учету на 2013 год</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</si>
  <si>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</si>
  <si>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</si>
  <si>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2 02 04999 05 0000 151</t>
  </si>
  <si>
    <t>Иные межбюджетные трансферты на участие в семинаре за счет Программы повышения эффективности бюджетных расходов</t>
  </si>
  <si>
    <t>204 00000 00 0000 000</t>
  </si>
  <si>
    <t>Безвозмездные поступления от негосударственных организаций</t>
  </si>
  <si>
    <t>2 04 05010 05 0000 151</t>
  </si>
  <si>
    <t>Предоставление негосударственными организациями грантов для получателей средств  бюджетов муниципальных районов</t>
  </si>
  <si>
    <t>2 04 05020 05 0007 180</t>
  </si>
  <si>
    <t>Поступления от денежных пожертвований, предоставляемых негосударственными организациями получателям средств  бюджетов муниципальных районов (Управление Культуры)</t>
  </si>
  <si>
    <t>2 04 05020 05 0010 180</t>
  </si>
  <si>
    <t>Поступления от денежных пожертвований, предоставляемых негосударственными организациями получателям средств  бюджетов муниципальных районов (МКОУ СОШ № 37)</t>
  </si>
  <si>
    <t>2 04 05020 05 0018 180</t>
  </si>
  <si>
    <t>Поступления от денежных пожертвований, предоставляемых негосударственными организациями получателям средств  бюджетов муниципальных районов (ДЮСШ г. Алдан)</t>
  </si>
  <si>
    <t>2 04 05020 05 0019 180</t>
  </si>
  <si>
    <t>Поступления от денежных пожертвований, предоставляемых негосударственными организациями получателям средств  бюджетов муниципальных районов (МОУ ДОД ДЮСШ им. В.В. Енохова)</t>
  </si>
  <si>
    <t>2 04 05020 05 0021 180</t>
  </si>
  <si>
    <t xml:space="preserve">Поступления от денежных пожертвований, предоставляемых негосударственными организациями получателям средств  бюджетов муниципальных районов </t>
  </si>
  <si>
    <t>ВСЕГО ДОХОДОВ</t>
  </si>
  <si>
    <t>сессия декабрь</t>
  </si>
  <si>
    <t>2 02 02077 05 0000 151</t>
  </si>
  <si>
    <t>Субсидия на бюджетные инвестиции в обьекты капитального строительства собственности муниципального образования</t>
  </si>
  <si>
    <t>2 02 02999 05 6552 151</t>
  </si>
  <si>
    <t>Субсидия на ежегодныеПрезидента РС (Я) на лучший молодежный проект социально- экономического развития городских и сельских поселений РС (Я)</t>
  </si>
  <si>
    <t>2 02 02051 05 0000 151</t>
  </si>
  <si>
    <t>Субсидия на реализацию подпрограммы"Обеспечение жильем молодых семей" федеральный бюджет</t>
  </si>
  <si>
    <t>2 02 02999 05 6110 151</t>
  </si>
  <si>
    <t>Субсидия на реализацию подпрограммы"Обеспечение жильем молодых семей"(средства государственного бюджета РС (Я))</t>
  </si>
  <si>
    <t>2 02 02999 05 6705 151</t>
  </si>
  <si>
    <t>Субсидия на софинансирование  муниципальных инвестпроектов</t>
  </si>
  <si>
    <t>1020102</t>
  </si>
  <si>
    <t>Бюджетные инвестиции в обьекты кап. Строительства</t>
  </si>
  <si>
    <t>9403401</t>
  </si>
  <si>
    <t>Финансирование на конкурсной основе муниципальных инвестиционных проектов. Гранты общественным организациям в муниципальных образованиях</t>
  </si>
  <si>
    <t>7302401</t>
  </si>
  <si>
    <t>Ежегодные гранты Президента Республики Саха (Якутия) на лучший молодежный проект социально-экономического развития городских и сельских поселений Республики Саха (Якутия)</t>
  </si>
  <si>
    <t>1 13 02065 05 0021 130</t>
  </si>
  <si>
    <t>2 02 02009 05 0000 151</t>
  </si>
  <si>
    <t>Субсидии бюджетам на государственную поддержку малого и среднего предпринимательства, включая крестьянские (фермерские) хозяйства</t>
  </si>
  <si>
    <t>3450100</t>
  </si>
  <si>
    <t>2 02 02077 05 6112 151</t>
  </si>
  <si>
    <t>субсидия на реализацию Программы "Повышение устойчивости жилых домов, основных объектов и систем жизнеобеспечения в сесмических районах РС (Я) на 2012-2016 годы"</t>
  </si>
  <si>
    <t>2 02 03027 05 7408 151</t>
  </si>
  <si>
    <t>Субвенция на выполнение гос.полномочий по оплате труда труда приемных родителей</t>
  </si>
  <si>
    <t>2 02 04025 05 0000 151</t>
  </si>
  <si>
    <t>Комплектование книжных фондов библиотек муниципальных образований и государственных библиотек</t>
  </si>
  <si>
    <t xml:space="preserve">от 25.12.2013 года № </t>
  </si>
  <si>
    <t>декабрь</t>
  </si>
  <si>
    <t>8102201</t>
  </si>
  <si>
    <t>Субсидия на софинансирование объектов капитального строительства</t>
  </si>
  <si>
    <t>6003120</t>
  </si>
  <si>
    <t>1008299</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</si>
  <si>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t>
  </si>
  <si>
    <t>Комунальное хозяйство</t>
  </si>
  <si>
    <t>Обеспечение доступа объектов малого и среднего предпринимательства к финансовой, имущественной поддержке, оказываемой в рамках государственной поддержки малого и среднего предпринимательства</t>
  </si>
  <si>
    <t>Разработка ПСД многоквартирных жилых домов отвечающих требованиям сейсмоустойчивости</t>
  </si>
  <si>
    <t>9997015</t>
  </si>
  <si>
    <t>Комплектование книжных фондов библиотек</t>
  </si>
  <si>
    <t>4400200</t>
  </si>
  <si>
    <t>Выплата вознаграждения приемному родителю</t>
  </si>
  <si>
    <t>6205106</t>
  </si>
  <si>
    <t>итого</t>
  </si>
  <si>
    <t>Распределение бюджетных ассигнований за счет средств федерального бюджета и Государственного бюджета Республики Саха (Якутия) МО "Алданский район" на 2013 год</t>
  </si>
  <si>
    <t xml:space="preserve">по разделам, подразделам, целевым статьям и видам   функциональной  и ведомственной структуре расходов на реализацию муниципальных целевых программ и подпрограмм </t>
  </si>
  <si>
    <t xml:space="preserve">от 25.12.2013 года     № </t>
  </si>
  <si>
    <t>Приложение № 5</t>
  </si>
  <si>
    <t>Приложение № 4</t>
  </si>
  <si>
    <t>Приложение № 8</t>
  </si>
  <si>
    <t>к решению Алданского районного Совета РС (Я)</t>
  </si>
  <si>
    <t>"Алданский район" на 2012 год"</t>
  </si>
  <si>
    <t>от 28.08.2013 года № 40-1</t>
  </si>
  <si>
    <t>Приложение 12</t>
  </si>
  <si>
    <t>от 25.12.2012 № 35-1</t>
  </si>
  <si>
    <t>Источники внутреннего финансирования</t>
  </si>
  <si>
    <t>дефицита бюджета в 2013 году</t>
  </si>
  <si>
    <t>(тыс.руб)</t>
  </si>
  <si>
    <t>Источники внутреннего финансирования дефицита бюджета, всего:</t>
  </si>
  <si>
    <t>Бюджетные кредиты от других бюджетов бюджетной системы Российской Федерации в валюте Российской Федерации</t>
  </si>
  <si>
    <t>-привлечение основного долга</t>
  </si>
  <si>
    <t>- погашение основного долга</t>
  </si>
  <si>
    <t>Изменение остатков средств на счетах по учету средств бюджета</t>
  </si>
  <si>
    <t xml:space="preserve"> - увеличение  остатков средств бюджета</t>
  </si>
  <si>
    <t xml:space="preserve"> - уменьшение  остатков средств бюджета</t>
  </si>
  <si>
    <t>Иные источники финансирования дефицита бюджета</t>
  </si>
  <si>
    <t xml:space="preserve">   в том числе:</t>
  </si>
  <si>
    <t>Бюджетный кредит, предоставляемый из муниципального бюджета МО "Алданский район" другим бюджетам бюджетной системы РФ в валюте РФ</t>
  </si>
  <si>
    <t>-предоставление кредита</t>
  </si>
  <si>
    <t>- погашение кредита</t>
  </si>
  <si>
    <t>Приложение 6</t>
  </si>
  <si>
    <t>Приложение № 3</t>
  </si>
  <si>
    <t xml:space="preserve">Распределение бюджетных ассигнований на реализацию непрограмных средств МО "Алданский район" на 2013 год  </t>
  </si>
  <si>
    <t>Приложение № 6</t>
  </si>
  <si>
    <t xml:space="preserve">Председатель Алданского районного Совета  депутатов РС (Я)                                 С. А. Тимофеев  </t>
  </si>
</sst>
</file>

<file path=xl/styles.xml><?xml version="1.0" encoding="utf-8"?>
<styleSheet xmlns="http://schemas.openxmlformats.org/spreadsheetml/2006/main">
  <numFmts count="6">
    <numFmt numFmtId="43" formatCode="_-* #,##0.00_р_._-;\-* #,##0.00_р_._-;_-* &quot;-&quot;??_р_._-;_-@_-"/>
    <numFmt numFmtId="164" formatCode="#,##0.00000"/>
    <numFmt numFmtId="165" formatCode="#,##0.000"/>
    <numFmt numFmtId="166" formatCode="0.00000"/>
    <numFmt numFmtId="167" formatCode="_-* #,##0.00000_р_._-;\-* #,##0.00000_р_._-;_-* &quot;-&quot;??_р_._-;_-@_-"/>
    <numFmt numFmtId="168" formatCode="_-* #,##0.00000_р_._-;\-* #,##0.00000_р_._-;_-* &quot;-&quot;?????_р_._-;_-@_-"/>
  </numFmts>
  <fonts count="28">
    <font>
      <sz val="10"/>
      <name val="Arial Cyr"/>
      <charset val="204"/>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sz val="8"/>
      <name val="Arial"/>
      <family val="2"/>
      <charset val="204"/>
    </font>
    <font>
      <b/>
      <sz val="10"/>
      <color indexed="12"/>
      <name val="Arial"/>
      <family val="2"/>
      <charset val="204"/>
    </font>
    <font>
      <b/>
      <sz val="10"/>
      <name val="Arial Narrow"/>
      <family val="2"/>
      <charset val="204"/>
    </font>
    <font>
      <b/>
      <sz val="8"/>
      <color indexed="12"/>
      <name val="Arial"/>
      <family val="2"/>
      <charset val="204"/>
    </font>
    <font>
      <b/>
      <sz val="10"/>
      <color indexed="10"/>
      <name val="Arial"/>
      <family val="2"/>
      <charset val="204"/>
    </font>
    <font>
      <sz val="10"/>
      <color indexed="10"/>
      <name val="Arial"/>
      <family val="2"/>
      <charset val="204"/>
    </font>
    <font>
      <sz val="8"/>
      <color indexed="10"/>
      <name val="Arial"/>
      <family val="2"/>
      <charset val="204"/>
    </font>
    <font>
      <b/>
      <sz val="10"/>
      <color indexed="8"/>
      <name val="Arial"/>
      <family val="2"/>
      <charset val="204"/>
    </font>
    <font>
      <sz val="10"/>
      <color indexed="12"/>
      <name val="Arial"/>
      <family val="2"/>
      <charset val="204"/>
    </font>
    <font>
      <sz val="11"/>
      <name val="Arial"/>
      <family val="2"/>
      <charset val="204"/>
    </font>
    <font>
      <sz val="11"/>
      <name val="Arial Cyr"/>
      <charset val="204"/>
    </font>
    <font>
      <sz val="11"/>
      <color indexed="8"/>
      <name val="Calibri"/>
      <family val="2"/>
      <charset val="204"/>
    </font>
    <font>
      <sz val="12"/>
      <name val="Arial"/>
      <family val="2"/>
      <charset val="204"/>
    </font>
    <font>
      <b/>
      <sz val="12"/>
      <name val="Arial"/>
      <family val="2"/>
      <charset val="204"/>
    </font>
    <font>
      <b/>
      <sz val="11"/>
      <name val="Arial"/>
      <family val="2"/>
      <charset val="204"/>
    </font>
    <font>
      <sz val="11"/>
      <name val="Times New Roman"/>
      <family val="1"/>
      <charset val="204"/>
    </font>
    <font>
      <sz val="11"/>
      <color indexed="8"/>
      <name val="Arial"/>
      <family val="2"/>
      <charset val="204"/>
    </font>
    <font>
      <b/>
      <sz val="11"/>
      <color indexed="8"/>
      <name val="Arial"/>
      <family val="2"/>
      <charset val="204"/>
    </font>
    <font>
      <sz val="10"/>
      <name val="Arial Cyr"/>
      <charset val="204"/>
    </font>
    <font>
      <sz val="8"/>
      <color indexed="12"/>
      <name val="Arial"/>
      <family val="2"/>
      <charset val="204"/>
    </font>
    <font>
      <b/>
      <sz val="8"/>
      <color indexed="8"/>
      <name val="Arial"/>
      <family val="2"/>
      <charset val="204"/>
    </font>
    <font>
      <sz val="8"/>
      <color indexed="8"/>
      <name val="Arial"/>
      <family val="2"/>
      <charset val="204"/>
    </font>
  </fonts>
  <fills count="14">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rgb="FF92D050"/>
        <bgColor indexed="64"/>
      </patternFill>
    </fill>
    <fill>
      <patternFill patternType="solid">
        <fgColor indexed="5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indexed="13"/>
        <bgColor indexed="64"/>
      </patternFill>
    </fill>
    <fill>
      <patternFill patternType="solid">
        <fgColor rgb="FFFFC000"/>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s>
  <cellStyleXfs count="11">
    <xf numFmtId="0" fontId="0" fillId="0" borderId="0"/>
    <xf numFmtId="0" fontId="3" fillId="0" borderId="0"/>
    <xf numFmtId="0" fontId="3" fillId="0" borderId="0"/>
    <xf numFmtId="0" fontId="3" fillId="0" borderId="0"/>
    <xf numFmtId="0" fontId="3" fillId="0" borderId="0"/>
    <xf numFmtId="0" fontId="2" fillId="0" borderId="0"/>
    <xf numFmtId="0" fontId="17" fillId="2" borderId="1" applyNumberFormat="0" applyFont="0" applyAlignment="0" applyProtection="0"/>
    <xf numFmtId="43" fontId="24" fillId="0" borderId="0" applyFont="0" applyFill="0" applyBorder="0" applyAlignment="0" applyProtection="0"/>
    <xf numFmtId="0" fontId="24" fillId="0" borderId="0"/>
    <xf numFmtId="0" fontId="1" fillId="0" borderId="0"/>
    <xf numFmtId="0" fontId="3" fillId="0" borderId="0"/>
  </cellStyleXfs>
  <cellXfs count="839">
    <xf numFmtId="0" fontId="0" fillId="0" borderId="0" xfId="0"/>
    <xf numFmtId="0" fontId="3" fillId="0" borderId="0" xfId="0" applyFont="1"/>
    <xf numFmtId="0" fontId="3" fillId="0" borderId="0" xfId="1" applyFont="1" applyFill="1"/>
    <xf numFmtId="0" fontId="3" fillId="0" borderId="0" xfId="1" applyFont="1"/>
    <xf numFmtId="0" fontId="4" fillId="0" borderId="0" xfId="1" quotePrefix="1" applyNumberFormat="1" applyFont="1" applyFill="1" applyAlignment="1">
      <alignment vertical="center" wrapText="1"/>
    </xf>
    <xf numFmtId="49" fontId="4" fillId="0" borderId="0" xfId="1" quotePrefix="1" applyNumberFormat="1" applyFont="1" applyFill="1" applyAlignment="1">
      <alignment wrapText="1"/>
    </xf>
    <xf numFmtId="0" fontId="4" fillId="0" borderId="0" xfId="1" applyFont="1" applyFill="1" applyAlignment="1">
      <alignment wrapText="1"/>
    </xf>
    <xf numFmtId="3" fontId="3" fillId="0" borderId="0" xfId="1" applyNumberFormat="1" applyFont="1" applyFill="1" applyBorder="1" applyAlignment="1" applyProtection="1">
      <alignment horizontal="right" shrinkToFit="1"/>
    </xf>
    <xf numFmtId="0" fontId="3" fillId="0" borderId="6" xfId="0" applyFont="1" applyBorder="1"/>
    <xf numFmtId="0" fontId="3" fillId="0" borderId="7" xfId="0" applyFont="1" applyBorder="1"/>
    <xf numFmtId="164" fontId="5" fillId="3" borderId="6" xfId="1" applyNumberFormat="1" applyFont="1" applyFill="1" applyBorder="1" applyAlignment="1">
      <alignment horizontal="right"/>
    </xf>
    <xf numFmtId="0" fontId="4" fillId="3" borderId="5" xfId="1" applyFont="1" applyFill="1" applyBorder="1" applyAlignment="1">
      <alignment vertical="top" wrapText="1"/>
    </xf>
    <xf numFmtId="49" fontId="4" fillId="3" borderId="6" xfId="1" applyNumberFormat="1" applyFont="1" applyFill="1" applyBorder="1" applyAlignment="1">
      <alignment horizontal="center" wrapText="1"/>
    </xf>
    <xf numFmtId="164" fontId="3" fillId="0" borderId="0" xfId="0" applyNumberFormat="1" applyFont="1"/>
    <xf numFmtId="0" fontId="4" fillId="4" borderId="8" xfId="0" applyFont="1" applyFill="1" applyBorder="1" applyAlignment="1">
      <alignment vertical="top" wrapText="1"/>
    </xf>
    <xf numFmtId="49" fontId="4" fillId="4" borderId="6" xfId="1" applyNumberFormat="1" applyFont="1" applyFill="1" applyBorder="1" applyAlignment="1">
      <alignment horizontal="center" wrapText="1"/>
    </xf>
    <xf numFmtId="164" fontId="5" fillId="4" borderId="6" xfId="1" applyNumberFormat="1" applyFont="1" applyFill="1" applyBorder="1" applyAlignment="1">
      <alignment horizontal="right"/>
    </xf>
    <xf numFmtId="0" fontId="3" fillId="0" borderId="5" xfId="0" applyFont="1" applyFill="1" applyBorder="1"/>
    <xf numFmtId="49" fontId="3" fillId="3" borderId="6" xfId="1" applyNumberFormat="1" applyFont="1" applyFill="1" applyBorder="1" applyAlignment="1">
      <alignment horizontal="center" wrapText="1"/>
    </xf>
    <xf numFmtId="164" fontId="6" fillId="3" borderId="6" xfId="1" applyNumberFormat="1" applyFont="1" applyFill="1" applyBorder="1" applyAlignment="1">
      <alignment horizontal="right"/>
    </xf>
    <xf numFmtId="0" fontId="4" fillId="0" borderId="5" xfId="1" applyFont="1" applyFill="1" applyBorder="1" applyAlignment="1">
      <alignment vertical="top" wrapText="1"/>
    </xf>
    <xf numFmtId="49" fontId="4" fillId="0" borderId="6" xfId="1" applyNumberFormat="1" applyFont="1" applyFill="1" applyBorder="1" applyAlignment="1">
      <alignment horizontal="center" wrapText="1"/>
    </xf>
    <xf numFmtId="164" fontId="5" fillId="0" borderId="6" xfId="1" applyNumberFormat="1" applyFont="1" applyFill="1" applyBorder="1" applyAlignment="1">
      <alignment horizontal="right"/>
    </xf>
    <xf numFmtId="0" fontId="4" fillId="0" borderId="0" xfId="0" applyFont="1"/>
    <xf numFmtId="0" fontId="4" fillId="5" borderId="5" xfId="1" applyFont="1" applyFill="1" applyBorder="1" applyAlignment="1">
      <alignment vertical="top" wrapText="1"/>
    </xf>
    <xf numFmtId="49" fontId="4" fillId="5" borderId="6" xfId="1" applyNumberFormat="1" applyFont="1" applyFill="1" applyBorder="1" applyAlignment="1">
      <alignment horizontal="center" wrapText="1"/>
    </xf>
    <xf numFmtId="164" fontId="5" fillId="5" borderId="6" xfId="1" applyNumberFormat="1" applyFont="1" applyFill="1" applyBorder="1" applyAlignment="1">
      <alignment horizontal="right"/>
    </xf>
    <xf numFmtId="49" fontId="3" fillId="0" borderId="6" xfId="1" applyNumberFormat="1" applyFont="1" applyFill="1" applyBorder="1" applyAlignment="1">
      <alignment horizontal="center" wrapText="1"/>
    </xf>
    <xf numFmtId="164" fontId="6" fillId="0" borderId="6" xfId="1" applyNumberFormat="1" applyFont="1" applyFill="1" applyBorder="1" applyAlignment="1">
      <alignment horizontal="right"/>
    </xf>
    <xf numFmtId="164" fontId="6" fillId="0" borderId="6" xfId="0" applyNumberFormat="1" applyFont="1" applyBorder="1"/>
    <xf numFmtId="164" fontId="6" fillId="0" borderId="7" xfId="0" applyNumberFormat="1" applyFont="1" applyBorder="1"/>
    <xf numFmtId="0" fontId="3" fillId="0" borderId="5" xfId="0" applyFont="1" applyFill="1" applyBorder="1" applyAlignment="1">
      <alignment horizontal="left" wrapText="1"/>
    </xf>
    <xf numFmtId="0" fontId="4" fillId="3" borderId="5" xfId="2" applyFont="1" applyFill="1" applyBorder="1" applyAlignment="1">
      <alignment wrapText="1"/>
    </xf>
    <xf numFmtId="0" fontId="3" fillId="0" borderId="5" xfId="0" applyFont="1" applyFill="1" applyBorder="1" applyAlignment="1">
      <alignment wrapText="1"/>
    </xf>
    <xf numFmtId="0" fontId="7" fillId="0" borderId="0" xfId="0" applyFont="1"/>
    <xf numFmtId="0" fontId="3" fillId="3" borderId="5" xfId="2" applyFont="1" applyFill="1" applyBorder="1" applyAlignment="1">
      <alignment wrapText="1"/>
    </xf>
    <xf numFmtId="164" fontId="5" fillId="3" borderId="6" xfId="2" applyNumberFormat="1" applyFont="1" applyFill="1" applyBorder="1"/>
    <xf numFmtId="0" fontId="4" fillId="5" borderId="5" xfId="2" applyFont="1" applyFill="1" applyBorder="1" applyAlignment="1">
      <alignment wrapText="1"/>
    </xf>
    <xf numFmtId="0" fontId="4" fillId="5" borderId="5" xfId="0" applyFont="1" applyFill="1" applyBorder="1"/>
    <xf numFmtId="49" fontId="3" fillId="5" borderId="6" xfId="1" applyNumberFormat="1" applyFont="1" applyFill="1" applyBorder="1" applyAlignment="1">
      <alignment horizontal="center" wrapText="1"/>
    </xf>
    <xf numFmtId="0" fontId="3" fillId="0" borderId="5" xfId="1" applyFont="1" applyFill="1" applyBorder="1" applyAlignment="1">
      <alignment vertical="top" wrapText="1"/>
    </xf>
    <xf numFmtId="164" fontId="5" fillId="0" borderId="6" xfId="1" applyNumberFormat="1" applyFont="1" applyFill="1" applyBorder="1"/>
    <xf numFmtId="0" fontId="8" fillId="6" borderId="8" xfId="0" applyFont="1" applyFill="1" applyBorder="1" applyAlignment="1">
      <alignment vertical="top" wrapText="1"/>
    </xf>
    <xf numFmtId="49" fontId="4" fillId="6" borderId="6" xfId="1" applyNumberFormat="1" applyFont="1" applyFill="1" applyBorder="1" applyAlignment="1">
      <alignment horizontal="center" wrapText="1"/>
    </xf>
    <xf numFmtId="164" fontId="5" fillId="6" borderId="6" xfId="1" applyNumberFormat="1" applyFont="1" applyFill="1" applyBorder="1"/>
    <xf numFmtId="0" fontId="3" fillId="0" borderId="7" xfId="0" applyFont="1" applyBorder="1" applyAlignment="1">
      <alignment wrapText="1"/>
    </xf>
    <xf numFmtId="164" fontId="6" fillId="0" borderId="6" xfId="1" applyNumberFormat="1" applyFont="1" applyFill="1" applyBorder="1"/>
    <xf numFmtId="0" fontId="4" fillId="7" borderId="5" xfId="1" applyFont="1" applyFill="1" applyBorder="1" applyAlignment="1">
      <alignment vertical="top" wrapText="1"/>
    </xf>
    <xf numFmtId="49" fontId="3" fillId="7" borderId="6" xfId="1" applyNumberFormat="1" applyFont="1" applyFill="1" applyBorder="1" applyAlignment="1">
      <alignment horizontal="center" wrapText="1"/>
    </xf>
    <xf numFmtId="49" fontId="4" fillId="7" borderId="6" xfId="1" applyNumberFormat="1" applyFont="1" applyFill="1" applyBorder="1" applyAlignment="1">
      <alignment horizontal="center" wrapText="1"/>
    </xf>
    <xf numFmtId="164" fontId="5" fillId="7" borderId="6" xfId="1" applyNumberFormat="1" applyFont="1" applyFill="1" applyBorder="1"/>
    <xf numFmtId="164" fontId="6" fillId="0" borderId="7" xfId="1" applyNumberFormat="1" applyFont="1" applyFill="1" applyBorder="1"/>
    <xf numFmtId="0" fontId="4" fillId="0" borderId="5" xfId="0" applyFont="1" applyFill="1" applyBorder="1" applyAlignment="1">
      <alignment horizontal="left" wrapText="1"/>
    </xf>
    <xf numFmtId="164" fontId="5" fillId="3" borderId="6" xfId="1" applyNumberFormat="1" applyFont="1" applyFill="1" applyBorder="1"/>
    <xf numFmtId="0" fontId="4" fillId="7" borderId="5" xfId="0" applyFont="1" applyFill="1" applyBorder="1" applyAlignment="1">
      <alignment wrapText="1"/>
    </xf>
    <xf numFmtId="0" fontId="4" fillId="0" borderId="5" xfId="0" applyFont="1" applyFill="1" applyBorder="1" applyAlignment="1">
      <alignment wrapText="1"/>
    </xf>
    <xf numFmtId="164" fontId="5" fillId="4" borderId="6" xfId="1" applyNumberFormat="1" applyFont="1" applyFill="1" applyBorder="1"/>
    <xf numFmtId="164" fontId="6" fillId="3" borderId="6" xfId="1" applyNumberFormat="1" applyFont="1" applyFill="1" applyBorder="1"/>
    <xf numFmtId="164" fontId="6" fillId="3" borderId="7" xfId="1" applyNumberFormat="1" applyFont="1" applyFill="1" applyBorder="1"/>
    <xf numFmtId="0" fontId="3" fillId="3" borderId="0" xfId="0" applyFont="1" applyFill="1"/>
    <xf numFmtId="49" fontId="4" fillId="5" borderId="5" xfId="0" applyNumberFormat="1" applyFont="1" applyFill="1" applyBorder="1" applyAlignment="1">
      <alignment vertical="top" wrapText="1"/>
    </xf>
    <xf numFmtId="164" fontId="5" fillId="5" borderId="6" xfId="1" applyNumberFormat="1" applyFont="1" applyFill="1" applyBorder="1"/>
    <xf numFmtId="0" fontId="4" fillId="4" borderId="5" xfId="1" applyFont="1" applyFill="1" applyBorder="1" applyAlignment="1">
      <alignment vertical="top" wrapText="1"/>
    </xf>
    <xf numFmtId="164" fontId="9" fillId="0" borderId="6" xfId="0" applyNumberFormat="1" applyFont="1" applyBorder="1"/>
    <xf numFmtId="164" fontId="9" fillId="0" borderId="7" xfId="0" applyNumberFormat="1" applyFont="1" applyBorder="1"/>
    <xf numFmtId="0" fontId="4" fillId="4" borderId="5" xfId="0" applyFont="1" applyFill="1" applyBorder="1" applyAlignment="1">
      <alignment vertical="top" wrapText="1"/>
    </xf>
    <xf numFmtId="49" fontId="3" fillId="8" borderId="6" xfId="1" applyNumberFormat="1" applyFont="1" applyFill="1" applyBorder="1" applyAlignment="1">
      <alignment horizontal="center" wrapText="1"/>
    </xf>
    <xf numFmtId="164" fontId="6" fillId="8" borderId="6" xfId="1" applyNumberFormat="1" applyFont="1" applyFill="1" applyBorder="1" applyAlignment="1">
      <alignment horizontal="right"/>
    </xf>
    <xf numFmtId="164" fontId="6" fillId="8" borderId="7" xfId="1" applyNumberFormat="1" applyFont="1" applyFill="1" applyBorder="1" applyAlignment="1">
      <alignment horizontal="right"/>
    </xf>
    <xf numFmtId="0" fontId="3" fillId="8" borderId="0" xfId="0" applyFont="1" applyFill="1"/>
    <xf numFmtId="0" fontId="4" fillId="5" borderId="5" xfId="0" applyFont="1" applyFill="1" applyBorder="1" applyAlignment="1">
      <alignment vertical="top" wrapText="1"/>
    </xf>
    <xf numFmtId="0" fontId="4" fillId="5" borderId="8" xfId="0" applyFont="1" applyFill="1" applyBorder="1"/>
    <xf numFmtId="0" fontId="3" fillId="0" borderId="9" xfId="0" applyFont="1" applyBorder="1" applyAlignment="1">
      <alignment wrapText="1"/>
    </xf>
    <xf numFmtId="0" fontId="8" fillId="4" borderId="8" xfId="0" applyFont="1" applyFill="1" applyBorder="1" applyAlignment="1">
      <alignment vertical="top" wrapText="1"/>
    </xf>
    <xf numFmtId="0" fontId="3" fillId="0" borderId="5" xfId="0" applyFont="1" applyBorder="1" applyAlignment="1">
      <alignment wrapText="1"/>
    </xf>
    <xf numFmtId="0" fontId="4" fillId="5" borderId="5" xfId="0" applyFont="1" applyFill="1" applyBorder="1" applyAlignment="1">
      <alignment wrapText="1"/>
    </xf>
    <xf numFmtId="0" fontId="4" fillId="9" borderId="5" xfId="0" applyFont="1" applyFill="1" applyBorder="1" applyAlignment="1">
      <alignment wrapText="1"/>
    </xf>
    <xf numFmtId="49" fontId="4" fillId="9" borderId="6" xfId="1" applyNumberFormat="1" applyFont="1" applyFill="1" applyBorder="1" applyAlignment="1">
      <alignment horizontal="center" wrapText="1"/>
    </xf>
    <xf numFmtId="164" fontId="5" fillId="9" borderId="6" xfId="1" applyNumberFormat="1" applyFont="1" applyFill="1" applyBorder="1" applyAlignment="1">
      <alignment horizontal="right"/>
    </xf>
    <xf numFmtId="0" fontId="4" fillId="0" borderId="5" xfId="2" applyFont="1" applyFill="1" applyBorder="1" applyAlignment="1">
      <alignment wrapText="1"/>
    </xf>
    <xf numFmtId="0" fontId="4" fillId="7" borderId="5" xfId="2" applyFont="1" applyFill="1" applyBorder="1" applyAlignment="1">
      <alignment wrapText="1"/>
    </xf>
    <xf numFmtId="164" fontId="5" fillId="7" borderId="6" xfId="1" applyNumberFormat="1" applyFont="1" applyFill="1" applyBorder="1" applyAlignment="1">
      <alignment horizontal="right"/>
    </xf>
    <xf numFmtId="0" fontId="4" fillId="4" borderId="8" xfId="0" applyNumberFormat="1" applyFont="1" applyFill="1" applyBorder="1" applyAlignment="1">
      <alignment vertical="top" wrapText="1"/>
    </xf>
    <xf numFmtId="0" fontId="4" fillId="4" borderId="5" xfId="0" applyNumberFormat="1" applyFont="1" applyFill="1" applyBorder="1" applyAlignment="1">
      <alignment vertical="top" wrapText="1"/>
    </xf>
    <xf numFmtId="0" fontId="4" fillId="4" borderId="5" xfId="2" applyFont="1" applyFill="1" applyBorder="1" applyAlignment="1">
      <alignment wrapText="1"/>
    </xf>
    <xf numFmtId="0" fontId="4" fillId="4" borderId="5" xfId="0" applyFont="1" applyFill="1" applyBorder="1" applyAlignment="1">
      <alignment horizontal="left" wrapText="1"/>
    </xf>
    <xf numFmtId="0" fontId="4" fillId="0" borderId="5" xfId="1" applyFont="1" applyFill="1" applyBorder="1" applyAlignment="1">
      <alignment horizontal="left" vertical="top" wrapText="1"/>
    </xf>
    <xf numFmtId="0" fontId="4" fillId="7" borderId="5" xfId="1" applyFont="1" applyFill="1" applyBorder="1" applyAlignment="1">
      <alignment horizontal="left" vertical="top" wrapText="1"/>
    </xf>
    <xf numFmtId="0" fontId="4" fillId="3" borderId="5" xfId="1" applyFont="1" applyFill="1" applyBorder="1" applyAlignment="1">
      <alignment horizontal="left" vertical="top" wrapText="1"/>
    </xf>
    <xf numFmtId="164" fontId="5" fillId="6" borderId="6" xfId="1" applyNumberFormat="1" applyFont="1" applyFill="1" applyBorder="1" applyAlignment="1">
      <alignment horizontal="right"/>
    </xf>
    <xf numFmtId="0" fontId="4" fillId="5" borderId="5" xfId="0" applyFont="1" applyFill="1" applyBorder="1" applyAlignment="1">
      <alignment horizontal="left" wrapText="1"/>
    </xf>
    <xf numFmtId="0" fontId="3" fillId="0" borderId="5" xfId="1" applyFont="1" applyFill="1" applyBorder="1" applyAlignment="1">
      <alignment horizontal="left" vertical="top" wrapText="1"/>
    </xf>
    <xf numFmtId="164" fontId="6" fillId="0" borderId="6" xfId="0" applyNumberFormat="1" applyFont="1" applyFill="1" applyBorder="1"/>
    <xf numFmtId="164" fontId="6" fillId="0" borderId="7" xfId="0" applyNumberFormat="1" applyFont="1" applyFill="1" applyBorder="1"/>
    <xf numFmtId="0" fontId="3" fillId="0" borderId="0" xfId="0" applyFont="1" applyFill="1"/>
    <xf numFmtId="164" fontId="6" fillId="8" borderId="7" xfId="0" applyNumberFormat="1" applyFont="1" applyFill="1" applyBorder="1"/>
    <xf numFmtId="0" fontId="4" fillId="0" borderId="8" xfId="0" applyFont="1" applyBorder="1" applyAlignment="1">
      <alignment wrapText="1"/>
    </xf>
    <xf numFmtId="0" fontId="4" fillId="0" borderId="8" xfId="0" applyFont="1" applyFill="1" applyBorder="1" applyAlignment="1">
      <alignment horizontal="left" wrapText="1"/>
    </xf>
    <xf numFmtId="49" fontId="4" fillId="7" borderId="5" xfId="0" applyNumberFormat="1" applyFont="1" applyFill="1" applyBorder="1" applyAlignment="1">
      <alignment vertical="top" wrapText="1"/>
    </xf>
    <xf numFmtId="49" fontId="4" fillId="3" borderId="5" xfId="0" applyNumberFormat="1" applyFont="1" applyFill="1" applyBorder="1" applyAlignment="1">
      <alignment vertical="top" wrapText="1"/>
    </xf>
    <xf numFmtId="0" fontId="4" fillId="3" borderId="0" xfId="0" applyFont="1" applyFill="1"/>
    <xf numFmtId="0" fontId="4" fillId="0" borderId="5" xfId="0" applyFont="1" applyBorder="1" applyAlignment="1">
      <alignment wrapText="1"/>
    </xf>
    <xf numFmtId="164" fontId="5" fillId="0" borderId="6" xfId="0" applyNumberFormat="1" applyFont="1" applyBorder="1"/>
    <xf numFmtId="164" fontId="5" fillId="0" borderId="7" xfId="0" applyNumberFormat="1" applyFont="1" applyBorder="1"/>
    <xf numFmtId="0" fontId="4" fillId="0" borderId="5" xfId="0" applyFont="1" applyBorder="1"/>
    <xf numFmtId="0" fontId="4" fillId="3" borderId="5" xfId="0" applyFont="1" applyFill="1" applyBorder="1" applyAlignment="1">
      <alignment horizontal="left" wrapText="1"/>
    </xf>
    <xf numFmtId="0" fontId="3" fillId="3" borderId="5" xfId="0" applyFont="1" applyFill="1" applyBorder="1" applyAlignment="1">
      <alignment horizontal="left" wrapText="1"/>
    </xf>
    <xf numFmtId="164" fontId="6" fillId="3" borderId="6" xfId="0" applyNumberFormat="1" applyFont="1" applyFill="1" applyBorder="1"/>
    <xf numFmtId="164" fontId="6" fillId="3" borderId="7" xfId="0" applyNumberFormat="1" applyFont="1" applyFill="1" applyBorder="1"/>
    <xf numFmtId="0" fontId="4" fillId="8" borderId="5" xfId="0" applyFont="1" applyFill="1" applyBorder="1" applyAlignment="1">
      <alignment horizontal="left" wrapText="1"/>
    </xf>
    <xf numFmtId="0" fontId="3" fillId="8" borderId="5" xfId="0" applyFont="1" applyFill="1" applyBorder="1" applyAlignment="1">
      <alignment horizontal="left" wrapText="1"/>
    </xf>
    <xf numFmtId="49" fontId="4" fillId="8" borderId="6" xfId="1" applyNumberFormat="1" applyFont="1" applyFill="1" applyBorder="1" applyAlignment="1">
      <alignment horizontal="center" wrapText="1"/>
    </xf>
    <xf numFmtId="164" fontId="5" fillId="8" borderId="6" xfId="1" applyNumberFormat="1" applyFont="1" applyFill="1" applyBorder="1" applyAlignment="1">
      <alignment horizontal="right"/>
    </xf>
    <xf numFmtId="0" fontId="4" fillId="8" borderId="0" xfId="0" applyFont="1" applyFill="1"/>
    <xf numFmtId="164" fontId="6" fillId="8" borderId="6" xfId="0" applyNumberFormat="1" applyFont="1" applyFill="1" applyBorder="1"/>
    <xf numFmtId="49" fontId="3" fillId="4" borderId="6" xfId="1" applyNumberFormat="1" applyFont="1" applyFill="1" applyBorder="1" applyAlignment="1">
      <alignment horizontal="center" wrapText="1"/>
    </xf>
    <xf numFmtId="0" fontId="4" fillId="9" borderId="8" xfId="0" applyFont="1" applyFill="1" applyBorder="1" applyAlignment="1">
      <alignment wrapText="1"/>
    </xf>
    <xf numFmtId="0" fontId="8" fillId="11" borderId="8" xfId="0" applyFont="1" applyFill="1" applyBorder="1" applyAlignment="1">
      <alignment vertical="top" wrapText="1"/>
    </xf>
    <xf numFmtId="49" fontId="4" fillId="11" borderId="6" xfId="1" applyNumberFormat="1" applyFont="1" applyFill="1" applyBorder="1" applyAlignment="1">
      <alignment horizontal="center" wrapText="1"/>
    </xf>
    <xf numFmtId="164" fontId="5" fillId="11" borderId="6" xfId="1" applyNumberFormat="1" applyFont="1" applyFill="1" applyBorder="1" applyAlignment="1">
      <alignment horizontal="right"/>
    </xf>
    <xf numFmtId="0" fontId="4" fillId="7" borderId="5" xfId="0" applyFont="1" applyFill="1" applyBorder="1" applyAlignment="1">
      <alignment horizontal="left" wrapText="1"/>
    </xf>
    <xf numFmtId="164" fontId="5" fillId="7" borderId="7" xfId="1" applyNumberFormat="1" applyFont="1" applyFill="1" applyBorder="1" applyAlignment="1">
      <alignment horizontal="right"/>
    </xf>
    <xf numFmtId="49" fontId="3" fillId="0" borderId="5" xfId="0" applyNumberFormat="1" applyFont="1" applyFill="1" applyBorder="1" applyAlignment="1">
      <alignment vertical="top" wrapText="1"/>
    </xf>
    <xf numFmtId="0" fontId="4" fillId="0" borderId="9" xfId="0" applyFont="1" applyFill="1" applyBorder="1" applyAlignment="1">
      <alignment wrapText="1"/>
    </xf>
    <xf numFmtId="0" fontId="4" fillId="4" borderId="9" xfId="0" applyFont="1" applyFill="1" applyBorder="1" applyAlignment="1">
      <alignment vertical="top" wrapText="1"/>
    </xf>
    <xf numFmtId="164" fontId="4" fillId="0" borderId="0" xfId="0" applyNumberFormat="1" applyFont="1"/>
    <xf numFmtId="164" fontId="6" fillId="10" borderId="7" xfId="0" applyNumberFormat="1" applyFont="1" applyFill="1" applyBorder="1"/>
    <xf numFmtId="164" fontId="4" fillId="3" borderId="0" xfId="0" applyNumberFormat="1" applyFont="1" applyFill="1"/>
    <xf numFmtId="165" fontId="3" fillId="0" borderId="0" xfId="0" applyNumberFormat="1" applyFont="1"/>
    <xf numFmtId="0" fontId="4" fillId="0" borderId="5" xfId="0" applyFont="1" applyFill="1" applyBorder="1"/>
    <xf numFmtId="0" fontId="4" fillId="0" borderId="5" xfId="1" applyNumberFormat="1" applyFont="1" applyFill="1" applyBorder="1" applyAlignment="1">
      <alignment vertical="top" wrapText="1"/>
    </xf>
    <xf numFmtId="0" fontId="4" fillId="4" borderId="5" xfId="0" applyFont="1" applyFill="1" applyBorder="1" applyAlignment="1">
      <alignment wrapText="1"/>
    </xf>
    <xf numFmtId="49" fontId="4" fillId="4" borderId="5" xfId="0" applyNumberFormat="1" applyFont="1" applyFill="1" applyBorder="1" applyAlignment="1">
      <alignment vertical="top" wrapText="1"/>
    </xf>
    <xf numFmtId="0" fontId="10" fillId="0" borderId="0" xfId="0" applyFont="1"/>
    <xf numFmtId="0" fontId="11" fillId="0" borderId="0" xfId="0" applyFont="1"/>
    <xf numFmtId="164" fontId="12" fillId="0" borderId="6" xfId="0" applyNumberFormat="1" applyFont="1" applyBorder="1"/>
    <xf numFmtId="164" fontId="12" fillId="0" borderId="7" xfId="0" applyNumberFormat="1" applyFont="1" applyBorder="1"/>
    <xf numFmtId="0" fontId="13" fillId="0" borderId="6" xfId="1" applyFont="1" applyFill="1" applyBorder="1" applyAlignment="1">
      <alignment wrapText="1"/>
    </xf>
    <xf numFmtId="0" fontId="4" fillId="3" borderId="5" xfId="0" applyNumberFormat="1" applyFont="1" applyFill="1" applyBorder="1" applyAlignment="1">
      <alignment horizontal="left" wrapText="1"/>
    </xf>
    <xf numFmtId="0" fontId="4" fillId="3" borderId="8" xfId="0" applyFont="1" applyFill="1" applyBorder="1" applyAlignment="1">
      <alignment horizontal="left" wrapText="1"/>
    </xf>
    <xf numFmtId="0" fontId="4" fillId="6" borderId="5" xfId="1" applyFont="1" applyFill="1" applyBorder="1" applyAlignment="1">
      <alignment vertical="top" wrapText="1"/>
    </xf>
    <xf numFmtId="0" fontId="3" fillId="0" borderId="5" xfId="2" applyFont="1" applyFill="1" applyBorder="1" applyAlignment="1">
      <alignment wrapText="1"/>
    </xf>
    <xf numFmtId="164" fontId="5" fillId="0" borderId="7" xfId="1" applyNumberFormat="1" applyFont="1" applyFill="1" applyBorder="1" applyAlignment="1">
      <alignment horizontal="right"/>
    </xf>
    <xf numFmtId="0" fontId="8" fillId="6" borderId="8" xfId="0" applyNumberFormat="1" applyFont="1" applyFill="1" applyBorder="1" applyAlignment="1">
      <alignment vertical="top" wrapText="1"/>
    </xf>
    <xf numFmtId="0" fontId="4" fillId="5" borderId="6" xfId="1" applyFont="1" applyFill="1" applyBorder="1" applyAlignment="1">
      <alignment horizontal="center" wrapText="1"/>
    </xf>
    <xf numFmtId="0" fontId="3" fillId="0" borderId="7" xfId="0" applyFont="1" applyBorder="1" applyAlignment="1">
      <alignment vertical="top" wrapText="1"/>
    </xf>
    <xf numFmtId="0" fontId="3" fillId="0" borderId="6" xfId="1" applyFont="1" applyFill="1" applyBorder="1" applyAlignment="1">
      <alignment horizontal="center" wrapText="1"/>
    </xf>
    <xf numFmtId="0" fontId="4" fillId="6" borderId="6" xfId="1" applyFont="1" applyFill="1" applyBorder="1" applyAlignment="1">
      <alignment horizontal="center" wrapText="1"/>
    </xf>
    <xf numFmtId="0" fontId="4" fillId="0" borderId="6" xfId="1" applyFont="1" applyFill="1" applyBorder="1" applyAlignment="1">
      <alignment horizontal="center" wrapText="1"/>
    </xf>
    <xf numFmtId="0" fontId="4" fillId="4" borderId="6" xfId="1" applyFont="1" applyFill="1" applyBorder="1" applyAlignment="1">
      <alignment horizontal="center" wrapText="1"/>
    </xf>
    <xf numFmtId="0" fontId="4" fillId="7" borderId="6" xfId="1" applyFont="1" applyFill="1" applyBorder="1" applyAlignment="1">
      <alignment horizontal="center" wrapText="1"/>
    </xf>
    <xf numFmtId="0" fontId="3" fillId="0" borderId="5" xfId="0" applyFont="1" applyFill="1" applyBorder="1" applyAlignment="1"/>
    <xf numFmtId="164" fontId="5" fillId="4" borderId="6" xfId="2" applyNumberFormat="1" applyFont="1" applyFill="1" applyBorder="1"/>
    <xf numFmtId="0" fontId="7" fillId="0" borderId="0" xfId="0" applyFont="1" applyFill="1"/>
    <xf numFmtId="164" fontId="6" fillId="0" borderId="6" xfId="2" applyNumberFormat="1" applyFont="1" applyFill="1" applyBorder="1"/>
    <xf numFmtId="0" fontId="4" fillId="0" borderId="0" xfId="0" applyFont="1" applyFill="1"/>
    <xf numFmtId="0" fontId="14" fillId="0" borderId="0" xfId="0" applyFont="1"/>
    <xf numFmtId="49" fontId="4" fillId="0" borderId="5" xfId="0" applyNumberFormat="1" applyFont="1" applyFill="1" applyBorder="1" applyAlignment="1">
      <alignment vertical="top" wrapText="1"/>
    </xf>
    <xf numFmtId="0" fontId="4" fillId="4" borderId="5" xfId="1" applyFont="1" applyFill="1" applyBorder="1" applyAlignment="1">
      <alignment horizontal="left" vertical="top" wrapText="1"/>
    </xf>
    <xf numFmtId="0" fontId="4" fillId="0" borderId="5" xfId="0" applyFont="1" applyFill="1" applyBorder="1" applyAlignment="1">
      <alignment vertical="top" wrapText="1"/>
    </xf>
    <xf numFmtId="0" fontId="4" fillId="3" borderId="5" xfId="0" applyFont="1" applyFill="1" applyBorder="1" applyAlignment="1">
      <alignment wrapText="1"/>
    </xf>
    <xf numFmtId="0" fontId="3" fillId="3" borderId="5" xfId="0" applyFont="1" applyFill="1" applyBorder="1"/>
    <xf numFmtId="164" fontId="6" fillId="12" borderId="7" xfId="0" applyNumberFormat="1" applyFont="1" applyFill="1" applyBorder="1"/>
    <xf numFmtId="165" fontId="14" fillId="0" borderId="0" xfId="1" applyNumberFormat="1" applyFont="1"/>
    <xf numFmtId="0" fontId="3" fillId="0" borderId="0" xfId="1" applyFont="1" applyFill="1" applyAlignment="1">
      <alignment horizontal="center" wrapText="1"/>
    </xf>
    <xf numFmtId="49" fontId="3" fillId="0" borderId="0" xfId="1" applyNumberFormat="1" applyFont="1" applyFill="1" applyAlignment="1">
      <alignment horizontal="center"/>
    </xf>
    <xf numFmtId="49" fontId="3" fillId="0" borderId="0" xfId="1" applyNumberFormat="1" applyFont="1" applyFill="1"/>
    <xf numFmtId="164" fontId="3" fillId="0" borderId="0" xfId="1" applyNumberFormat="1" applyFont="1" applyFill="1"/>
    <xf numFmtId="0" fontId="3" fillId="0" borderId="0" xfId="3" applyFont="1" applyAlignment="1"/>
    <xf numFmtId="0" fontId="15" fillId="0" borderId="0" xfId="3" applyFont="1" applyAlignment="1"/>
    <xf numFmtId="0" fontId="15" fillId="0" borderId="0" xfId="3" applyFont="1"/>
    <xf numFmtId="0" fontId="16" fillId="0" borderId="0" xfId="0" applyFont="1"/>
    <xf numFmtId="0" fontId="3" fillId="0" borderId="0" xfId="2" applyFont="1"/>
    <xf numFmtId="164" fontId="3" fillId="7" borderId="0" xfId="2" applyNumberFormat="1" applyFont="1" applyFill="1"/>
    <xf numFmtId="164" fontId="4" fillId="4" borderId="0" xfId="0" applyNumberFormat="1" applyFont="1" applyFill="1"/>
    <xf numFmtId="4" fontId="3" fillId="0" borderId="0" xfId="0" applyNumberFormat="1" applyFont="1"/>
    <xf numFmtId="49" fontId="3" fillId="0" borderId="5" xfId="0" applyNumberFormat="1" applyFont="1" applyFill="1" applyBorder="1" applyAlignment="1">
      <alignment horizontal="center"/>
    </xf>
    <xf numFmtId="49" fontId="4" fillId="0" borderId="12" xfId="1" applyNumberFormat="1" applyFont="1" applyFill="1" applyBorder="1" applyAlignment="1">
      <alignment horizontal="center" wrapText="1"/>
    </xf>
    <xf numFmtId="164" fontId="5" fillId="0" borderId="12" xfId="1" applyNumberFormat="1" applyFont="1" applyFill="1" applyBorder="1" applyAlignment="1">
      <alignment horizontal="right"/>
    </xf>
    <xf numFmtId="0" fontId="6" fillId="0" borderId="5" xfId="0" applyFont="1" applyFill="1" applyBorder="1"/>
    <xf numFmtId="0" fontId="3" fillId="0" borderId="0" xfId="4" applyFont="1"/>
    <xf numFmtId="0" fontId="18" fillId="0" borderId="0" xfId="4" applyFont="1"/>
    <xf numFmtId="0" fontId="19" fillId="0" borderId="0" xfId="4" applyFont="1"/>
    <xf numFmtId="3" fontId="18" fillId="0" borderId="0" xfId="1" applyNumberFormat="1" applyFont="1" applyFill="1" applyAlignment="1" applyProtection="1">
      <alignment horizontal="right" shrinkToFit="1"/>
    </xf>
    <xf numFmtId="0" fontId="15" fillId="0" borderId="6" xfId="4" applyFont="1" applyBorder="1" applyAlignment="1">
      <alignment horizontal="center"/>
    </xf>
    <xf numFmtId="164" fontId="15" fillId="0" borderId="6" xfId="4" applyNumberFormat="1" applyFont="1" applyBorder="1" applyAlignment="1">
      <alignment horizontal="center"/>
    </xf>
    <xf numFmtId="0" fontId="20" fillId="0" borderId="6" xfId="4" applyFont="1" applyBorder="1"/>
    <xf numFmtId="164" fontId="20" fillId="0" borderId="6" xfId="4" applyNumberFormat="1" applyFont="1" applyBorder="1"/>
    <xf numFmtId="0" fontId="4" fillId="0" borderId="0" xfId="4" applyFont="1"/>
    <xf numFmtId="0" fontId="15" fillId="0" borderId="6" xfId="4" applyFont="1" applyBorder="1"/>
    <xf numFmtId="164" fontId="15" fillId="0" borderId="6" xfId="4" applyNumberFormat="1" applyFont="1" applyBorder="1"/>
    <xf numFmtId="0" fontId="15" fillId="0" borderId="6" xfId="4" applyFont="1" applyBorder="1" applyAlignment="1">
      <alignment wrapText="1"/>
    </xf>
    <xf numFmtId="0" fontId="15" fillId="8" borderId="6" xfId="4" applyFont="1" applyFill="1" applyBorder="1"/>
    <xf numFmtId="0" fontId="15" fillId="8" borderId="6" xfId="4" applyFont="1" applyFill="1" applyBorder="1" applyAlignment="1">
      <alignment wrapText="1"/>
    </xf>
    <xf numFmtId="164" fontId="15" fillId="8" borderId="6" xfId="4" applyNumberFormat="1" applyFont="1" applyFill="1" applyBorder="1"/>
    <xf numFmtId="0" fontId="3" fillId="8" borderId="0" xfId="4" applyFont="1" applyFill="1"/>
    <xf numFmtId="165" fontId="4" fillId="0" borderId="0" xfId="4" applyNumberFormat="1" applyFont="1"/>
    <xf numFmtId="165" fontId="3" fillId="0" borderId="0" xfId="4" applyNumberFormat="1" applyFont="1"/>
    <xf numFmtId="0" fontId="4" fillId="0" borderId="0" xfId="4" applyFont="1" applyBorder="1"/>
    <xf numFmtId="0" fontId="20" fillId="0" borderId="6" xfId="4" applyFont="1" applyBorder="1" applyAlignment="1">
      <alignment wrapText="1"/>
    </xf>
    <xf numFmtId="0" fontId="21" fillId="0" borderId="6" xfId="0" applyFont="1" applyBorder="1" applyAlignment="1">
      <alignment wrapText="1"/>
    </xf>
    <xf numFmtId="0" fontId="15" fillId="0" borderId="16" xfId="4" applyFont="1" applyBorder="1" applyAlignment="1">
      <alignment wrapText="1"/>
    </xf>
    <xf numFmtId="0" fontId="15" fillId="0" borderId="7" xfId="4" applyFont="1" applyBorder="1" applyAlignment="1">
      <alignment wrapText="1"/>
    </xf>
    <xf numFmtId="0" fontId="22" fillId="0" borderId="6" xfId="4" applyFont="1" applyBorder="1" applyAlignment="1">
      <alignment wrapText="1"/>
    </xf>
    <xf numFmtId="0" fontId="15" fillId="3" borderId="6" xfId="4" applyFont="1" applyFill="1" applyBorder="1"/>
    <xf numFmtId="0" fontId="15" fillId="3" borderId="6" xfId="4" applyFont="1" applyFill="1" applyBorder="1" applyAlignment="1">
      <alignment wrapText="1"/>
    </xf>
    <xf numFmtId="164" fontId="20" fillId="3" borderId="6" xfId="4" applyNumberFormat="1" applyFont="1" applyFill="1" applyBorder="1"/>
    <xf numFmtId="164" fontId="15" fillId="3" borderId="6" xfId="4" applyNumberFormat="1" applyFont="1" applyFill="1" applyBorder="1"/>
    <xf numFmtId="0" fontId="4" fillId="3" borderId="0" xfId="4" applyFont="1" applyFill="1"/>
    <xf numFmtId="0" fontId="20" fillId="3" borderId="6" xfId="4" applyFont="1" applyFill="1" applyBorder="1"/>
    <xf numFmtId="0" fontId="20" fillId="3" borderId="6" xfId="4" applyFont="1" applyFill="1" applyBorder="1" applyAlignment="1">
      <alignment wrapText="1"/>
    </xf>
    <xf numFmtId="0" fontId="3" fillId="3" borderId="0" xfId="4" applyFont="1" applyFill="1"/>
    <xf numFmtId="0" fontId="20" fillId="3" borderId="6" xfId="4" applyFont="1" applyFill="1" applyBorder="1" applyAlignment="1">
      <alignment vertical="top"/>
    </xf>
    <xf numFmtId="0" fontId="23" fillId="3" borderId="6" xfId="1" applyFont="1" applyFill="1" applyBorder="1" applyAlignment="1">
      <alignment wrapText="1"/>
    </xf>
    <xf numFmtId="164" fontId="20" fillId="3" borderId="6" xfId="1" applyNumberFormat="1" applyFont="1" applyFill="1" applyBorder="1" applyAlignment="1">
      <alignment horizontal="right"/>
    </xf>
    <xf numFmtId="164" fontId="4" fillId="3" borderId="0" xfId="4" applyNumberFormat="1" applyFont="1" applyFill="1"/>
    <xf numFmtId="0" fontId="20" fillId="3" borderId="6" xfId="4" applyFont="1" applyFill="1" applyBorder="1" applyAlignment="1"/>
    <xf numFmtId="0" fontId="23" fillId="3" borderId="6" xfId="1" applyFont="1" applyFill="1" applyBorder="1" applyAlignment="1">
      <alignment horizontal="left" wrapText="1"/>
    </xf>
    <xf numFmtId="164" fontId="23" fillId="3" borderId="6" xfId="1" applyNumberFormat="1" applyFont="1" applyFill="1" applyBorder="1" applyAlignment="1">
      <alignment horizontal="right"/>
    </xf>
    <xf numFmtId="0" fontId="15" fillId="3" borderId="6" xfId="4" applyFont="1" applyFill="1" applyBorder="1" applyAlignment="1">
      <alignment horizontal="left"/>
    </xf>
    <xf numFmtId="0" fontId="22" fillId="3" borderId="6" xfId="1" applyFont="1" applyFill="1" applyBorder="1" applyAlignment="1">
      <alignment horizontal="left" wrapText="1"/>
    </xf>
    <xf numFmtId="164" fontId="22" fillId="3" borderId="6" xfId="1" applyNumberFormat="1" applyFont="1" applyFill="1" applyBorder="1" applyAlignment="1">
      <alignment horizontal="right"/>
    </xf>
    <xf numFmtId="0" fontId="15" fillId="3" borderId="6" xfId="4" applyFont="1" applyFill="1" applyBorder="1" applyAlignment="1"/>
    <xf numFmtId="0" fontId="15" fillId="3" borderId="6" xfId="1" applyFont="1" applyFill="1" applyBorder="1" applyAlignment="1">
      <alignment vertical="top" wrapText="1"/>
    </xf>
    <xf numFmtId="0" fontId="20" fillId="0" borderId="5" xfId="4" applyFont="1" applyBorder="1" applyAlignment="1"/>
    <xf numFmtId="0" fontId="23" fillId="0" borderId="6" xfId="1" applyFont="1" applyFill="1" applyBorder="1" applyAlignment="1">
      <alignment wrapText="1"/>
    </xf>
    <xf numFmtId="0" fontId="15" fillId="0" borderId="5" xfId="4" applyFont="1" applyBorder="1" applyAlignment="1"/>
    <xf numFmtId="0" fontId="22" fillId="0" borderId="6" xfId="1" applyFont="1" applyFill="1" applyBorder="1" applyAlignment="1">
      <alignment wrapText="1"/>
    </xf>
    <xf numFmtId="165" fontId="3" fillId="3" borderId="0" xfId="4" applyNumberFormat="1" applyFont="1" applyFill="1"/>
    <xf numFmtId="0" fontId="15" fillId="3" borderId="0" xfId="4" applyFont="1" applyFill="1" applyAlignment="1">
      <alignment wrapText="1"/>
    </xf>
    <xf numFmtId="164" fontId="15" fillId="3" borderId="6" xfId="1" applyNumberFormat="1" applyFont="1" applyFill="1" applyBorder="1" applyAlignment="1">
      <alignment horizontal="right"/>
    </xf>
    <xf numFmtId="0" fontId="15" fillId="0" borderId="6" xfId="4" applyFont="1" applyFill="1" applyBorder="1" applyAlignment="1"/>
    <xf numFmtId="0" fontId="15" fillId="3" borderId="6" xfId="1" applyNumberFormat="1" applyFont="1" applyFill="1" applyBorder="1" applyAlignment="1">
      <alignment vertical="center" wrapText="1"/>
    </xf>
    <xf numFmtId="0" fontId="15" fillId="0" borderId="6" xfId="1" applyNumberFormat="1" applyFont="1" applyFill="1" applyBorder="1" applyAlignment="1">
      <alignment vertical="center" wrapText="1"/>
    </xf>
    <xf numFmtId="0" fontId="15" fillId="0" borderId="6" xfId="1" applyFont="1" applyFill="1" applyBorder="1" applyAlignment="1">
      <alignment horizontal="left" wrapText="1"/>
    </xf>
    <xf numFmtId="164" fontId="15" fillId="0" borderId="6" xfId="4" applyNumberFormat="1" applyFont="1" applyFill="1" applyBorder="1"/>
    <xf numFmtId="0" fontId="22" fillId="0" borderId="6" xfId="1" applyFont="1" applyFill="1" applyBorder="1" applyAlignment="1">
      <alignment horizontal="left" wrapText="1"/>
    </xf>
    <xf numFmtId="0" fontId="15" fillId="0" borderId="6" xfId="4" applyFont="1" applyBorder="1" applyAlignment="1">
      <alignment horizontal="justify" vertical="top" wrapText="1"/>
    </xf>
    <xf numFmtId="49" fontId="15" fillId="0" borderId="6" xfId="1" applyNumberFormat="1" applyFont="1" applyFill="1" applyBorder="1" applyAlignment="1">
      <alignment vertical="center" wrapText="1"/>
    </xf>
    <xf numFmtId="0" fontId="15" fillId="0" borderId="6" xfId="4" applyFont="1" applyBorder="1" applyAlignment="1"/>
    <xf numFmtId="0" fontId="15" fillId="0" borderId="6" xfId="4" applyFont="1" applyFill="1" applyBorder="1" applyAlignment="1">
      <alignment horizontal="left" wrapText="1"/>
    </xf>
    <xf numFmtId="164" fontId="22" fillId="0" borderId="6" xfId="1" applyNumberFormat="1" applyFont="1" applyFill="1" applyBorder="1" applyAlignment="1">
      <alignment horizontal="right"/>
    </xf>
    <xf numFmtId="164" fontId="23" fillId="0" borderId="6" xfId="1" applyNumberFormat="1" applyFont="1" applyFill="1" applyBorder="1" applyAlignment="1">
      <alignment horizontal="right"/>
    </xf>
    <xf numFmtId="0" fontId="20" fillId="0" borderId="17" xfId="4" applyFont="1" applyBorder="1" applyAlignment="1"/>
    <xf numFmtId="0" fontId="20" fillId="0" borderId="15" xfId="0" applyFont="1" applyBorder="1"/>
    <xf numFmtId="0" fontId="15" fillId="0" borderId="0" xfId="0" applyFont="1" applyAlignment="1">
      <alignment wrapText="1"/>
    </xf>
    <xf numFmtId="0" fontId="15" fillId="0" borderId="6" xfId="0" applyFont="1" applyBorder="1" applyAlignment="1">
      <alignment wrapText="1"/>
    </xf>
    <xf numFmtId="164" fontId="20" fillId="0" borderId="6" xfId="1" applyNumberFormat="1" applyFont="1" applyFill="1" applyBorder="1" applyAlignment="1">
      <alignment horizontal="right"/>
    </xf>
    <xf numFmtId="164" fontId="3" fillId="0" borderId="0" xfId="4" applyNumberFormat="1" applyFont="1"/>
    <xf numFmtId="164" fontId="22" fillId="3" borderId="0" xfId="1" applyNumberFormat="1" applyFont="1" applyFill="1" applyBorder="1" applyAlignment="1">
      <alignment horizontal="right"/>
    </xf>
    <xf numFmtId="0" fontId="15" fillId="8" borderId="6" xfId="4" applyFont="1" applyFill="1" applyBorder="1" applyAlignment="1"/>
    <xf numFmtId="0" fontId="15" fillId="8" borderId="6" xfId="4" applyFont="1" applyFill="1" applyBorder="1" applyAlignment="1">
      <alignment horizontal="left" vertical="top" wrapText="1"/>
    </xf>
    <xf numFmtId="0" fontId="4" fillId="6" borderId="5" xfId="2" applyFont="1" applyFill="1" applyBorder="1" applyAlignment="1">
      <alignment wrapText="1"/>
    </xf>
    <xf numFmtId="49" fontId="3" fillId="0" borderId="8" xfId="0" applyNumberFormat="1" applyFont="1" applyFill="1" applyBorder="1" applyAlignment="1">
      <alignment vertical="top" wrapText="1"/>
    </xf>
    <xf numFmtId="0" fontId="4" fillId="8" borderId="5" xfId="1" applyFont="1" applyFill="1" applyBorder="1" applyAlignment="1">
      <alignment horizontal="left" vertical="top" wrapText="1"/>
    </xf>
    <xf numFmtId="0" fontId="3" fillId="8" borderId="9" xfId="0" applyFont="1" applyFill="1" applyBorder="1" applyAlignment="1">
      <alignment wrapText="1"/>
    </xf>
    <xf numFmtId="0" fontId="4" fillId="8" borderId="8" xfId="0" applyFont="1" applyFill="1" applyBorder="1" applyAlignment="1">
      <alignment wrapText="1"/>
    </xf>
    <xf numFmtId="0" fontId="4" fillId="8" borderId="8" xfId="0" applyFont="1" applyFill="1" applyBorder="1" applyAlignment="1">
      <alignment horizontal="left" wrapText="1"/>
    </xf>
    <xf numFmtId="164" fontId="23" fillId="3" borderId="0" xfId="1" applyNumberFormat="1" applyFont="1" applyFill="1" applyBorder="1" applyAlignment="1">
      <alignment horizontal="right"/>
    </xf>
    <xf numFmtId="0" fontId="13" fillId="6" borderId="6" xfId="1" applyFont="1" applyFill="1" applyBorder="1" applyAlignment="1">
      <alignment wrapText="1"/>
    </xf>
    <xf numFmtId="0" fontId="15" fillId="0" borderId="12" xfId="4" applyFont="1" applyBorder="1" applyAlignment="1"/>
    <xf numFmtId="164" fontId="3" fillId="3" borderId="0" xfId="4" applyNumberFormat="1" applyFont="1" applyFill="1"/>
    <xf numFmtId="164" fontId="4" fillId="0" borderId="0" xfId="4" applyNumberFormat="1" applyFont="1"/>
    <xf numFmtId="164" fontId="4" fillId="0" borderId="0" xfId="4" applyNumberFormat="1" applyFont="1" applyBorder="1"/>
    <xf numFmtId="164" fontId="15" fillId="0" borderId="0" xfId="3" applyNumberFormat="1" applyFont="1"/>
    <xf numFmtId="0" fontId="18" fillId="0" borderId="0" xfId="4" applyFont="1" applyAlignment="1">
      <alignment horizontal="right"/>
    </xf>
    <xf numFmtId="0" fontId="18" fillId="3" borderId="0" xfId="4" applyFont="1" applyFill="1" applyBorder="1" applyAlignment="1">
      <alignment horizontal="right"/>
    </xf>
    <xf numFmtId="164" fontId="15" fillId="0" borderId="0" xfId="4" applyNumberFormat="1" applyFont="1" applyBorder="1" applyAlignment="1">
      <alignment horizontal="center" wrapText="1"/>
    </xf>
    <xf numFmtId="164" fontId="15" fillId="0" borderId="0" xfId="4" applyNumberFormat="1" applyFont="1" applyBorder="1" applyAlignment="1">
      <alignment horizontal="center"/>
    </xf>
    <xf numFmtId="164" fontId="20" fillId="0" borderId="0" xfId="4" applyNumberFormat="1" applyFont="1" applyBorder="1"/>
    <xf numFmtId="164" fontId="15" fillId="0" borderId="0" xfId="4" applyNumberFormat="1" applyFont="1" applyBorder="1"/>
    <xf numFmtId="164" fontId="20" fillId="3" borderId="0" xfId="4" applyNumberFormat="1" applyFont="1" applyFill="1" applyBorder="1"/>
    <xf numFmtId="164" fontId="20" fillId="3" borderId="0" xfId="1" applyNumberFormat="1" applyFont="1" applyFill="1" applyBorder="1" applyAlignment="1">
      <alignment horizontal="right"/>
    </xf>
    <xf numFmtId="164" fontId="15" fillId="0" borderId="0" xfId="4" applyNumberFormat="1" applyFont="1" applyFill="1" applyBorder="1"/>
    <xf numFmtId="164" fontId="23" fillId="0" borderId="0" xfId="1" applyNumberFormat="1" applyFont="1" applyFill="1" applyBorder="1" applyAlignment="1">
      <alignment horizontal="right"/>
    </xf>
    <xf numFmtId="164" fontId="20" fillId="0" borderId="0" xfId="1" applyNumberFormat="1" applyFont="1" applyFill="1" applyBorder="1" applyAlignment="1">
      <alignment horizontal="right"/>
    </xf>
    <xf numFmtId="3" fontId="4" fillId="3" borderId="4" xfId="1" applyNumberFormat="1" applyFont="1" applyFill="1" applyBorder="1" applyAlignment="1">
      <alignment horizontal="center" vertical="center"/>
    </xf>
    <xf numFmtId="164" fontId="5" fillId="3" borderId="7" xfId="1" applyNumberFormat="1" applyFont="1" applyFill="1" applyBorder="1" applyAlignment="1">
      <alignment horizontal="right"/>
    </xf>
    <xf numFmtId="164" fontId="5" fillId="4" borderId="7" xfId="1" applyNumberFormat="1" applyFont="1" applyFill="1" applyBorder="1" applyAlignment="1">
      <alignment horizontal="right"/>
    </xf>
    <xf numFmtId="164" fontId="5" fillId="5" borderId="7" xfId="1" applyNumberFormat="1" applyFont="1" applyFill="1" applyBorder="1" applyAlignment="1">
      <alignment horizontal="right"/>
    </xf>
    <xf numFmtId="164" fontId="5" fillId="3" borderId="7" xfId="1" applyNumberFormat="1" applyFont="1" applyFill="1" applyBorder="1"/>
    <xf numFmtId="164" fontId="5" fillId="4" borderId="7" xfId="1" applyNumberFormat="1" applyFont="1" applyFill="1" applyBorder="1"/>
    <xf numFmtId="164" fontId="5" fillId="9" borderId="7" xfId="1" applyNumberFormat="1" applyFont="1" applyFill="1" applyBorder="1" applyAlignment="1">
      <alignment horizontal="right"/>
    </xf>
    <xf numFmtId="164" fontId="5" fillId="6" borderId="7" xfId="1" applyNumberFormat="1" applyFont="1" applyFill="1" applyBorder="1" applyAlignment="1">
      <alignment horizontal="right"/>
    </xf>
    <xf numFmtId="164" fontId="5" fillId="0" borderId="8" xfId="1" applyNumberFormat="1" applyFont="1" applyFill="1" applyBorder="1" applyAlignment="1">
      <alignment horizontal="right"/>
    </xf>
    <xf numFmtId="164" fontId="5" fillId="4" borderId="7" xfId="2" applyNumberFormat="1" applyFont="1" applyFill="1" applyBorder="1"/>
    <xf numFmtId="0" fontId="3" fillId="0" borderId="12" xfId="0" applyFont="1" applyFill="1" applyBorder="1"/>
    <xf numFmtId="164" fontId="3" fillId="0" borderId="6" xfId="0" applyNumberFormat="1" applyFont="1" applyBorder="1"/>
    <xf numFmtId="0" fontId="4" fillId="0" borderId="6" xfId="0" applyFont="1" applyBorder="1"/>
    <xf numFmtId="0" fontId="7" fillId="0" borderId="6" xfId="0" applyFont="1" applyBorder="1"/>
    <xf numFmtId="0" fontId="3" fillId="3" borderId="6" xfId="0" applyFont="1" applyFill="1" applyBorder="1"/>
    <xf numFmtId="0" fontId="3" fillId="8" borderId="6" xfId="0" applyFont="1" applyFill="1" applyBorder="1"/>
    <xf numFmtId="164" fontId="7" fillId="0" borderId="6" xfId="0" applyNumberFormat="1" applyFont="1" applyBorder="1"/>
    <xf numFmtId="0" fontId="3" fillId="0" borderId="6" xfId="0" applyFont="1" applyFill="1" applyBorder="1"/>
    <xf numFmtId="0" fontId="4" fillId="3" borderId="6" xfId="0" applyFont="1" applyFill="1" applyBorder="1"/>
    <xf numFmtId="164" fontId="4" fillId="0" borderId="6" xfId="0" applyNumberFormat="1" applyFont="1" applyBorder="1"/>
    <xf numFmtId="164" fontId="3" fillId="0" borderId="6" xfId="0" applyNumberFormat="1" applyFont="1" applyFill="1" applyBorder="1"/>
    <xf numFmtId="0" fontId="14" fillId="0" borderId="6" xfId="0" applyFont="1" applyBorder="1"/>
    <xf numFmtId="164" fontId="6" fillId="3" borderId="7" xfId="1" applyNumberFormat="1" applyFont="1" applyFill="1" applyBorder="1" applyAlignment="1">
      <alignment horizontal="right"/>
    </xf>
    <xf numFmtId="164" fontId="6" fillId="0" borderId="7" xfId="1" applyNumberFormat="1" applyFont="1" applyFill="1" applyBorder="1" applyAlignment="1">
      <alignment horizontal="right"/>
    </xf>
    <xf numFmtId="167" fontId="3" fillId="0" borderId="6" xfId="7" applyNumberFormat="1" applyFont="1" applyBorder="1" applyAlignment="1">
      <alignment horizontal="right"/>
    </xf>
    <xf numFmtId="168" fontId="3" fillId="0" borderId="6" xfId="0" applyNumberFormat="1" applyFont="1" applyBorder="1" applyAlignment="1">
      <alignment horizontal="right"/>
    </xf>
    <xf numFmtId="166" fontId="3" fillId="0" borderId="6" xfId="0" applyNumberFormat="1" applyFont="1" applyBorder="1"/>
    <xf numFmtId="164" fontId="3" fillId="3" borderId="6" xfId="0" applyNumberFormat="1" applyFont="1" applyFill="1" applyBorder="1"/>
    <xf numFmtId="164" fontId="3" fillId="8" borderId="6" xfId="0" applyNumberFormat="1" applyFont="1" applyFill="1" applyBorder="1"/>
    <xf numFmtId="164" fontId="3" fillId="10" borderId="6" xfId="0" applyNumberFormat="1" applyFont="1" applyFill="1" applyBorder="1"/>
    <xf numFmtId="0" fontId="3" fillId="10" borderId="6" xfId="0" applyFont="1" applyFill="1" applyBorder="1"/>
    <xf numFmtId="164" fontId="4" fillId="3" borderId="6" xfId="0" applyNumberFormat="1" applyFont="1" applyFill="1" applyBorder="1"/>
    <xf numFmtId="164" fontId="3" fillId="0" borderId="7" xfId="0" applyNumberFormat="1" applyFont="1" applyBorder="1"/>
    <xf numFmtId="164" fontId="5" fillId="10" borderId="6" xfId="1" applyNumberFormat="1" applyFont="1" applyFill="1" applyBorder="1" applyAlignment="1">
      <alignment horizontal="right"/>
    </xf>
    <xf numFmtId="164" fontId="5" fillId="10" borderId="7" xfId="1" applyNumberFormat="1" applyFont="1" applyFill="1" applyBorder="1" applyAlignment="1">
      <alignment horizontal="right"/>
    </xf>
    <xf numFmtId="164" fontId="6" fillId="10" borderId="7" xfId="1" applyNumberFormat="1" applyFont="1" applyFill="1" applyBorder="1" applyAlignment="1">
      <alignment horizontal="right"/>
    </xf>
    <xf numFmtId="164" fontId="4" fillId="0" borderId="7" xfId="0" applyNumberFormat="1" applyFont="1" applyBorder="1"/>
    <xf numFmtId="164" fontId="5" fillId="10" borderId="12" xfId="1" applyNumberFormat="1" applyFont="1" applyFill="1" applyBorder="1" applyAlignment="1">
      <alignment horizontal="right"/>
    </xf>
    <xf numFmtId="164" fontId="5" fillId="10" borderId="8" xfId="1" applyNumberFormat="1" applyFont="1" applyFill="1" applyBorder="1" applyAlignment="1">
      <alignment horizontal="right"/>
    </xf>
    <xf numFmtId="166" fontId="6" fillId="10" borderId="5" xfId="0" applyNumberFormat="1" applyFont="1" applyFill="1" applyBorder="1"/>
    <xf numFmtId="166" fontId="6" fillId="10" borderId="9" xfId="0" applyNumberFormat="1" applyFont="1" applyFill="1" applyBorder="1"/>
    <xf numFmtId="164" fontId="3" fillId="0" borderId="7" xfId="0" applyNumberFormat="1" applyFont="1" applyFill="1" applyBorder="1"/>
    <xf numFmtId="164" fontId="6" fillId="10" borderId="6" xfId="1" applyNumberFormat="1" applyFont="1" applyFill="1" applyBorder="1" applyAlignment="1">
      <alignment horizontal="right"/>
    </xf>
    <xf numFmtId="164" fontId="5" fillId="10" borderId="6" xfId="1" applyNumberFormat="1" applyFont="1" applyFill="1" applyBorder="1"/>
    <xf numFmtId="164" fontId="5" fillId="10" borderId="7" xfId="1" applyNumberFormat="1" applyFont="1" applyFill="1" applyBorder="1"/>
    <xf numFmtId="0" fontId="4" fillId="6" borderId="8" xfId="0" applyFont="1" applyFill="1" applyBorder="1" applyAlignment="1">
      <alignment wrapText="1"/>
    </xf>
    <xf numFmtId="164" fontId="5" fillId="10" borderId="6" xfId="2" applyNumberFormat="1" applyFont="1" applyFill="1" applyBorder="1"/>
    <xf numFmtId="164" fontId="5" fillId="10" borderId="7" xfId="2" applyNumberFormat="1" applyFont="1" applyFill="1" applyBorder="1"/>
    <xf numFmtId="0" fontId="4" fillId="6" borderId="5" xfId="0" applyFont="1" applyFill="1" applyBorder="1" applyAlignment="1">
      <alignment horizontal="left" wrapText="1"/>
    </xf>
    <xf numFmtId="164" fontId="14" fillId="9" borderId="0" xfId="2" applyNumberFormat="1" applyFont="1" applyFill="1"/>
    <xf numFmtId="0" fontId="4" fillId="6" borderId="5" xfId="0" applyFont="1" applyFill="1" applyBorder="1" applyAlignment="1">
      <alignment wrapText="1"/>
    </xf>
    <xf numFmtId="164" fontId="5" fillId="6" borderId="6" xfId="0" applyNumberFormat="1" applyFont="1" applyFill="1" applyBorder="1"/>
    <xf numFmtId="164" fontId="5" fillId="6" borderId="7" xfId="0" applyNumberFormat="1" applyFont="1" applyFill="1" applyBorder="1"/>
    <xf numFmtId="164" fontId="3" fillId="0" borderId="0" xfId="0" applyNumberFormat="1" applyFont="1" applyFill="1"/>
    <xf numFmtId="0" fontId="3" fillId="0" borderId="0" xfId="0" applyFont="1" applyFill="1" applyBorder="1"/>
    <xf numFmtId="164" fontId="3" fillId="0" borderId="0" xfId="0" applyNumberFormat="1" applyFont="1" applyBorder="1"/>
    <xf numFmtId="0" fontId="15" fillId="0" borderId="0" xfId="3" applyFont="1" applyBorder="1"/>
    <xf numFmtId="164" fontId="16" fillId="0" borderId="0" xfId="0" applyNumberFormat="1" applyFont="1" applyBorder="1"/>
    <xf numFmtId="0" fontId="3" fillId="0" borderId="0" xfId="0" applyFont="1" applyBorder="1"/>
    <xf numFmtId="0" fontId="4" fillId="9" borderId="5" xfId="1" applyFont="1" applyFill="1" applyBorder="1" applyAlignment="1">
      <alignment vertical="top" wrapText="1"/>
    </xf>
    <xf numFmtId="0" fontId="3" fillId="9" borderId="5" xfId="0" applyFont="1" applyFill="1" applyBorder="1"/>
    <xf numFmtId="49" fontId="3" fillId="9" borderId="6" xfId="1" applyNumberFormat="1" applyFont="1" applyFill="1" applyBorder="1" applyAlignment="1">
      <alignment horizontal="center" wrapText="1"/>
    </xf>
    <xf numFmtId="164" fontId="6" fillId="9" borderId="6" xfId="1" applyNumberFormat="1" applyFont="1" applyFill="1" applyBorder="1" applyAlignment="1">
      <alignment horizontal="right"/>
    </xf>
    <xf numFmtId="164" fontId="6" fillId="9" borderId="6" xfId="0" applyNumberFormat="1" applyFont="1" applyFill="1" applyBorder="1"/>
    <xf numFmtId="164" fontId="6" fillId="9" borderId="7" xfId="0" applyNumberFormat="1" applyFont="1" applyFill="1" applyBorder="1"/>
    <xf numFmtId="164" fontId="6" fillId="9" borderId="7" xfId="1" applyNumberFormat="1" applyFont="1" applyFill="1" applyBorder="1" applyAlignment="1">
      <alignment horizontal="right"/>
    </xf>
    <xf numFmtId="164" fontId="3" fillId="9" borderId="6" xfId="0" applyNumberFormat="1" applyFont="1" applyFill="1" applyBorder="1"/>
    <xf numFmtId="0" fontId="3" fillId="9" borderId="6" xfId="0" applyFont="1" applyFill="1" applyBorder="1"/>
    <xf numFmtId="0" fontId="3" fillId="9" borderId="5" xfId="0" applyFont="1" applyFill="1" applyBorder="1" applyAlignment="1">
      <alignment horizontal="left" wrapText="1"/>
    </xf>
    <xf numFmtId="0" fontId="4" fillId="9" borderId="5" xfId="2" applyFont="1" applyFill="1" applyBorder="1" applyAlignment="1">
      <alignment wrapText="1"/>
    </xf>
    <xf numFmtId="167" fontId="3" fillId="9" borderId="6" xfId="7" applyNumberFormat="1" applyFont="1" applyFill="1" applyBorder="1" applyAlignment="1">
      <alignment horizontal="right"/>
    </xf>
    <xf numFmtId="0" fontId="3" fillId="9" borderId="5" xfId="0" applyFont="1" applyFill="1" applyBorder="1" applyAlignment="1">
      <alignment wrapText="1"/>
    </xf>
    <xf numFmtId="168" fontId="3" fillId="9" borderId="6" xfId="0" applyNumberFormat="1" applyFont="1" applyFill="1" applyBorder="1" applyAlignment="1">
      <alignment horizontal="right"/>
    </xf>
    <xf numFmtId="166" fontId="3" fillId="9" borderId="6" xfId="0" applyNumberFormat="1" applyFont="1" applyFill="1" applyBorder="1"/>
    <xf numFmtId="164" fontId="5" fillId="13" borderId="6" xfId="1" applyNumberFormat="1" applyFont="1" applyFill="1" applyBorder="1" applyAlignment="1">
      <alignment horizontal="right"/>
    </xf>
    <xf numFmtId="164" fontId="5" fillId="13" borderId="6" xfId="1" applyNumberFormat="1" applyFont="1" applyFill="1" applyBorder="1"/>
    <xf numFmtId="164" fontId="6" fillId="13" borderId="7" xfId="1" applyNumberFormat="1" applyFont="1" applyFill="1" applyBorder="1" applyAlignment="1">
      <alignment horizontal="right"/>
    </xf>
    <xf numFmtId="164" fontId="5" fillId="13" borderId="7" xfId="1" applyNumberFormat="1" applyFont="1" applyFill="1" applyBorder="1"/>
    <xf numFmtId="164" fontId="6" fillId="13" borderId="7" xfId="0" applyNumberFormat="1" applyFont="1" applyFill="1" applyBorder="1"/>
    <xf numFmtId="164" fontId="5" fillId="13" borderId="7" xfId="1" applyNumberFormat="1" applyFont="1" applyFill="1" applyBorder="1" applyAlignment="1">
      <alignment horizontal="right"/>
    </xf>
    <xf numFmtId="164" fontId="5" fillId="13" borderId="12" xfId="1" applyNumberFormat="1" applyFont="1" applyFill="1" applyBorder="1" applyAlignment="1">
      <alignment horizontal="right"/>
    </xf>
    <xf numFmtId="164" fontId="5" fillId="13" borderId="8" xfId="1" applyNumberFormat="1" applyFont="1" applyFill="1" applyBorder="1" applyAlignment="1">
      <alignment horizontal="right"/>
    </xf>
    <xf numFmtId="166" fontId="6" fillId="13" borderId="9" xfId="0" applyNumberFormat="1" applyFont="1" applyFill="1" applyBorder="1"/>
    <xf numFmtId="164" fontId="5" fillId="13" borderId="6" xfId="2" applyNumberFormat="1" applyFont="1" applyFill="1" applyBorder="1"/>
    <xf numFmtId="0" fontId="4" fillId="0" borderId="17" xfId="1" applyFont="1" applyFill="1" applyBorder="1"/>
    <xf numFmtId="0" fontId="3" fillId="0" borderId="13" xfId="1" applyFont="1" applyFill="1" applyBorder="1"/>
    <xf numFmtId="164" fontId="5" fillId="0" borderId="13" xfId="1" applyNumberFormat="1" applyFont="1" applyFill="1" applyBorder="1" applyAlignment="1">
      <alignment horizontal="right"/>
    </xf>
    <xf numFmtId="164" fontId="5" fillId="8" borderId="6" xfId="1" applyNumberFormat="1" applyFont="1" applyFill="1" applyBorder="1"/>
    <xf numFmtId="164" fontId="6" fillId="8" borderId="7" xfId="1" applyNumberFormat="1" applyFont="1" applyFill="1" applyBorder="1"/>
    <xf numFmtId="164" fontId="6" fillId="8" borderId="6" xfId="1" applyNumberFormat="1" applyFont="1" applyFill="1" applyBorder="1"/>
    <xf numFmtId="164" fontId="5" fillId="8" borderId="7" xfId="1" applyNumberFormat="1" applyFont="1" applyFill="1" applyBorder="1" applyAlignment="1">
      <alignment horizontal="right"/>
    </xf>
    <xf numFmtId="164" fontId="5" fillId="8" borderId="6" xfId="0" applyNumberFormat="1" applyFont="1" applyFill="1" applyBorder="1"/>
    <xf numFmtId="164" fontId="5" fillId="8" borderId="7" xfId="0" applyNumberFormat="1" applyFont="1" applyFill="1" applyBorder="1"/>
    <xf numFmtId="164" fontId="5" fillId="8" borderId="12" xfId="1" applyNumberFormat="1" applyFont="1" applyFill="1" applyBorder="1" applyAlignment="1">
      <alignment horizontal="right"/>
    </xf>
    <xf numFmtId="0" fontId="6" fillId="8" borderId="5" xfId="0" applyFont="1" applyFill="1" applyBorder="1"/>
    <xf numFmtId="164" fontId="12" fillId="8" borderId="6" xfId="0" applyNumberFormat="1" applyFont="1" applyFill="1" applyBorder="1"/>
    <xf numFmtId="164" fontId="12" fillId="8" borderId="7" xfId="0" applyNumberFormat="1" applyFont="1" applyFill="1" applyBorder="1"/>
    <xf numFmtId="164" fontId="5" fillId="8" borderId="6" xfId="2" applyNumberFormat="1" applyFont="1" applyFill="1" applyBorder="1"/>
    <xf numFmtId="0" fontId="3" fillId="8" borderId="0" xfId="2" applyFont="1" applyFill="1"/>
    <xf numFmtId="164" fontId="14" fillId="8" borderId="0" xfId="2" applyNumberFormat="1" applyFont="1" applyFill="1"/>
    <xf numFmtId="164" fontId="4" fillId="8" borderId="0" xfId="0" applyNumberFormat="1" applyFont="1" applyFill="1"/>
    <xf numFmtId="164" fontId="6" fillId="6" borderId="6" xfId="1" applyNumberFormat="1" applyFont="1" applyFill="1" applyBorder="1" applyAlignment="1">
      <alignment horizontal="right"/>
    </xf>
    <xf numFmtId="164" fontId="6" fillId="6" borderId="7" xfId="1" applyNumberFormat="1" applyFont="1" applyFill="1" applyBorder="1" applyAlignment="1">
      <alignment horizontal="right"/>
    </xf>
    <xf numFmtId="164" fontId="5" fillId="6" borderId="6" xfId="2" applyNumberFormat="1" applyFont="1" applyFill="1" applyBorder="1"/>
    <xf numFmtId="164" fontId="9" fillId="6" borderId="7" xfId="0" applyNumberFormat="1" applyFont="1" applyFill="1" applyBorder="1"/>
    <xf numFmtId="164" fontId="5" fillId="6" borderId="7" xfId="1" applyNumberFormat="1" applyFont="1" applyFill="1" applyBorder="1"/>
    <xf numFmtId="164" fontId="5" fillId="6" borderId="7" xfId="2" applyNumberFormat="1" applyFont="1" applyFill="1" applyBorder="1"/>
    <xf numFmtId="164" fontId="5" fillId="6" borderId="11" xfId="1" applyNumberFormat="1" applyFont="1" applyFill="1" applyBorder="1" applyAlignment="1">
      <alignment horizontal="right"/>
    </xf>
    <xf numFmtId="164" fontId="9" fillId="8" borderId="6" xfId="0" applyNumberFormat="1" applyFont="1" applyFill="1" applyBorder="1"/>
    <xf numFmtId="164" fontId="9" fillId="8" borderId="7" xfId="0" applyNumberFormat="1" applyFont="1" applyFill="1" applyBorder="1"/>
    <xf numFmtId="164" fontId="6" fillId="8" borderId="6" xfId="2" applyNumberFormat="1" applyFont="1" applyFill="1" applyBorder="1"/>
    <xf numFmtId="164" fontId="5" fillId="8" borderId="11" xfId="1" applyNumberFormat="1" applyFont="1" applyFill="1" applyBorder="1" applyAlignment="1">
      <alignment horizontal="right"/>
    </xf>
    <xf numFmtId="0" fontId="5" fillId="8" borderId="5" xfId="1" applyFont="1" applyFill="1" applyBorder="1" applyAlignment="1">
      <alignment vertical="top" wrapText="1"/>
    </xf>
    <xf numFmtId="49" fontId="5" fillId="8" borderId="6" xfId="1" applyNumberFormat="1" applyFont="1" applyFill="1" applyBorder="1" applyAlignment="1">
      <alignment horizontal="center" wrapText="1"/>
    </xf>
    <xf numFmtId="49" fontId="6" fillId="8" borderId="6" xfId="1" applyNumberFormat="1" applyFont="1" applyFill="1" applyBorder="1" applyAlignment="1">
      <alignment horizontal="center" wrapText="1"/>
    </xf>
    <xf numFmtId="0" fontId="6" fillId="8" borderId="6" xfId="0" applyFont="1" applyFill="1" applyBorder="1"/>
    <xf numFmtId="0" fontId="5" fillId="8" borderId="5" xfId="2" applyFont="1" applyFill="1" applyBorder="1" applyAlignment="1">
      <alignment wrapText="1"/>
    </xf>
    <xf numFmtId="0" fontId="6" fillId="8" borderId="5" xfId="2" applyFont="1" applyFill="1" applyBorder="1" applyAlignment="1">
      <alignment wrapText="1"/>
    </xf>
    <xf numFmtId="0" fontId="6" fillId="8" borderId="5" xfId="0" applyFont="1" applyFill="1" applyBorder="1" applyAlignment="1">
      <alignment wrapText="1"/>
    </xf>
    <xf numFmtId="0" fontId="6" fillId="8" borderId="5" xfId="0" applyFont="1" applyFill="1" applyBorder="1" applyAlignment="1">
      <alignment horizontal="left" wrapText="1"/>
    </xf>
    <xf numFmtId="0" fontId="5" fillId="8" borderId="5" xfId="0" applyFont="1" applyFill="1" applyBorder="1" applyAlignment="1">
      <alignment vertical="top" wrapText="1"/>
    </xf>
    <xf numFmtId="0" fontId="5" fillId="8" borderId="5" xfId="0" applyFont="1" applyFill="1" applyBorder="1" applyAlignment="1">
      <alignment wrapText="1"/>
    </xf>
    <xf numFmtId="0" fontId="6" fillId="8" borderId="5" xfId="1" applyFont="1" applyFill="1" applyBorder="1" applyAlignment="1">
      <alignment vertical="top" wrapText="1"/>
    </xf>
    <xf numFmtId="0" fontId="6" fillId="8" borderId="9" xfId="0" applyFont="1" applyFill="1" applyBorder="1" applyAlignment="1">
      <alignment wrapText="1"/>
    </xf>
    <xf numFmtId="0" fontId="5" fillId="8" borderId="5" xfId="0" applyNumberFormat="1" applyFont="1" applyFill="1" applyBorder="1" applyAlignment="1">
      <alignment vertical="top" wrapText="1"/>
    </xf>
    <xf numFmtId="0" fontId="5" fillId="8" borderId="5" xfId="0" applyFont="1" applyFill="1" applyBorder="1" applyAlignment="1">
      <alignment horizontal="left" wrapText="1"/>
    </xf>
    <xf numFmtId="0" fontId="5" fillId="8" borderId="5" xfId="1" applyFont="1" applyFill="1" applyBorder="1" applyAlignment="1">
      <alignment horizontal="left" vertical="top" wrapText="1"/>
    </xf>
    <xf numFmtId="0" fontId="5" fillId="8" borderId="9" xfId="0" applyFont="1" applyFill="1" applyBorder="1" applyAlignment="1">
      <alignment vertical="top" wrapText="1"/>
    </xf>
    <xf numFmtId="49" fontId="6" fillId="8" borderId="5" xfId="0" applyNumberFormat="1" applyFont="1" applyFill="1" applyBorder="1" applyAlignment="1">
      <alignment vertical="top" wrapText="1"/>
    </xf>
    <xf numFmtId="49" fontId="5" fillId="8" borderId="5" xfId="0" applyNumberFormat="1" applyFont="1" applyFill="1" applyBorder="1" applyAlignment="1">
      <alignment vertical="top" wrapText="1"/>
    </xf>
    <xf numFmtId="0" fontId="5" fillId="8" borderId="6" xfId="1" applyFont="1" applyFill="1" applyBorder="1" applyAlignment="1">
      <alignment horizontal="center" wrapText="1"/>
    </xf>
    <xf numFmtId="0" fontId="6" fillId="8" borderId="6" xfId="1" applyFont="1" applyFill="1" applyBorder="1" applyAlignment="1">
      <alignment horizontal="center" wrapText="1"/>
    </xf>
    <xf numFmtId="0" fontId="6" fillId="8" borderId="5" xfId="0" applyFont="1" applyFill="1" applyBorder="1" applyAlignment="1"/>
    <xf numFmtId="0" fontId="5" fillId="8" borderId="10" xfId="1" applyFont="1" applyFill="1" applyBorder="1"/>
    <xf numFmtId="0" fontId="6" fillId="8" borderId="11" xfId="1" applyFont="1" applyFill="1" applyBorder="1"/>
    <xf numFmtId="0" fontId="3" fillId="0" borderId="19" xfId="0" applyFont="1" applyBorder="1" applyAlignment="1">
      <alignment wrapText="1"/>
    </xf>
    <xf numFmtId="0" fontId="3" fillId="0" borderId="8" xfId="0" applyFont="1" applyBorder="1"/>
    <xf numFmtId="164" fontId="5" fillId="6" borderId="12" xfId="1" applyNumberFormat="1" applyFont="1" applyFill="1" applyBorder="1" applyAlignment="1">
      <alignment horizontal="right"/>
    </xf>
    <xf numFmtId="164" fontId="6" fillId="6" borderId="8" xfId="1" applyNumberFormat="1" applyFont="1" applyFill="1" applyBorder="1" applyAlignment="1">
      <alignment horizontal="right"/>
    </xf>
    <xf numFmtId="164" fontId="5" fillId="6" borderId="12" xfId="2" applyNumberFormat="1" applyFont="1" applyFill="1" applyBorder="1"/>
    <xf numFmtId="164" fontId="5" fillId="6" borderId="12" xfId="1" applyNumberFormat="1" applyFont="1" applyFill="1" applyBorder="1"/>
    <xf numFmtId="164" fontId="6" fillId="6" borderId="12" xfId="1" applyNumberFormat="1" applyFont="1" applyFill="1" applyBorder="1"/>
    <xf numFmtId="164" fontId="6" fillId="6" borderId="8" xfId="0" applyNumberFormat="1" applyFont="1" applyFill="1" applyBorder="1"/>
    <xf numFmtId="164" fontId="6" fillId="6" borderId="8" xfId="1" applyNumberFormat="1" applyFont="1" applyFill="1" applyBorder="1"/>
    <xf numFmtId="164" fontId="9" fillId="6" borderId="8" xfId="0" applyNumberFormat="1" applyFont="1" applyFill="1" applyBorder="1"/>
    <xf numFmtId="164" fontId="5" fillId="6" borderId="8" xfId="0" applyNumberFormat="1" applyFont="1" applyFill="1" applyBorder="1"/>
    <xf numFmtId="164" fontId="6" fillId="6" borderId="12" xfId="1" applyNumberFormat="1" applyFont="1" applyFill="1" applyBorder="1" applyAlignment="1">
      <alignment horizontal="right"/>
    </xf>
    <xf numFmtId="164" fontId="5" fillId="6" borderId="8" xfId="1" applyNumberFormat="1" applyFont="1" applyFill="1" applyBorder="1" applyAlignment="1">
      <alignment horizontal="right"/>
    </xf>
    <xf numFmtId="164" fontId="6" fillId="8" borderId="12" xfId="1" applyNumberFormat="1" applyFont="1" applyFill="1" applyBorder="1" applyAlignment="1">
      <alignment horizontal="right"/>
    </xf>
    <xf numFmtId="164" fontId="5" fillId="6" borderId="20" xfId="1" applyNumberFormat="1" applyFont="1" applyFill="1" applyBorder="1" applyAlignment="1">
      <alignment horizontal="right"/>
    </xf>
    <xf numFmtId="0" fontId="4" fillId="3" borderId="21" xfId="1" applyFont="1" applyFill="1" applyBorder="1"/>
    <xf numFmtId="0" fontId="4" fillId="3" borderId="15" xfId="1" applyFont="1" applyFill="1" applyBorder="1"/>
    <xf numFmtId="164" fontId="5" fillId="3" borderId="15" xfId="1" applyNumberFormat="1" applyFont="1" applyFill="1" applyBorder="1" applyAlignment="1">
      <alignment horizontal="right"/>
    </xf>
    <xf numFmtId="0" fontId="4" fillId="0" borderId="21" xfId="1" applyFont="1" applyFill="1" applyBorder="1" applyAlignment="1">
      <alignment vertical="top" wrapText="1"/>
    </xf>
    <xf numFmtId="49" fontId="4" fillId="0" borderId="15" xfId="1" applyNumberFormat="1" applyFont="1" applyFill="1" applyBorder="1" applyAlignment="1">
      <alignment horizontal="center" wrapText="1"/>
    </xf>
    <xf numFmtId="164" fontId="5" fillId="0" borderId="15" xfId="1" applyNumberFormat="1" applyFont="1" applyFill="1" applyBorder="1" applyAlignment="1">
      <alignment horizontal="right"/>
    </xf>
    <xf numFmtId="164" fontId="5" fillId="0" borderId="16" xfId="1" applyNumberFormat="1" applyFont="1" applyFill="1" applyBorder="1" applyAlignment="1">
      <alignment horizontal="right"/>
    </xf>
    <xf numFmtId="0" fontId="4" fillId="5" borderId="21" xfId="1" applyFont="1" applyFill="1" applyBorder="1" applyAlignment="1">
      <alignment vertical="top" wrapText="1"/>
    </xf>
    <xf numFmtId="49" fontId="4" fillId="5" borderId="15" xfId="1" applyNumberFormat="1" applyFont="1" applyFill="1" applyBorder="1" applyAlignment="1">
      <alignment horizontal="center" wrapText="1"/>
    </xf>
    <xf numFmtId="164" fontId="5" fillId="5" borderId="15" xfId="1" applyNumberFormat="1" applyFont="1" applyFill="1" applyBorder="1" applyAlignment="1">
      <alignment horizontal="right"/>
    </xf>
    <xf numFmtId="0" fontId="4" fillId="5" borderId="21" xfId="2" applyFont="1" applyFill="1" applyBorder="1" applyAlignment="1">
      <alignment wrapText="1"/>
    </xf>
    <xf numFmtId="0" fontId="4" fillId="7" borderId="21" xfId="1" applyFont="1" applyFill="1" applyBorder="1" applyAlignment="1">
      <alignment vertical="top" wrapText="1"/>
    </xf>
    <xf numFmtId="49" fontId="3" fillId="7" borderId="15" xfId="1" applyNumberFormat="1" applyFont="1" applyFill="1" applyBorder="1" applyAlignment="1">
      <alignment horizontal="center" wrapText="1"/>
    </xf>
    <xf numFmtId="49" fontId="4" fillId="7" borderId="15" xfId="1" applyNumberFormat="1" applyFont="1" applyFill="1" applyBorder="1" applyAlignment="1">
      <alignment horizontal="center" wrapText="1"/>
    </xf>
    <xf numFmtId="164" fontId="5" fillId="7" borderId="15" xfId="1" applyNumberFormat="1" applyFont="1" applyFill="1" applyBorder="1"/>
    <xf numFmtId="49" fontId="4" fillId="5" borderId="21" xfId="0" applyNumberFormat="1" applyFont="1" applyFill="1" applyBorder="1" applyAlignment="1">
      <alignment vertical="top" wrapText="1"/>
    </xf>
    <xf numFmtId="164" fontId="5" fillId="5" borderId="15" xfId="1" applyNumberFormat="1" applyFont="1" applyFill="1" applyBorder="1"/>
    <xf numFmtId="0" fontId="4" fillId="5" borderId="21" xfId="0" applyFont="1" applyFill="1" applyBorder="1" applyAlignment="1">
      <alignment vertical="top" wrapText="1"/>
    </xf>
    <xf numFmtId="0" fontId="4" fillId="5" borderId="21" xfId="0" applyFont="1" applyFill="1" applyBorder="1"/>
    <xf numFmtId="0" fontId="4" fillId="0" borderId="21" xfId="2" applyFont="1" applyFill="1" applyBorder="1" applyAlignment="1">
      <alignment wrapText="1"/>
    </xf>
    <xf numFmtId="49" fontId="3" fillId="0" borderId="15" xfId="1" applyNumberFormat="1" applyFont="1" applyFill="1" applyBorder="1" applyAlignment="1">
      <alignment horizontal="center" wrapText="1"/>
    </xf>
    <xf numFmtId="0" fontId="4" fillId="7" borderId="21" xfId="2" applyFont="1" applyFill="1" applyBorder="1" applyAlignment="1">
      <alignment wrapText="1"/>
    </xf>
    <xf numFmtId="164" fontId="5" fillId="7" borderId="15" xfId="1" applyNumberFormat="1" applyFont="1" applyFill="1" applyBorder="1" applyAlignment="1">
      <alignment horizontal="right"/>
    </xf>
    <xf numFmtId="0" fontId="4" fillId="7" borderId="21" xfId="1" applyFont="1" applyFill="1" applyBorder="1" applyAlignment="1">
      <alignment horizontal="left" vertical="top" wrapText="1"/>
    </xf>
    <xf numFmtId="164" fontId="5" fillId="7" borderId="16" xfId="1" applyNumberFormat="1" applyFont="1" applyFill="1" applyBorder="1" applyAlignment="1">
      <alignment horizontal="right"/>
    </xf>
    <xf numFmtId="0" fontId="4" fillId="5" borderId="21" xfId="0" applyFont="1" applyFill="1" applyBorder="1" applyAlignment="1">
      <alignment horizontal="left" wrapText="1"/>
    </xf>
    <xf numFmtId="49" fontId="4" fillId="7" borderId="21" xfId="0" applyNumberFormat="1" applyFont="1" applyFill="1" applyBorder="1" applyAlignment="1">
      <alignment vertical="top" wrapText="1"/>
    </xf>
    <xf numFmtId="0" fontId="4" fillId="9" borderId="22" xfId="0" applyFont="1" applyFill="1" applyBorder="1" applyAlignment="1">
      <alignment wrapText="1"/>
    </xf>
    <xf numFmtId="49" fontId="4" fillId="9" borderId="15" xfId="1" applyNumberFormat="1" applyFont="1" applyFill="1" applyBorder="1" applyAlignment="1">
      <alignment horizontal="center" wrapText="1"/>
    </xf>
    <xf numFmtId="164" fontId="5" fillId="9" borderId="15" xfId="1" applyNumberFormat="1" applyFont="1" applyFill="1" applyBorder="1" applyAlignment="1">
      <alignment horizontal="right"/>
    </xf>
    <xf numFmtId="0" fontId="8" fillId="11" borderId="22" xfId="0" applyFont="1" applyFill="1" applyBorder="1" applyAlignment="1">
      <alignment vertical="top" wrapText="1"/>
    </xf>
    <xf numFmtId="49" fontId="4" fillId="11" borderId="15" xfId="1" applyNumberFormat="1" applyFont="1" applyFill="1" applyBorder="1" applyAlignment="1">
      <alignment horizontal="center" wrapText="1"/>
    </xf>
    <xf numFmtId="164" fontId="5" fillId="11" borderId="15" xfId="1" applyNumberFormat="1" applyFont="1" applyFill="1" applyBorder="1" applyAlignment="1">
      <alignment horizontal="right"/>
    </xf>
    <xf numFmtId="0" fontId="4" fillId="5" borderId="21" xfId="0" applyFont="1" applyFill="1" applyBorder="1" applyAlignment="1">
      <alignment wrapText="1"/>
    </xf>
    <xf numFmtId="164" fontId="5" fillId="5" borderId="16" xfId="1" applyNumberFormat="1" applyFont="1" applyFill="1" applyBorder="1" applyAlignment="1">
      <alignment horizontal="right"/>
    </xf>
    <xf numFmtId="0" fontId="4" fillId="5" borderId="15" xfId="1" applyFont="1" applyFill="1" applyBorder="1" applyAlignment="1">
      <alignment horizontal="center" wrapText="1"/>
    </xf>
    <xf numFmtId="0" fontId="4" fillId="7" borderId="21" xfId="0" applyFont="1" applyFill="1" applyBorder="1" applyAlignment="1">
      <alignment wrapText="1"/>
    </xf>
    <xf numFmtId="0" fontId="4" fillId="7" borderId="15" xfId="1" applyFont="1" applyFill="1" applyBorder="1" applyAlignment="1">
      <alignment horizontal="center" wrapText="1"/>
    </xf>
    <xf numFmtId="164" fontId="5" fillId="10" borderId="16" xfId="1" applyNumberFormat="1" applyFont="1" applyFill="1" applyBorder="1" applyAlignment="1">
      <alignment horizontal="right"/>
    </xf>
    <xf numFmtId="0" fontId="5" fillId="8" borderId="2" xfId="1" applyFont="1" applyFill="1" applyBorder="1" applyAlignment="1">
      <alignment vertical="top" wrapText="1"/>
    </xf>
    <xf numFmtId="49" fontId="5" fillId="8" borderId="3" xfId="1" applyNumberFormat="1" applyFont="1" applyFill="1" applyBorder="1" applyAlignment="1">
      <alignment horizontal="center" wrapText="1"/>
    </xf>
    <xf numFmtId="164" fontId="5" fillId="8" borderId="3" xfId="1" applyNumberFormat="1" applyFont="1" applyFill="1" applyBorder="1" applyAlignment="1">
      <alignment horizontal="right"/>
    </xf>
    <xf numFmtId="164" fontId="5" fillId="8" borderId="23" xfId="1" applyNumberFormat="1" applyFont="1" applyFill="1" applyBorder="1" applyAlignment="1">
      <alignment horizontal="right"/>
    </xf>
    <xf numFmtId="164" fontId="5" fillId="8" borderId="24" xfId="1" applyNumberFormat="1" applyFont="1" applyFill="1" applyBorder="1" applyAlignment="1">
      <alignment horizontal="right"/>
    </xf>
    <xf numFmtId="0" fontId="6" fillId="8" borderId="10" xfId="0" applyFont="1" applyFill="1" applyBorder="1"/>
    <xf numFmtId="49" fontId="6" fillId="8" borderId="11" xfId="1" applyNumberFormat="1" applyFont="1" applyFill="1" applyBorder="1" applyAlignment="1">
      <alignment horizontal="center" wrapText="1"/>
    </xf>
    <xf numFmtId="164" fontId="6" fillId="8" borderId="11" xfId="1" applyNumberFormat="1" applyFont="1" applyFill="1" applyBorder="1" applyAlignment="1">
      <alignment horizontal="right"/>
    </xf>
    <xf numFmtId="164" fontId="6" fillId="8" borderId="25" xfId="1" applyNumberFormat="1" applyFont="1" applyFill="1" applyBorder="1" applyAlignment="1">
      <alignment horizontal="right"/>
    </xf>
    <xf numFmtId="164" fontId="6" fillId="8" borderId="26" xfId="1" applyNumberFormat="1" applyFont="1" applyFill="1" applyBorder="1" applyAlignment="1">
      <alignment horizontal="right"/>
    </xf>
    <xf numFmtId="164" fontId="5" fillId="8" borderId="2" xfId="1" applyNumberFormat="1" applyFont="1" applyFill="1" applyBorder="1" applyAlignment="1">
      <alignment horizontal="right"/>
    </xf>
    <xf numFmtId="164" fontId="5" fillId="8" borderId="5" xfId="1" applyNumberFormat="1" applyFont="1" applyFill="1" applyBorder="1" applyAlignment="1">
      <alignment horizontal="right"/>
    </xf>
    <xf numFmtId="164" fontId="6" fillId="8" borderId="10" xfId="0" applyNumberFormat="1" applyFont="1" applyFill="1" applyBorder="1"/>
    <xf numFmtId="0" fontId="6" fillId="8" borderId="26" xfId="0" applyFont="1" applyFill="1" applyBorder="1"/>
    <xf numFmtId="0" fontId="5" fillId="8" borderId="2" xfId="2" applyFont="1" applyFill="1" applyBorder="1" applyAlignment="1">
      <alignment wrapText="1"/>
    </xf>
    <xf numFmtId="0" fontId="6" fillId="8" borderId="2" xfId="2" applyFont="1" applyFill="1" applyBorder="1" applyAlignment="1">
      <alignment wrapText="1"/>
    </xf>
    <xf numFmtId="49" fontId="6" fillId="8" borderId="3" xfId="1" applyNumberFormat="1" applyFont="1" applyFill="1" applyBorder="1" applyAlignment="1">
      <alignment horizontal="center" wrapText="1"/>
    </xf>
    <xf numFmtId="164" fontId="5" fillId="8" borderId="3" xfId="2" applyNumberFormat="1" applyFont="1" applyFill="1" applyBorder="1"/>
    <xf numFmtId="164" fontId="5" fillId="8" borderId="23" xfId="2" applyNumberFormat="1" applyFont="1" applyFill="1" applyBorder="1"/>
    <xf numFmtId="164" fontId="5" fillId="8" borderId="2" xfId="2" applyNumberFormat="1" applyFont="1" applyFill="1" applyBorder="1"/>
    <xf numFmtId="164" fontId="5" fillId="8" borderId="3" xfId="1" applyNumberFormat="1" applyFont="1" applyFill="1" applyBorder="1"/>
    <xf numFmtId="164" fontId="5" fillId="8" borderId="23" xfId="1" applyNumberFormat="1" applyFont="1" applyFill="1" applyBorder="1"/>
    <xf numFmtId="164" fontId="5" fillId="8" borderId="24" xfId="1" applyNumberFormat="1" applyFont="1" applyFill="1" applyBorder="1"/>
    <xf numFmtId="164" fontId="6" fillId="8" borderId="24" xfId="1" applyNumberFormat="1" applyFont="1" applyFill="1" applyBorder="1"/>
    <xf numFmtId="0" fontId="6" fillId="8" borderId="27" xfId="0" applyFont="1" applyFill="1" applyBorder="1" applyAlignment="1">
      <alignment wrapText="1"/>
    </xf>
    <xf numFmtId="164" fontId="6" fillId="8" borderId="11" xfId="1" applyNumberFormat="1" applyFont="1" applyFill="1" applyBorder="1"/>
    <xf numFmtId="164" fontId="6" fillId="8" borderId="26" xfId="1" applyNumberFormat="1" applyFont="1" applyFill="1" applyBorder="1"/>
    <xf numFmtId="164" fontId="5" fillId="8" borderId="2" xfId="1" applyNumberFormat="1" applyFont="1" applyFill="1" applyBorder="1"/>
    <xf numFmtId="164" fontId="5" fillId="8" borderId="5" xfId="1" applyNumberFormat="1" applyFont="1" applyFill="1" applyBorder="1"/>
    <xf numFmtId="164" fontId="6" fillId="8" borderId="5" xfId="0" applyNumberFormat="1" applyFont="1" applyFill="1" applyBorder="1"/>
    <xf numFmtId="0" fontId="6" fillId="8" borderId="24" xfId="0" applyFont="1" applyFill="1" applyBorder="1"/>
    <xf numFmtId="0" fontId="5" fillId="8" borderId="28" xfId="0" applyFont="1" applyFill="1" applyBorder="1" applyAlignment="1">
      <alignment vertical="top" wrapText="1"/>
    </xf>
    <xf numFmtId="164" fontId="6" fillId="8" borderId="24" xfId="0" applyNumberFormat="1" applyFont="1" applyFill="1" applyBorder="1"/>
    <xf numFmtId="0" fontId="6" fillId="8" borderId="10" xfId="0" applyFont="1" applyFill="1" applyBorder="1" applyAlignment="1">
      <alignment horizontal="left" wrapText="1"/>
    </xf>
    <xf numFmtId="164" fontId="6" fillId="8" borderId="11" xfId="0" applyNumberFormat="1" applyFont="1" applyFill="1" applyBorder="1"/>
    <xf numFmtId="164" fontId="6" fillId="8" borderId="25" xfId="0" applyNumberFormat="1" applyFont="1" applyFill="1" applyBorder="1"/>
    <xf numFmtId="164" fontId="6" fillId="8" borderId="26" xfId="0" applyNumberFormat="1" applyFont="1" applyFill="1" applyBorder="1"/>
    <xf numFmtId="164" fontId="9" fillId="8" borderId="24" xfId="0" applyNumberFormat="1" applyFont="1" applyFill="1" applyBorder="1"/>
    <xf numFmtId="164" fontId="6" fillId="8" borderId="24" xfId="1" applyNumberFormat="1" applyFont="1" applyFill="1" applyBorder="1" applyAlignment="1">
      <alignment horizontal="right"/>
    </xf>
    <xf numFmtId="0" fontId="6" fillId="8" borderId="10" xfId="0" applyFont="1" applyFill="1" applyBorder="1" applyAlignment="1">
      <alignment wrapText="1"/>
    </xf>
    <xf numFmtId="164" fontId="9" fillId="8" borderId="5" xfId="0" applyNumberFormat="1" applyFont="1" applyFill="1" applyBorder="1"/>
    <xf numFmtId="0" fontId="25" fillId="8" borderId="24" xfId="0" applyFont="1" applyFill="1" applyBorder="1"/>
    <xf numFmtId="0" fontId="5" fillId="8" borderId="2" xfId="0" applyFont="1" applyFill="1" applyBorder="1" applyAlignment="1">
      <alignment wrapText="1"/>
    </xf>
    <xf numFmtId="164" fontId="5" fillId="8" borderId="3" xfId="0" applyNumberFormat="1" applyFont="1" applyFill="1" applyBorder="1"/>
    <xf numFmtId="164" fontId="5" fillId="8" borderId="4" xfId="0" applyNumberFormat="1" applyFont="1" applyFill="1" applyBorder="1"/>
    <xf numFmtId="164" fontId="5" fillId="8" borderId="23" xfId="0" applyNumberFormat="1" applyFont="1" applyFill="1" applyBorder="1"/>
    <xf numFmtId="0" fontId="5" fillId="8" borderId="10" xfId="1" applyFont="1" applyFill="1" applyBorder="1" applyAlignment="1">
      <alignment vertical="top" wrapText="1"/>
    </xf>
    <xf numFmtId="49" fontId="5" fillId="8" borderId="11" xfId="1" applyNumberFormat="1" applyFont="1" applyFill="1" applyBorder="1" applyAlignment="1">
      <alignment horizontal="center" wrapText="1"/>
    </xf>
    <xf numFmtId="164" fontId="5" fillId="8" borderId="26" xfId="1" applyNumberFormat="1" applyFont="1" applyFill="1" applyBorder="1" applyAlignment="1">
      <alignment horizontal="right"/>
    </xf>
    <xf numFmtId="164" fontId="5" fillId="8" borderId="28" xfId="0" applyNumberFormat="1" applyFont="1" applyFill="1" applyBorder="1"/>
    <xf numFmtId="164" fontId="5" fillId="8" borderId="9" xfId="1" applyNumberFormat="1" applyFont="1" applyFill="1" applyBorder="1" applyAlignment="1">
      <alignment horizontal="right"/>
    </xf>
    <xf numFmtId="164" fontId="5" fillId="8" borderId="10" xfId="1" applyNumberFormat="1" applyFont="1" applyFill="1" applyBorder="1" applyAlignment="1">
      <alignment horizontal="right"/>
    </xf>
    <xf numFmtId="0" fontId="6" fillId="8" borderId="10" xfId="1" applyFont="1" applyFill="1" applyBorder="1" applyAlignment="1">
      <alignment vertical="top" wrapText="1"/>
    </xf>
    <xf numFmtId="0" fontId="5" fillId="8" borderId="10" xfId="2" applyFont="1" applyFill="1" applyBorder="1" applyAlignment="1">
      <alignment wrapText="1"/>
    </xf>
    <xf numFmtId="164" fontId="9" fillId="8" borderId="9" xfId="0" applyNumberFormat="1" applyFont="1" applyFill="1" applyBorder="1"/>
    <xf numFmtId="0" fontId="5" fillId="8" borderId="28" xfId="0" applyNumberFormat="1" applyFont="1" applyFill="1" applyBorder="1" applyAlignment="1">
      <alignment vertical="top" wrapText="1"/>
    </xf>
    <xf numFmtId="0" fontId="5" fillId="8" borderId="10" xfId="1" applyFont="1" applyFill="1" applyBorder="1" applyAlignment="1">
      <alignment horizontal="left" vertical="top" wrapText="1"/>
    </xf>
    <xf numFmtId="0" fontId="9" fillId="8" borderId="24" xfId="0" applyFont="1" applyFill="1" applyBorder="1"/>
    <xf numFmtId="0" fontId="5" fillId="8" borderId="29" xfId="1" applyFont="1" applyFill="1" applyBorder="1" applyAlignment="1">
      <alignment vertical="top" wrapText="1"/>
    </xf>
    <xf numFmtId="49" fontId="5" fillId="8" borderId="30" xfId="1" applyNumberFormat="1" applyFont="1" applyFill="1" applyBorder="1" applyAlignment="1">
      <alignment horizontal="center" wrapText="1"/>
    </xf>
    <xf numFmtId="164" fontId="5" fillId="8" borderId="30" xfId="1" applyNumberFormat="1" applyFont="1" applyFill="1" applyBorder="1" applyAlignment="1">
      <alignment horizontal="right"/>
    </xf>
    <xf numFmtId="164" fontId="5" fillId="8" borderId="31" xfId="1" applyNumberFormat="1" applyFont="1" applyFill="1" applyBorder="1" applyAlignment="1">
      <alignment horizontal="right"/>
    </xf>
    <xf numFmtId="164" fontId="5" fillId="8" borderId="29" xfId="1" applyNumberFormat="1" applyFont="1" applyFill="1" applyBorder="1" applyAlignment="1">
      <alignment horizontal="right"/>
    </xf>
    <xf numFmtId="0" fontId="26" fillId="8" borderId="5" xfId="1" applyFont="1" applyFill="1" applyBorder="1" applyAlignment="1">
      <alignment wrapText="1"/>
    </xf>
    <xf numFmtId="164" fontId="5" fillId="8" borderId="24" xfId="0" applyNumberFormat="1" applyFont="1" applyFill="1" applyBorder="1"/>
    <xf numFmtId="164" fontId="5" fillId="8" borderId="9" xfId="0" applyNumberFormat="1" applyFont="1" applyFill="1" applyBorder="1"/>
    <xf numFmtId="0" fontId="5" fillId="8" borderId="28" xfId="0" applyFont="1" applyFill="1" applyBorder="1" applyAlignment="1">
      <alignment wrapText="1"/>
    </xf>
    <xf numFmtId="164" fontId="5" fillId="8" borderId="4" xfId="1" applyNumberFormat="1" applyFont="1" applyFill="1" applyBorder="1" applyAlignment="1">
      <alignment horizontal="right"/>
    </xf>
    <xf numFmtId="0" fontId="5" fillId="8" borderId="9" xfId="0" applyFont="1" applyFill="1" applyBorder="1" applyAlignment="1">
      <alignment wrapText="1"/>
    </xf>
    <xf numFmtId="164" fontId="5" fillId="8" borderId="28" xfId="1" applyNumberFormat="1" applyFont="1" applyFill="1" applyBorder="1" applyAlignment="1">
      <alignment horizontal="right"/>
    </xf>
    <xf numFmtId="164" fontId="6" fillId="8" borderId="5" xfId="1" applyNumberFormat="1" applyFont="1" applyFill="1" applyBorder="1" applyAlignment="1">
      <alignment horizontal="right"/>
    </xf>
    <xf numFmtId="164" fontId="5" fillId="8" borderId="9" xfId="1" applyNumberFormat="1" applyFont="1" applyFill="1" applyBorder="1"/>
    <xf numFmtId="164" fontId="6" fillId="8" borderId="9" xfId="1" applyNumberFormat="1" applyFont="1" applyFill="1" applyBorder="1" applyAlignment="1">
      <alignment horizontal="right"/>
    </xf>
    <xf numFmtId="49" fontId="6" fillId="8" borderId="9" xfId="0" applyNumberFormat="1" applyFont="1" applyFill="1" applyBorder="1" applyAlignment="1">
      <alignment vertical="top" wrapText="1"/>
    </xf>
    <xf numFmtId="0" fontId="6" fillId="8" borderId="10" xfId="2" applyFont="1" applyFill="1" applyBorder="1" applyAlignment="1">
      <alignment wrapText="1"/>
    </xf>
    <xf numFmtId="0" fontId="5" fillId="8" borderId="9" xfId="0" applyNumberFormat="1" applyFont="1" applyFill="1" applyBorder="1" applyAlignment="1">
      <alignment vertical="top" wrapText="1"/>
    </xf>
    <xf numFmtId="164" fontId="6" fillId="8" borderId="9" xfId="0" applyNumberFormat="1" applyFont="1" applyFill="1" applyBorder="1"/>
    <xf numFmtId="0" fontId="5" fillId="8" borderId="3" xfId="1" applyFont="1" applyFill="1" applyBorder="1" applyAlignment="1">
      <alignment horizontal="center" wrapText="1"/>
    </xf>
    <xf numFmtId="0" fontId="6" fillId="8" borderId="9" xfId="0" applyFont="1" applyFill="1" applyBorder="1" applyAlignment="1">
      <alignment vertical="top" wrapText="1"/>
    </xf>
    <xf numFmtId="0" fontId="5" fillId="8" borderId="11" xfId="1" applyFont="1" applyFill="1" applyBorder="1" applyAlignment="1">
      <alignment horizontal="center" wrapText="1"/>
    </xf>
    <xf numFmtId="0" fontId="6" fillId="8" borderId="11" xfId="1" applyFont="1" applyFill="1" applyBorder="1" applyAlignment="1">
      <alignment horizontal="center" wrapText="1"/>
    </xf>
    <xf numFmtId="164" fontId="5" fillId="8" borderId="11" xfId="2" applyNumberFormat="1" applyFont="1" applyFill="1" applyBorder="1"/>
    <xf numFmtId="164" fontId="5" fillId="8" borderId="26" xfId="2" applyNumberFormat="1" applyFont="1" applyFill="1" applyBorder="1"/>
    <xf numFmtId="164" fontId="5" fillId="8" borderId="10" xfId="2" applyNumberFormat="1" applyFont="1" applyFill="1" applyBorder="1"/>
    <xf numFmtId="164" fontId="5" fillId="8" borderId="24" xfId="2" applyNumberFormat="1" applyFont="1" applyFill="1" applyBorder="1"/>
    <xf numFmtId="164" fontId="5" fillId="8" borderId="9" xfId="2" applyNumberFormat="1" applyFont="1" applyFill="1" applyBorder="1"/>
    <xf numFmtId="0" fontId="5" fillId="3" borderId="2" xfId="1" applyNumberFormat="1" applyFont="1" applyFill="1" applyBorder="1" applyAlignment="1">
      <alignment horizontal="center" vertical="center" wrapText="1"/>
    </xf>
    <xf numFmtId="0" fontId="5" fillId="3" borderId="3" xfId="1" applyFont="1" applyFill="1" applyBorder="1" applyAlignment="1">
      <alignment horizontal="center" wrapText="1"/>
    </xf>
    <xf numFmtId="0" fontId="5" fillId="3" borderId="3" xfId="1" applyNumberFormat="1" applyFont="1" applyFill="1" applyBorder="1" applyAlignment="1">
      <alignment horizontal="center" vertical="center"/>
    </xf>
    <xf numFmtId="3" fontId="5" fillId="3" borderId="3" xfId="1" applyNumberFormat="1" applyFont="1" applyFill="1" applyBorder="1" applyAlignment="1">
      <alignment horizontal="center" vertical="center"/>
    </xf>
    <xf numFmtId="0" fontId="6" fillId="0" borderId="3" xfId="0" applyFont="1" applyBorder="1" applyAlignment="1">
      <alignment wrapText="1"/>
    </xf>
    <xf numFmtId="0" fontId="6" fillId="0" borderId="4" xfId="0" applyFont="1" applyBorder="1" applyAlignment="1">
      <alignment wrapText="1"/>
    </xf>
    <xf numFmtId="0" fontId="6" fillId="0" borderId="23" xfId="0" applyFont="1" applyBorder="1" applyAlignment="1">
      <alignment wrapText="1"/>
    </xf>
    <xf numFmtId="0" fontId="5" fillId="3" borderId="5" xfId="1" applyNumberFormat="1" applyFont="1" applyFill="1" applyBorder="1" applyAlignment="1">
      <alignment horizontal="center" vertical="center" wrapText="1"/>
    </xf>
    <xf numFmtId="0" fontId="5" fillId="3" borderId="6" xfId="1" applyNumberFormat="1" applyFont="1" applyFill="1" applyBorder="1" applyAlignment="1">
      <alignment horizontal="center" vertical="center"/>
    </xf>
    <xf numFmtId="3" fontId="5" fillId="3" borderId="6" xfId="1" applyNumberFormat="1" applyFont="1" applyFill="1" applyBorder="1" applyAlignment="1">
      <alignment horizontal="center" vertical="center"/>
    </xf>
    <xf numFmtId="0" fontId="5" fillId="3" borderId="6" xfId="1" applyFont="1" applyFill="1" applyBorder="1" applyAlignment="1">
      <alignment horizontal="center" wrapText="1"/>
    </xf>
    <xf numFmtId="0" fontId="6" fillId="0" borderId="6" xfId="0" applyFont="1" applyBorder="1"/>
    <xf numFmtId="0" fontId="6" fillId="0" borderId="7" xfId="0" applyFont="1" applyBorder="1"/>
    <xf numFmtId="0" fontId="6" fillId="0" borderId="24" xfId="0" applyFont="1" applyBorder="1"/>
    <xf numFmtId="0" fontId="5" fillId="3" borderId="10" xfId="1" applyNumberFormat="1" applyFont="1" applyFill="1" applyBorder="1" applyAlignment="1">
      <alignment horizontal="center" vertical="center" wrapText="1"/>
    </xf>
    <xf numFmtId="0" fontId="5" fillId="3" borderId="11" xfId="1" applyNumberFormat="1" applyFont="1" applyFill="1" applyBorder="1" applyAlignment="1">
      <alignment horizontal="center" vertical="center"/>
    </xf>
    <xf numFmtId="3" fontId="5" fillId="3" borderId="11" xfId="1" applyNumberFormat="1" applyFont="1" applyFill="1" applyBorder="1" applyAlignment="1">
      <alignment horizontal="center" vertical="center"/>
    </xf>
    <xf numFmtId="0" fontId="5" fillId="3" borderId="11" xfId="1" applyFont="1" applyFill="1" applyBorder="1" applyAlignment="1">
      <alignment horizontal="center" wrapText="1"/>
    </xf>
    <xf numFmtId="0" fontId="6" fillId="0" borderId="11" xfId="0" applyFont="1" applyBorder="1"/>
    <xf numFmtId="0" fontId="6" fillId="0" borderId="25" xfId="0" applyFont="1" applyBorder="1"/>
    <xf numFmtId="0" fontId="6" fillId="0" borderId="26" xfId="0" applyFont="1" applyBorder="1"/>
    <xf numFmtId="0" fontId="6" fillId="0" borderId="2" xfId="0" applyFont="1" applyBorder="1" applyAlignment="1">
      <alignment horizontal="center"/>
    </xf>
    <xf numFmtId="0" fontId="6" fillId="0" borderId="23" xfId="0" applyFont="1" applyBorder="1" applyAlignment="1">
      <alignment horizontal="center"/>
    </xf>
    <xf numFmtId="0" fontId="6" fillId="0" borderId="5" xfId="0" applyFont="1" applyBorder="1"/>
    <xf numFmtId="0" fontId="6" fillId="0" borderId="10" xfId="0" applyFont="1" applyBorder="1"/>
    <xf numFmtId="49" fontId="4" fillId="0" borderId="0" xfId="1" applyNumberFormat="1" applyFont="1" applyFill="1" applyAlignment="1">
      <alignment wrapText="1"/>
    </xf>
    <xf numFmtId="164" fontId="5" fillId="13" borderId="12" xfId="1" applyNumberFormat="1" applyFont="1" applyFill="1" applyBorder="1"/>
    <xf numFmtId="164" fontId="6" fillId="13" borderId="8" xfId="1" applyNumberFormat="1" applyFont="1" applyFill="1" applyBorder="1"/>
    <xf numFmtId="164" fontId="6" fillId="13" borderId="8" xfId="0" applyNumberFormat="1" applyFont="1" applyFill="1" applyBorder="1"/>
    <xf numFmtId="164" fontId="6" fillId="13" borderId="12" xfId="1" applyNumberFormat="1" applyFont="1" applyFill="1" applyBorder="1" applyAlignment="1">
      <alignment horizontal="right"/>
    </xf>
    <xf numFmtId="164" fontId="5" fillId="13" borderId="8" xfId="0" applyNumberFormat="1" applyFont="1" applyFill="1" applyBorder="1"/>
    <xf numFmtId="164" fontId="6" fillId="13" borderId="8" xfId="1" applyNumberFormat="1" applyFont="1" applyFill="1" applyBorder="1" applyAlignment="1">
      <alignment horizontal="right"/>
    </xf>
    <xf numFmtId="166" fontId="6" fillId="13" borderId="12" xfId="0" applyNumberFormat="1" applyFont="1" applyFill="1" applyBorder="1"/>
    <xf numFmtId="164" fontId="5" fillId="13" borderId="12" xfId="2" applyNumberFormat="1" applyFont="1" applyFill="1" applyBorder="1"/>
    <xf numFmtId="0" fontId="4" fillId="9" borderId="21" xfId="1" applyFont="1" applyFill="1" applyBorder="1" applyAlignment="1">
      <alignment vertical="top" wrapText="1"/>
    </xf>
    <xf numFmtId="0" fontId="8" fillId="6" borderId="22" xfId="0" applyFont="1" applyFill="1" applyBorder="1" applyAlignment="1">
      <alignment vertical="top" wrapText="1"/>
    </xf>
    <xf numFmtId="49" fontId="3" fillId="6" borderId="15" xfId="1" applyNumberFormat="1" applyFont="1" applyFill="1" applyBorder="1" applyAlignment="1">
      <alignment horizontal="center" wrapText="1"/>
    </xf>
    <xf numFmtId="49" fontId="4" fillId="6" borderId="15" xfId="1" applyNumberFormat="1" applyFont="1" applyFill="1" applyBorder="1" applyAlignment="1">
      <alignment horizontal="center" wrapText="1"/>
    </xf>
    <xf numFmtId="164" fontId="5" fillId="6" borderId="15" xfId="1" applyNumberFormat="1" applyFont="1" applyFill="1" applyBorder="1"/>
    <xf numFmtId="0" fontId="4" fillId="4" borderId="22" xfId="0" applyNumberFormat="1" applyFont="1" applyFill="1" applyBorder="1" applyAlignment="1">
      <alignment vertical="top" wrapText="1"/>
    </xf>
    <xf numFmtId="49" fontId="4" fillId="4" borderId="15" xfId="1" applyNumberFormat="1" applyFont="1" applyFill="1" applyBorder="1" applyAlignment="1">
      <alignment horizontal="center" wrapText="1"/>
    </xf>
    <xf numFmtId="164" fontId="5" fillId="4" borderId="15" xfId="1" applyNumberFormat="1" applyFont="1" applyFill="1" applyBorder="1" applyAlignment="1">
      <alignment horizontal="right"/>
    </xf>
    <xf numFmtId="164" fontId="5" fillId="6" borderId="15" xfId="1" applyNumberFormat="1" applyFont="1" applyFill="1" applyBorder="1" applyAlignment="1">
      <alignment horizontal="right"/>
    </xf>
    <xf numFmtId="0" fontId="8" fillId="4" borderId="22" xfId="0" applyFont="1" applyFill="1" applyBorder="1" applyAlignment="1">
      <alignment vertical="top" wrapText="1"/>
    </xf>
    <xf numFmtId="0" fontId="4" fillId="0" borderId="21" xfId="0" applyFont="1" applyBorder="1" applyAlignment="1">
      <alignment wrapText="1"/>
    </xf>
    <xf numFmtId="164" fontId="5" fillId="3" borderId="16" xfId="1" applyNumberFormat="1" applyFont="1" applyFill="1" applyBorder="1" applyAlignment="1">
      <alignment horizontal="right"/>
    </xf>
    <xf numFmtId="0" fontId="4" fillId="4" borderId="32" xfId="0" applyFont="1" applyFill="1" applyBorder="1" applyAlignment="1">
      <alignment vertical="top" wrapText="1"/>
    </xf>
    <xf numFmtId="0" fontId="4" fillId="4" borderId="21" xfId="0" applyFont="1" applyFill="1" applyBorder="1" applyAlignment="1">
      <alignment wrapText="1"/>
    </xf>
    <xf numFmtId="164" fontId="5" fillId="4" borderId="16" xfId="1" applyNumberFormat="1" applyFont="1" applyFill="1" applyBorder="1" applyAlignment="1">
      <alignment horizontal="right"/>
    </xf>
    <xf numFmtId="0" fontId="4" fillId="4" borderId="22" xfId="0" applyFont="1" applyFill="1" applyBorder="1" applyAlignment="1">
      <alignment vertical="top" wrapText="1"/>
    </xf>
    <xf numFmtId="0" fontId="4" fillId="6" borderId="21" xfId="1" applyFont="1" applyFill="1" applyBorder="1" applyAlignment="1">
      <alignment vertical="top" wrapText="1"/>
    </xf>
    <xf numFmtId="164" fontId="5" fillId="6" borderId="16" xfId="1" applyNumberFormat="1" applyFont="1" applyFill="1" applyBorder="1" applyAlignment="1">
      <alignment horizontal="right"/>
    </xf>
    <xf numFmtId="0" fontId="4" fillId="6" borderId="22" xfId="0" applyFont="1" applyFill="1" applyBorder="1" applyAlignment="1">
      <alignment wrapText="1"/>
    </xf>
    <xf numFmtId="49" fontId="4" fillId="3" borderId="15" xfId="1" applyNumberFormat="1" applyFont="1" applyFill="1" applyBorder="1" applyAlignment="1">
      <alignment horizontal="center" wrapText="1"/>
    </xf>
    <xf numFmtId="164" fontId="5" fillId="8" borderId="30" xfId="1" applyNumberFormat="1" applyFont="1" applyFill="1" applyBorder="1"/>
    <xf numFmtId="164" fontId="5" fillId="8" borderId="31" xfId="1" applyNumberFormat="1" applyFont="1" applyFill="1" applyBorder="1"/>
    <xf numFmtId="164" fontId="5" fillId="8" borderId="29" xfId="1" applyNumberFormat="1" applyFont="1" applyFill="1" applyBorder="1"/>
    <xf numFmtId="164" fontId="6" fillId="8" borderId="3" xfId="1" applyNumberFormat="1" applyFont="1" applyFill="1" applyBorder="1" applyAlignment="1">
      <alignment horizontal="right"/>
    </xf>
    <xf numFmtId="164" fontId="6" fillId="8" borderId="23" xfId="1" applyNumberFormat="1" applyFont="1" applyFill="1" applyBorder="1" applyAlignment="1">
      <alignment horizontal="right"/>
    </xf>
    <xf numFmtId="164" fontId="5" fillId="8" borderId="33" xfId="1" applyNumberFormat="1" applyFont="1" applyFill="1" applyBorder="1" applyAlignment="1">
      <alignment horizontal="right"/>
    </xf>
    <xf numFmtId="0" fontId="6" fillId="8" borderId="34" xfId="0" applyFont="1" applyFill="1" applyBorder="1"/>
    <xf numFmtId="164" fontId="5" fillId="8" borderId="30" xfId="2" applyNumberFormat="1" applyFont="1" applyFill="1" applyBorder="1"/>
    <xf numFmtId="164" fontId="5" fillId="8" borderId="31" xfId="2" applyNumberFormat="1" applyFont="1" applyFill="1" applyBorder="1"/>
    <xf numFmtId="164" fontId="5" fillId="8" borderId="29" xfId="2" applyNumberFormat="1" applyFont="1" applyFill="1" applyBorder="1"/>
    <xf numFmtId="49" fontId="6" fillId="8" borderId="30" xfId="1" applyNumberFormat="1" applyFont="1" applyFill="1" applyBorder="1" applyAlignment="1">
      <alignment horizontal="center" wrapText="1"/>
    </xf>
    <xf numFmtId="0" fontId="5" fillId="8" borderId="2" xfId="1" applyFont="1" applyFill="1" applyBorder="1" applyAlignment="1">
      <alignment horizontal="left" vertical="top" wrapText="1"/>
    </xf>
    <xf numFmtId="0" fontId="5" fillId="8" borderId="9" xfId="0" applyFont="1" applyFill="1" applyBorder="1" applyAlignment="1">
      <alignment horizontal="left" wrapText="1"/>
    </xf>
    <xf numFmtId="0" fontId="6" fillId="8" borderId="2" xfId="0" applyFont="1" applyFill="1" applyBorder="1" applyAlignment="1">
      <alignment horizontal="left" wrapText="1"/>
    </xf>
    <xf numFmtId="0" fontId="5" fillId="8" borderId="5" xfId="0" applyFont="1" applyFill="1" applyBorder="1"/>
    <xf numFmtId="164" fontId="6" fillId="8" borderId="2" xfId="0" applyNumberFormat="1" applyFont="1" applyFill="1" applyBorder="1"/>
    <xf numFmtId="0" fontId="6" fillId="8" borderId="23" xfId="0" applyFont="1" applyFill="1" applyBorder="1"/>
    <xf numFmtId="164" fontId="5" fillId="8" borderId="5" xfId="0" applyNumberFormat="1" applyFont="1" applyFill="1" applyBorder="1"/>
    <xf numFmtId="0" fontId="5" fillId="8" borderId="24" xfId="0" applyFont="1" applyFill="1" applyBorder="1"/>
    <xf numFmtId="0" fontId="5" fillId="8" borderId="29" xfId="0" applyFont="1" applyFill="1" applyBorder="1" applyAlignment="1">
      <alignment wrapText="1"/>
    </xf>
    <xf numFmtId="0" fontId="5" fillId="8" borderId="5" xfId="1" applyNumberFormat="1" applyFont="1" applyFill="1" applyBorder="1" applyAlignment="1">
      <alignment vertical="top" wrapText="1"/>
    </xf>
    <xf numFmtId="49" fontId="5" fillId="8" borderId="12" xfId="1" applyNumberFormat="1" applyFont="1" applyFill="1" applyBorder="1" applyAlignment="1">
      <alignment horizontal="center" wrapText="1"/>
    </xf>
    <xf numFmtId="49" fontId="6" fillId="8" borderId="10" xfId="0" applyNumberFormat="1" applyFont="1" applyFill="1" applyBorder="1" applyAlignment="1">
      <alignment horizontal="center"/>
    </xf>
    <xf numFmtId="0" fontId="5" fillId="8" borderId="5" xfId="0" applyNumberFormat="1" applyFont="1" applyFill="1" applyBorder="1" applyAlignment="1">
      <alignment horizontal="left" wrapText="1"/>
    </xf>
    <xf numFmtId="0" fontId="6" fillId="8" borderId="29" xfId="2" applyFont="1" applyFill="1" applyBorder="1" applyAlignment="1">
      <alignment wrapText="1"/>
    </xf>
    <xf numFmtId="0" fontId="5" fillId="8" borderId="30" xfId="1" applyFont="1" applyFill="1" applyBorder="1" applyAlignment="1">
      <alignment horizontal="center" wrapText="1"/>
    </xf>
    <xf numFmtId="0" fontId="6" fillId="8" borderId="30" xfId="1" applyFont="1" applyFill="1" applyBorder="1" applyAlignment="1">
      <alignment horizontal="center" wrapText="1"/>
    </xf>
    <xf numFmtId="0" fontId="5" fillId="0" borderId="29" xfId="1" applyFont="1" applyBorder="1"/>
    <xf numFmtId="0" fontId="5" fillId="0" borderId="30" xfId="1" applyFont="1" applyBorder="1"/>
    <xf numFmtId="165" fontId="5" fillId="0" borderId="30" xfId="1" applyNumberFormat="1" applyFont="1" applyBorder="1"/>
    <xf numFmtId="165" fontId="5" fillId="0" borderId="31" xfId="1" applyNumberFormat="1" applyFont="1" applyBorder="1"/>
    <xf numFmtId="165" fontId="5" fillId="0" borderId="29" xfId="1" applyNumberFormat="1" applyFont="1" applyBorder="1"/>
    <xf numFmtId="167" fontId="6" fillId="0" borderId="24" xfId="7" applyNumberFormat="1" applyFont="1" applyBorder="1" applyAlignment="1">
      <alignment horizontal="right"/>
    </xf>
    <xf numFmtId="49" fontId="6" fillId="0" borderId="0" xfId="0" applyNumberFormat="1" applyFont="1" applyAlignment="1">
      <alignment horizontal="right"/>
    </xf>
    <xf numFmtId="167" fontId="27" fillId="3" borderId="0" xfId="7" applyNumberFormat="1" applyFont="1" applyFill="1" applyAlignment="1">
      <alignment horizontal="right"/>
    </xf>
    <xf numFmtId="167" fontId="27" fillId="0" borderId="0" xfId="7" applyNumberFormat="1" applyFont="1" applyAlignment="1">
      <alignment horizontal="right"/>
    </xf>
    <xf numFmtId="49" fontId="3" fillId="0" borderId="0" xfId="0" applyNumberFormat="1" applyFont="1"/>
    <xf numFmtId="167" fontId="6" fillId="0" borderId="0" xfId="7" applyNumberFormat="1" applyFont="1" applyFill="1" applyAlignment="1">
      <alignment horizontal="right"/>
    </xf>
    <xf numFmtId="49" fontId="6" fillId="0" borderId="2" xfId="0" applyNumberFormat="1" applyFont="1" applyBorder="1" applyAlignment="1">
      <alignment horizontal="center"/>
    </xf>
    <xf numFmtId="167" fontId="6" fillId="0" borderId="23" xfId="7" applyNumberFormat="1" applyFont="1" applyFill="1" applyBorder="1" applyAlignment="1">
      <alignment horizontal="center"/>
    </xf>
    <xf numFmtId="49" fontId="5" fillId="0" borderId="21" xfId="0" applyNumberFormat="1" applyFont="1" applyBorder="1" applyAlignment="1">
      <alignment horizontal="center" vertical="center" wrapText="1"/>
    </xf>
    <xf numFmtId="167" fontId="5" fillId="0" borderId="35" xfId="7" applyNumberFormat="1" applyFont="1" applyBorder="1" applyAlignment="1">
      <alignment horizontal="right"/>
    </xf>
    <xf numFmtId="49" fontId="5" fillId="0" borderId="21" xfId="0" applyNumberFormat="1" applyFont="1" applyBorder="1" applyAlignment="1">
      <alignment wrapText="1"/>
    </xf>
    <xf numFmtId="167" fontId="4" fillId="0" borderId="0" xfId="7" applyNumberFormat="1" applyFont="1"/>
    <xf numFmtId="49" fontId="6" fillId="0" borderId="21" xfId="0" applyNumberFormat="1" applyFont="1" applyBorder="1" applyAlignment="1">
      <alignment wrapText="1"/>
    </xf>
    <xf numFmtId="167" fontId="6" fillId="0" borderId="35" xfId="7" applyNumberFormat="1" applyFont="1" applyBorder="1" applyAlignment="1">
      <alignment horizontal="right"/>
    </xf>
    <xf numFmtId="168" fontId="4" fillId="0" borderId="0" xfId="0" applyNumberFormat="1" applyFont="1"/>
    <xf numFmtId="167" fontId="3" fillId="0" borderId="0" xfId="7" applyNumberFormat="1" applyFont="1"/>
    <xf numFmtId="49" fontId="6" fillId="0" borderId="21" xfId="0" applyNumberFormat="1" applyFont="1" applyBorder="1"/>
    <xf numFmtId="165" fontId="5" fillId="0" borderId="0" xfId="1" applyNumberFormat="1" applyFont="1" applyFill="1" applyBorder="1" applyAlignment="1">
      <alignment horizontal="right"/>
    </xf>
    <xf numFmtId="49" fontId="6" fillId="0" borderId="5" xfId="0" applyNumberFormat="1" applyFont="1" applyBorder="1"/>
    <xf numFmtId="49" fontId="5" fillId="0" borderId="17" xfId="0" applyNumberFormat="1" applyFont="1" applyBorder="1"/>
    <xf numFmtId="167" fontId="5" fillId="0" borderId="36" xfId="7" applyNumberFormat="1" applyFont="1" applyBorder="1" applyAlignment="1">
      <alignment horizontal="right"/>
    </xf>
    <xf numFmtId="49" fontId="6" fillId="0" borderId="17" xfId="0" applyNumberFormat="1" applyFont="1" applyBorder="1"/>
    <xf numFmtId="167" fontId="6" fillId="0" borderId="36" xfId="7" applyNumberFormat="1" applyFont="1" applyBorder="1" applyAlignment="1">
      <alignment horizontal="right"/>
    </xf>
    <xf numFmtId="49" fontId="5" fillId="0" borderId="17" xfId="0" applyNumberFormat="1" applyFont="1" applyBorder="1" applyAlignment="1">
      <alignment wrapText="1"/>
    </xf>
    <xf numFmtId="49" fontId="6" fillId="0" borderId="17" xfId="0" applyNumberFormat="1" applyFont="1" applyBorder="1" applyAlignment="1">
      <alignment wrapText="1"/>
    </xf>
    <xf numFmtId="49" fontId="6" fillId="0" borderId="10" xfId="0" applyNumberFormat="1" applyFont="1" applyBorder="1" applyAlignment="1">
      <alignment wrapText="1"/>
    </xf>
    <xf numFmtId="167" fontId="6" fillId="0" borderId="26" xfId="7" applyNumberFormat="1" applyFont="1" applyBorder="1" applyAlignment="1">
      <alignment horizontal="right"/>
    </xf>
    <xf numFmtId="49" fontId="3" fillId="0" borderId="0" xfId="0" applyNumberFormat="1" applyFont="1" applyBorder="1"/>
    <xf numFmtId="167" fontId="3" fillId="0" borderId="0" xfId="7" applyNumberFormat="1" applyFont="1" applyBorder="1"/>
    <xf numFmtId="49" fontId="3" fillId="0" borderId="0" xfId="1" applyNumberFormat="1" applyFont="1" applyFill="1" applyAlignment="1">
      <alignment wrapText="1"/>
    </xf>
    <xf numFmtId="0" fontId="19" fillId="8" borderId="0" xfId="4" applyFont="1" applyFill="1" applyAlignment="1">
      <alignment horizontal="center"/>
    </xf>
    <xf numFmtId="164" fontId="15" fillId="8" borderId="6" xfId="4" applyNumberFormat="1" applyFont="1" applyFill="1" applyBorder="1" applyAlignment="1">
      <alignment horizontal="center"/>
    </xf>
    <xf numFmtId="164" fontId="20" fillId="8" borderId="6" xfId="4" applyNumberFormat="1" applyFont="1" applyFill="1" applyBorder="1"/>
    <xf numFmtId="164" fontId="20" fillId="8" borderId="6" xfId="1" applyNumberFormat="1" applyFont="1" applyFill="1" applyBorder="1" applyAlignment="1">
      <alignment horizontal="right"/>
    </xf>
    <xf numFmtId="164" fontId="23" fillId="8" borderId="6" xfId="1" applyNumberFormat="1" applyFont="1" applyFill="1" applyBorder="1" applyAlignment="1">
      <alignment horizontal="right"/>
    </xf>
    <xf numFmtId="164" fontId="22" fillId="8" borderId="6" xfId="1" applyNumberFormat="1" applyFont="1" applyFill="1" applyBorder="1" applyAlignment="1">
      <alignment horizontal="right"/>
    </xf>
    <xf numFmtId="0" fontId="15" fillId="8" borderId="0" xfId="3" applyFont="1" applyFill="1"/>
    <xf numFmtId="0" fontId="3" fillId="8" borderId="0" xfId="1" applyFont="1" applyFill="1"/>
    <xf numFmtId="0" fontId="4" fillId="8" borderId="0" xfId="1" quotePrefix="1" applyNumberFormat="1" applyFont="1" applyFill="1" applyAlignment="1">
      <alignment vertical="center" wrapText="1"/>
    </xf>
    <xf numFmtId="49" fontId="4" fillId="8" borderId="0" xfId="1" quotePrefix="1" applyNumberFormat="1" applyFont="1" applyFill="1" applyAlignment="1">
      <alignment wrapText="1"/>
    </xf>
    <xf numFmtId="0" fontId="4" fillId="8" borderId="0" xfId="1" applyFont="1" applyFill="1" applyAlignment="1">
      <alignment wrapText="1"/>
    </xf>
    <xf numFmtId="3" fontId="3" fillId="8" borderId="0" xfId="1" applyNumberFormat="1" applyFont="1" applyFill="1" applyBorder="1" applyAlignment="1" applyProtection="1">
      <alignment horizontal="right" shrinkToFit="1"/>
    </xf>
    <xf numFmtId="0" fontId="3" fillId="8" borderId="0" xfId="1" applyFont="1" applyFill="1" applyAlignment="1">
      <alignment horizontal="center" wrapText="1"/>
    </xf>
    <xf numFmtId="49" fontId="3" fillId="8" borderId="0" xfId="1" applyNumberFormat="1" applyFont="1" applyFill="1" applyAlignment="1">
      <alignment horizontal="center"/>
    </xf>
    <xf numFmtId="49" fontId="3" fillId="8" borderId="0" xfId="1" applyNumberFormat="1" applyFont="1" applyFill="1"/>
    <xf numFmtId="164" fontId="3" fillId="8" borderId="0" xfId="1" applyNumberFormat="1" applyFont="1" applyFill="1"/>
    <xf numFmtId="0" fontId="3" fillId="8" borderId="0" xfId="3" applyFont="1" applyFill="1" applyAlignment="1"/>
    <xf numFmtId="0" fontId="15" fillId="8" borderId="0" xfId="3" applyFont="1" applyFill="1" applyAlignment="1"/>
    <xf numFmtId="164" fontId="3" fillId="8" borderId="0" xfId="2" applyNumberFormat="1" applyFont="1" applyFill="1"/>
    <xf numFmtId="164" fontId="3" fillId="8" borderId="0" xfId="0" applyNumberFormat="1" applyFont="1" applyFill="1"/>
    <xf numFmtId="165" fontId="3" fillId="8" borderId="0" xfId="0" applyNumberFormat="1" applyFont="1" applyFill="1"/>
    <xf numFmtId="4" fontId="3" fillId="8" borderId="0" xfId="0" applyNumberFormat="1" applyFont="1" applyFill="1"/>
    <xf numFmtId="0" fontId="3" fillId="8" borderId="0" xfId="0" applyFont="1" applyFill="1" applyBorder="1"/>
    <xf numFmtId="164" fontId="3" fillId="8" borderId="0" xfId="0" applyNumberFormat="1" applyFont="1" applyFill="1" applyBorder="1"/>
    <xf numFmtId="0" fontId="15" fillId="8" borderId="0" xfId="3" applyFont="1" applyFill="1" applyBorder="1"/>
    <xf numFmtId="164" fontId="16" fillId="8" borderId="0" xfId="0" applyNumberFormat="1" applyFont="1" applyFill="1" applyBorder="1"/>
    <xf numFmtId="164" fontId="5" fillId="9" borderId="12" xfId="1" applyNumberFormat="1" applyFont="1" applyFill="1" applyBorder="1" applyAlignment="1">
      <alignment horizontal="right"/>
    </xf>
    <xf numFmtId="164" fontId="6" fillId="9" borderId="8" xfId="0" applyNumberFormat="1" applyFont="1" applyFill="1" applyBorder="1"/>
    <xf numFmtId="164" fontId="5" fillId="9" borderId="12" xfId="2" applyNumberFormat="1" applyFont="1" applyFill="1" applyBorder="1"/>
    <xf numFmtId="164" fontId="6" fillId="9" borderId="12" xfId="1" applyNumberFormat="1" applyFont="1" applyFill="1" applyBorder="1" applyAlignment="1">
      <alignment horizontal="right"/>
    </xf>
    <xf numFmtId="164" fontId="5" fillId="9" borderId="12" xfId="1" applyNumberFormat="1" applyFont="1" applyFill="1" applyBorder="1"/>
    <xf numFmtId="164" fontId="6" fillId="9" borderId="8" xfId="1" applyNumberFormat="1" applyFont="1" applyFill="1" applyBorder="1" applyAlignment="1">
      <alignment horizontal="right"/>
    </xf>
    <xf numFmtId="164" fontId="5" fillId="9" borderId="8" xfId="1" applyNumberFormat="1" applyFont="1" applyFill="1" applyBorder="1" applyAlignment="1">
      <alignment horizontal="right"/>
    </xf>
    <xf numFmtId="164" fontId="5" fillId="9" borderId="7" xfId="2" applyNumberFormat="1" applyFont="1" applyFill="1" applyBorder="1"/>
    <xf numFmtId="164" fontId="5" fillId="9" borderId="7" xfId="1" applyNumberFormat="1" applyFont="1" applyFill="1" applyBorder="1"/>
    <xf numFmtId="0" fontId="4" fillId="0" borderId="17" xfId="1" applyFont="1" applyFill="1" applyBorder="1" applyAlignment="1">
      <alignment vertical="top" wrapText="1"/>
    </xf>
    <xf numFmtId="49" fontId="4" fillId="0" borderId="13" xfId="1" applyNumberFormat="1" applyFont="1" applyFill="1" applyBorder="1" applyAlignment="1">
      <alignment horizontal="center" wrapText="1"/>
    </xf>
    <xf numFmtId="164" fontId="5" fillId="0" borderId="37" xfId="1" applyNumberFormat="1" applyFont="1" applyFill="1" applyBorder="1" applyAlignment="1">
      <alignment horizontal="right"/>
    </xf>
    <xf numFmtId="0" fontId="3" fillId="0" borderId="17" xfId="0" applyFont="1" applyFill="1" applyBorder="1"/>
    <xf numFmtId="49" fontId="3" fillId="3" borderId="13" xfId="1" applyNumberFormat="1" applyFont="1" applyFill="1" applyBorder="1" applyAlignment="1">
      <alignment horizontal="center" wrapText="1"/>
    </xf>
    <xf numFmtId="164" fontId="6" fillId="3" borderId="13" xfId="1" applyNumberFormat="1" applyFont="1" applyFill="1" applyBorder="1" applyAlignment="1">
      <alignment horizontal="right"/>
    </xf>
    <xf numFmtId="164" fontId="6" fillId="3" borderId="37" xfId="1" applyNumberFormat="1" applyFont="1" applyFill="1" applyBorder="1" applyAlignment="1">
      <alignment horizontal="right"/>
    </xf>
    <xf numFmtId="0" fontId="3" fillId="0" borderId="13" xfId="0" applyFont="1" applyBorder="1"/>
    <xf numFmtId="0" fontId="3" fillId="0" borderId="17" xfId="0" applyFont="1" applyFill="1" applyBorder="1" applyAlignment="1">
      <alignment horizontal="left" wrapText="1"/>
    </xf>
    <xf numFmtId="49" fontId="3" fillId="0" borderId="13" xfId="1" applyNumberFormat="1" applyFont="1" applyFill="1" applyBorder="1" applyAlignment="1">
      <alignment horizontal="center" wrapText="1"/>
    </xf>
    <xf numFmtId="164" fontId="6" fillId="0" borderId="13" xfId="1" applyNumberFormat="1" applyFont="1" applyFill="1" applyBorder="1" applyAlignment="1">
      <alignment horizontal="right"/>
    </xf>
    <xf numFmtId="164" fontId="6" fillId="0" borderId="13" xfId="0" applyNumberFormat="1" applyFont="1" applyBorder="1"/>
    <xf numFmtId="164" fontId="6" fillId="0" borderId="37" xfId="0" applyNumberFormat="1" applyFont="1" applyBorder="1"/>
    <xf numFmtId="164" fontId="3" fillId="0" borderId="13" xfId="0" applyNumberFormat="1" applyFont="1" applyBorder="1"/>
    <xf numFmtId="164" fontId="6" fillId="0" borderId="13" xfId="1" applyNumberFormat="1" applyFont="1" applyFill="1" applyBorder="1"/>
    <xf numFmtId="0" fontId="3" fillId="0" borderId="17" xfId="0" applyFont="1" applyFill="1" applyBorder="1" applyAlignment="1">
      <alignment wrapText="1"/>
    </xf>
    <xf numFmtId="164" fontId="3" fillId="8" borderId="13" xfId="0" applyNumberFormat="1" applyFont="1" applyFill="1" applyBorder="1"/>
    <xf numFmtId="0" fontId="3" fillId="0" borderId="17" xfId="0" applyFont="1" applyBorder="1" applyAlignment="1">
      <alignment wrapText="1"/>
    </xf>
    <xf numFmtId="0" fontId="3" fillId="0" borderId="37" xfId="0" applyFont="1" applyBorder="1" applyAlignment="1">
      <alignment wrapText="1"/>
    </xf>
    <xf numFmtId="164" fontId="3" fillId="10" borderId="13" xfId="0" applyNumberFormat="1" applyFont="1" applyFill="1" applyBorder="1"/>
    <xf numFmtId="0" fontId="3" fillId="10" borderId="13" xfId="0" applyFont="1" applyFill="1" applyBorder="1"/>
    <xf numFmtId="164" fontId="6" fillId="0" borderId="37" xfId="1" applyNumberFormat="1" applyFont="1" applyFill="1" applyBorder="1" applyAlignment="1">
      <alignment horizontal="right"/>
    </xf>
    <xf numFmtId="164" fontId="3" fillId="0" borderId="37" xfId="0" applyNumberFormat="1" applyFont="1" applyBorder="1"/>
    <xf numFmtId="0" fontId="3" fillId="0" borderId="37" xfId="0" applyFont="1" applyBorder="1" applyAlignment="1">
      <alignment vertical="top" wrapText="1"/>
    </xf>
    <xf numFmtId="0" fontId="3" fillId="0" borderId="13" xfId="1" applyFont="1" applyFill="1" applyBorder="1" applyAlignment="1">
      <alignment horizontal="center" wrapText="1"/>
    </xf>
    <xf numFmtId="0" fontId="4" fillId="3" borderId="38" xfId="1" applyFont="1" applyFill="1" applyBorder="1"/>
    <xf numFmtId="0" fontId="4" fillId="3" borderId="14" xfId="1" applyFont="1" applyFill="1" applyBorder="1"/>
    <xf numFmtId="164" fontId="5" fillId="3" borderId="14" xfId="1" applyNumberFormat="1" applyFont="1" applyFill="1" applyBorder="1" applyAlignment="1">
      <alignment horizontal="right"/>
    </xf>
    <xf numFmtId="0" fontId="4" fillId="4" borderId="21" xfId="1" applyFont="1" applyFill="1" applyBorder="1" applyAlignment="1">
      <alignment vertical="top" wrapText="1"/>
    </xf>
    <xf numFmtId="0" fontId="4" fillId="6" borderId="21" xfId="0" applyFont="1" applyFill="1" applyBorder="1" applyAlignment="1">
      <alignment wrapText="1"/>
    </xf>
    <xf numFmtId="164" fontId="5" fillId="6" borderId="15" xfId="0" applyNumberFormat="1" applyFont="1" applyFill="1" applyBorder="1"/>
    <xf numFmtId="164" fontId="5" fillId="6" borderId="16" xfId="0" applyNumberFormat="1" applyFont="1" applyFill="1" applyBorder="1"/>
    <xf numFmtId="0" fontId="3" fillId="0" borderId="15" xfId="0" applyFont="1" applyBorder="1"/>
    <xf numFmtId="164" fontId="3" fillId="0" borderId="15" xfId="0" applyNumberFormat="1" applyFont="1" applyBorder="1"/>
    <xf numFmtId="164" fontId="5" fillId="10" borderId="15" xfId="1" applyNumberFormat="1" applyFont="1" applyFill="1" applyBorder="1" applyAlignment="1">
      <alignment horizontal="right"/>
    </xf>
    <xf numFmtId="0" fontId="4" fillId="6" borderId="15" xfId="1" applyFont="1" applyFill="1" applyBorder="1" applyAlignment="1">
      <alignment horizontal="center" wrapText="1"/>
    </xf>
    <xf numFmtId="0" fontId="4" fillId="4" borderId="21" xfId="2" applyFont="1" applyFill="1" applyBorder="1" applyAlignment="1">
      <alignment wrapText="1"/>
    </xf>
    <xf numFmtId="0" fontId="4" fillId="4" borderId="15" xfId="1" applyFont="1" applyFill="1" applyBorder="1" applyAlignment="1">
      <alignment horizontal="center" wrapText="1"/>
    </xf>
    <xf numFmtId="49" fontId="3" fillId="4" borderId="15" xfId="1" applyNumberFormat="1" applyFont="1" applyFill="1" applyBorder="1" applyAlignment="1">
      <alignment horizontal="center" wrapText="1"/>
    </xf>
    <xf numFmtId="164" fontId="5" fillId="8" borderId="11" xfId="1" applyNumberFormat="1" applyFont="1" applyFill="1" applyBorder="1"/>
    <xf numFmtId="164" fontId="5" fillId="8" borderId="26" xfId="1" applyNumberFormat="1" applyFont="1" applyFill="1" applyBorder="1"/>
    <xf numFmtId="164" fontId="5" fillId="8" borderId="10" xfId="1" applyNumberFormat="1" applyFont="1" applyFill="1" applyBorder="1"/>
    <xf numFmtId="0" fontId="5" fillId="8" borderId="2" xfId="1" applyNumberFormat="1" applyFont="1" applyFill="1" applyBorder="1" applyAlignment="1">
      <alignment horizontal="center" vertical="center" wrapText="1"/>
    </xf>
    <xf numFmtId="0" fontId="5" fillId="8" borderId="3" xfId="1" applyNumberFormat="1" applyFont="1" applyFill="1" applyBorder="1" applyAlignment="1">
      <alignment horizontal="center" vertical="center"/>
    </xf>
    <xf numFmtId="3" fontId="5" fillId="8" borderId="3" xfId="1" applyNumberFormat="1" applyFont="1" applyFill="1" applyBorder="1" applyAlignment="1">
      <alignment horizontal="center" vertical="center"/>
    </xf>
    <xf numFmtId="0" fontId="6" fillId="8" borderId="3" xfId="0" applyFont="1" applyFill="1" applyBorder="1" applyAlignment="1">
      <alignment wrapText="1"/>
    </xf>
    <xf numFmtId="0" fontId="6" fillId="8" borderId="23" xfId="0" applyFont="1" applyFill="1" applyBorder="1" applyAlignment="1">
      <alignment wrapText="1"/>
    </xf>
    <xf numFmtId="0" fontId="5" fillId="8" borderId="5" xfId="1" applyNumberFormat="1" applyFont="1" applyFill="1" applyBorder="1" applyAlignment="1">
      <alignment horizontal="center" vertical="center" wrapText="1"/>
    </xf>
    <xf numFmtId="0" fontId="5" fillId="8" borderId="6" xfId="1" applyNumberFormat="1" applyFont="1" applyFill="1" applyBorder="1" applyAlignment="1">
      <alignment horizontal="center" vertical="center"/>
    </xf>
    <xf numFmtId="3" fontId="5" fillId="8" borderId="6" xfId="1" applyNumberFormat="1" applyFont="1" applyFill="1" applyBorder="1" applyAlignment="1">
      <alignment horizontal="center" vertical="center"/>
    </xf>
    <xf numFmtId="0" fontId="5" fillId="8" borderId="10" xfId="1" applyNumberFormat="1" applyFont="1" applyFill="1" applyBorder="1" applyAlignment="1">
      <alignment horizontal="center" vertical="center" wrapText="1"/>
    </xf>
    <xf numFmtId="0" fontId="5" fillId="8" borderId="11" xfId="1" applyNumberFormat="1" applyFont="1" applyFill="1" applyBorder="1" applyAlignment="1">
      <alignment horizontal="center" vertical="center"/>
    </xf>
    <xf numFmtId="3" fontId="5" fillId="8" borderId="11" xfId="1" applyNumberFormat="1" applyFont="1" applyFill="1" applyBorder="1" applyAlignment="1">
      <alignment horizontal="center" vertical="center"/>
    </xf>
    <xf numFmtId="0" fontId="6" fillId="8" borderId="11" xfId="0" applyFont="1" applyFill="1" applyBorder="1"/>
    <xf numFmtId="0" fontId="6" fillId="8" borderId="2" xfId="0" applyFont="1" applyFill="1" applyBorder="1" applyAlignment="1">
      <alignment horizontal="center"/>
    </xf>
    <xf numFmtId="0" fontId="6" fillId="8" borderId="23" xfId="0" applyFont="1" applyFill="1" applyBorder="1" applyAlignment="1">
      <alignment horizontal="center"/>
    </xf>
    <xf numFmtId="49" fontId="5" fillId="8" borderId="2" xfId="0" applyNumberFormat="1" applyFont="1" applyFill="1" applyBorder="1" applyAlignment="1">
      <alignment vertical="top" wrapText="1"/>
    </xf>
    <xf numFmtId="0" fontId="5" fillId="8" borderId="2" xfId="0" applyFont="1" applyFill="1" applyBorder="1" applyAlignment="1">
      <alignment vertical="top" wrapText="1"/>
    </xf>
    <xf numFmtId="0" fontId="5" fillId="8" borderId="2" xfId="0" applyFont="1" applyFill="1" applyBorder="1"/>
    <xf numFmtId="0" fontId="5" fillId="8" borderId="29" xfId="1" applyFont="1" applyFill="1" applyBorder="1" applyAlignment="1">
      <alignment horizontal="left" vertical="top" wrapText="1"/>
    </xf>
    <xf numFmtId="0" fontId="5" fillId="8" borderId="2" xfId="0" applyFont="1" applyFill="1" applyBorder="1" applyAlignment="1">
      <alignment horizontal="left" wrapText="1"/>
    </xf>
    <xf numFmtId="0" fontId="6" fillId="8" borderId="10" xfId="1" applyFont="1" applyFill="1" applyBorder="1" applyAlignment="1">
      <alignment horizontal="left" vertical="top" wrapText="1"/>
    </xf>
    <xf numFmtId="0" fontId="5" fillId="8" borderId="10" xfId="0" applyFont="1" applyFill="1" applyBorder="1" applyAlignment="1">
      <alignment wrapText="1"/>
    </xf>
    <xf numFmtId="0" fontId="6" fillId="8" borderId="10" xfId="0" applyFont="1" applyFill="1" applyBorder="1" applyAlignment="1">
      <alignment vertical="top" wrapText="1"/>
    </xf>
    <xf numFmtId="0" fontId="6" fillId="8" borderId="3" xfId="1" applyFont="1" applyFill="1" applyBorder="1" applyAlignment="1">
      <alignment horizontal="center" wrapText="1"/>
    </xf>
    <xf numFmtId="0" fontId="6" fillId="8" borderId="10" xfId="0" applyFont="1" applyFill="1" applyBorder="1" applyAlignment="1"/>
    <xf numFmtId="0" fontId="5" fillId="8" borderId="29" xfId="1" applyFont="1" applyFill="1" applyBorder="1"/>
    <xf numFmtId="0" fontId="5" fillId="8" borderId="30" xfId="1" applyFont="1" applyFill="1" applyBorder="1"/>
    <xf numFmtId="164" fontId="6" fillId="8" borderId="24" xfId="7" applyNumberFormat="1" applyFont="1" applyFill="1" applyBorder="1" applyAlignment="1">
      <alignment horizontal="right"/>
    </xf>
    <xf numFmtId="164" fontId="6" fillId="8" borderId="5" xfId="0" applyNumberFormat="1" applyFont="1" applyFill="1" applyBorder="1" applyAlignment="1">
      <alignment horizontal="right"/>
    </xf>
    <xf numFmtId="49" fontId="4" fillId="8" borderId="0" xfId="1" applyNumberFormat="1" applyFont="1" applyFill="1" applyAlignment="1">
      <alignment wrapText="1"/>
    </xf>
    <xf numFmtId="0" fontId="6" fillId="8" borderId="17" xfId="0" applyFont="1" applyFill="1" applyBorder="1" applyAlignment="1">
      <alignment wrapText="1"/>
    </xf>
    <xf numFmtId="49" fontId="6" fillId="8" borderId="13" xfId="1" applyNumberFormat="1" applyFont="1" applyFill="1" applyBorder="1" applyAlignment="1">
      <alignment horizontal="center" wrapText="1"/>
    </xf>
    <xf numFmtId="164" fontId="6" fillId="8" borderId="13" xfId="1" applyNumberFormat="1" applyFont="1" applyFill="1" applyBorder="1" applyAlignment="1">
      <alignment horizontal="right"/>
    </xf>
    <xf numFmtId="164" fontId="6" fillId="8" borderId="13" xfId="0" applyNumberFormat="1" applyFont="1" applyFill="1" applyBorder="1"/>
    <xf numFmtId="164" fontId="6" fillId="8" borderId="36" xfId="0" applyNumberFormat="1" applyFont="1" applyFill="1" applyBorder="1"/>
    <xf numFmtId="164" fontId="6" fillId="8" borderId="17" xfId="0" applyNumberFormat="1" applyFont="1" applyFill="1" applyBorder="1" applyAlignment="1">
      <alignment horizontal="right"/>
    </xf>
    <xf numFmtId="49" fontId="3" fillId="8" borderId="0" xfId="1" applyNumberFormat="1" applyFont="1" applyFill="1" applyAlignment="1">
      <alignment horizontal="center"/>
    </xf>
    <xf numFmtId="164" fontId="15" fillId="0" borderId="13" xfId="4" applyNumberFormat="1" applyFont="1" applyBorder="1" applyAlignment="1">
      <alignment horizontal="center" wrapText="1"/>
    </xf>
    <xf numFmtId="164" fontId="15" fillId="0" borderId="14" xfId="4" applyNumberFormat="1" applyFont="1" applyBorder="1" applyAlignment="1">
      <alignment horizontal="center" wrapText="1"/>
    </xf>
    <xf numFmtId="164" fontId="15" fillId="0" borderId="15" xfId="4" applyNumberFormat="1" applyFont="1" applyBorder="1" applyAlignment="1">
      <alignment horizontal="center" wrapText="1"/>
    </xf>
    <xf numFmtId="0" fontId="18" fillId="0" borderId="0" xfId="4" applyFont="1" applyAlignment="1">
      <alignment horizontal="left"/>
    </xf>
    <xf numFmtId="164" fontId="15" fillId="8" borderId="13" xfId="4" applyNumberFormat="1" applyFont="1" applyFill="1" applyBorder="1" applyAlignment="1">
      <alignment horizontal="center" wrapText="1"/>
    </xf>
    <xf numFmtId="164" fontId="15" fillId="8" borderId="14" xfId="4" applyNumberFormat="1" applyFont="1" applyFill="1" applyBorder="1" applyAlignment="1">
      <alignment horizontal="center" wrapText="1"/>
    </xf>
    <xf numFmtId="164" fontId="15" fillId="8" borderId="15" xfId="4" applyNumberFormat="1" applyFont="1" applyFill="1" applyBorder="1" applyAlignment="1">
      <alignment horizontal="center" wrapText="1"/>
    </xf>
    <xf numFmtId="0" fontId="15" fillId="0" borderId="6" xfId="4" applyFont="1" applyBorder="1" applyAlignment="1">
      <alignment horizontal="center"/>
    </xf>
    <xf numFmtId="0" fontId="15" fillId="0" borderId="6" xfId="4" applyFont="1" applyBorder="1" applyAlignment="1"/>
    <xf numFmtId="164" fontId="15" fillId="0" borderId="6" xfId="4" applyNumberFormat="1" applyFont="1" applyBorder="1" applyAlignment="1">
      <alignment horizontal="center" vertical="center" wrapText="1"/>
    </xf>
    <xf numFmtId="164" fontId="15" fillId="0" borderId="6" xfId="4" applyNumberFormat="1" applyFont="1" applyBorder="1" applyAlignment="1">
      <alignment wrapText="1"/>
    </xf>
    <xf numFmtId="164" fontId="15" fillId="0" borderId="6" xfId="4" applyNumberFormat="1" applyFont="1" applyBorder="1" applyAlignment="1"/>
    <xf numFmtId="164" fontId="15" fillId="0" borderId="13" xfId="4" applyNumberFormat="1" applyFont="1" applyBorder="1" applyAlignment="1">
      <alignment wrapText="1"/>
    </xf>
    <xf numFmtId="164" fontId="15" fillId="0" borderId="14" xfId="4" applyNumberFormat="1" applyFont="1" applyBorder="1" applyAlignment="1">
      <alignment wrapText="1"/>
    </xf>
    <xf numFmtId="164" fontId="15" fillId="0" borderId="15" xfId="4" applyNumberFormat="1" applyFont="1" applyBorder="1" applyAlignment="1">
      <alignment wrapText="1"/>
    </xf>
    <xf numFmtId="0" fontId="19" fillId="0" borderId="0" xfId="4" applyFont="1" applyAlignment="1">
      <alignment horizontal="center" wrapText="1"/>
    </xf>
    <xf numFmtId="0" fontId="18" fillId="0" borderId="0" xfId="4" applyFont="1" applyAlignment="1">
      <alignment horizontal="right"/>
    </xf>
    <xf numFmtId="0" fontId="18" fillId="3" borderId="0" xfId="4" applyFont="1" applyFill="1" applyBorder="1" applyAlignment="1">
      <alignment horizontal="right"/>
    </xf>
    <xf numFmtId="49" fontId="4" fillId="0" borderId="0" xfId="1" applyNumberFormat="1" applyFont="1" applyFill="1" applyAlignment="1">
      <alignment horizontal="center" wrapText="1"/>
    </xf>
    <xf numFmtId="49" fontId="3" fillId="0" borderId="0" xfId="1" applyNumberFormat="1" applyFont="1" applyFill="1" applyAlignment="1">
      <alignment horizontal="right"/>
    </xf>
    <xf numFmtId="49" fontId="3" fillId="0" borderId="18" xfId="1" applyNumberFormat="1" applyFont="1" applyFill="1" applyBorder="1" applyAlignment="1">
      <alignment horizontal="right"/>
    </xf>
    <xf numFmtId="0" fontId="3" fillId="0" borderId="0" xfId="1" applyFont="1" applyAlignment="1">
      <alignment horizontal="right"/>
    </xf>
    <xf numFmtId="0" fontId="3" fillId="0" borderId="18" xfId="1" applyFont="1" applyBorder="1" applyAlignment="1">
      <alignment horizontal="right"/>
    </xf>
    <xf numFmtId="0" fontId="3" fillId="3" borderId="0" xfId="1" applyFont="1" applyFill="1" applyAlignment="1">
      <alignment horizontal="right"/>
    </xf>
    <xf numFmtId="0" fontId="3" fillId="3" borderId="18" xfId="1" applyFont="1" applyFill="1" applyBorder="1" applyAlignment="1">
      <alignment horizontal="right"/>
    </xf>
    <xf numFmtId="49" fontId="4" fillId="0" borderId="0" xfId="1" applyNumberFormat="1" applyFont="1" applyFill="1" applyAlignment="1">
      <alignment horizontal="center"/>
    </xf>
    <xf numFmtId="49" fontId="3" fillId="0" borderId="0" xfId="1" applyNumberFormat="1" applyFont="1" applyFill="1" applyAlignment="1">
      <alignment horizontal="center"/>
    </xf>
    <xf numFmtId="0" fontId="3" fillId="0" borderId="0" xfId="1" applyFont="1" applyAlignment="1">
      <alignment horizontal="center"/>
    </xf>
    <xf numFmtId="0" fontId="19" fillId="0" borderId="0" xfId="0" applyFont="1" applyAlignment="1">
      <alignment horizontal="center" wrapText="1"/>
    </xf>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3" fillId="8" borderId="0" xfId="1" applyFont="1" applyFill="1" applyAlignment="1">
      <alignment horizontal="right"/>
    </xf>
    <xf numFmtId="0" fontId="3" fillId="8" borderId="0" xfId="1" applyFont="1" applyFill="1" applyAlignment="1">
      <alignment horizontal="center"/>
    </xf>
    <xf numFmtId="0" fontId="3" fillId="8" borderId="18" xfId="1" applyFont="1" applyFill="1" applyBorder="1" applyAlignment="1">
      <alignment horizontal="right"/>
    </xf>
    <xf numFmtId="49" fontId="3" fillId="8" borderId="0" xfId="1" applyNumberFormat="1" applyFont="1" applyFill="1" applyAlignment="1">
      <alignment horizontal="right"/>
    </xf>
    <xf numFmtId="49" fontId="3" fillId="8" borderId="0" xfId="1" applyNumberFormat="1" applyFont="1" applyFill="1" applyAlignment="1">
      <alignment horizontal="center"/>
    </xf>
    <xf numFmtId="49" fontId="3" fillId="8" borderId="18" xfId="1" applyNumberFormat="1" applyFont="1" applyFill="1" applyBorder="1" applyAlignment="1">
      <alignment horizontal="right"/>
    </xf>
    <xf numFmtId="49" fontId="4" fillId="8" borderId="0" xfId="1" applyNumberFormat="1" applyFont="1" applyFill="1" applyAlignment="1">
      <alignment horizontal="center"/>
    </xf>
    <xf numFmtId="49" fontId="4" fillId="8" borderId="0" xfId="1" applyNumberFormat="1" applyFont="1" applyFill="1" applyAlignment="1">
      <alignment horizontal="center" wrapText="1"/>
    </xf>
    <xf numFmtId="0" fontId="6" fillId="8" borderId="3" xfId="0" applyFont="1" applyFill="1" applyBorder="1" applyAlignment="1">
      <alignment horizontal="center"/>
    </xf>
    <xf numFmtId="0" fontId="5" fillId="8" borderId="5" xfId="1" applyFont="1" applyFill="1" applyBorder="1"/>
    <xf numFmtId="0" fontId="5" fillId="8" borderId="6" xfId="1" applyFont="1" applyFill="1" applyBorder="1"/>
    <xf numFmtId="167" fontId="6" fillId="8" borderId="24" xfId="7" applyNumberFormat="1" applyFont="1" applyFill="1" applyBorder="1" applyAlignment="1">
      <alignment horizontal="right"/>
    </xf>
    <xf numFmtId="168" fontId="6" fillId="8" borderId="6" xfId="0" applyNumberFormat="1" applyFont="1" applyFill="1" applyBorder="1" applyAlignment="1">
      <alignment horizontal="right"/>
    </xf>
    <xf numFmtId="166" fontId="6" fillId="8" borderId="24" xfId="0" applyNumberFormat="1" applyFont="1" applyFill="1" applyBorder="1"/>
    <xf numFmtId="0" fontId="7" fillId="8" borderId="0" xfId="0" applyFont="1" applyFill="1"/>
    <xf numFmtId="0" fontId="6" fillId="8" borderId="5" xfId="1" applyFont="1" applyFill="1" applyBorder="1" applyAlignment="1">
      <alignment horizontal="left" vertical="top" wrapText="1"/>
    </xf>
    <xf numFmtId="0" fontId="5" fillId="8" borderId="6" xfId="0" applyFont="1" applyFill="1" applyBorder="1"/>
    <xf numFmtId="0" fontId="3" fillId="8" borderId="12" xfId="0" applyFont="1" applyFill="1" applyBorder="1"/>
    <xf numFmtId="0" fontId="3" fillId="8" borderId="5" xfId="0" applyFont="1" applyFill="1" applyBorder="1"/>
    <xf numFmtId="49" fontId="6" fillId="8" borderId="6" xfId="0" applyNumberFormat="1" applyFont="1" applyFill="1" applyBorder="1" applyAlignment="1">
      <alignment horizontal="center"/>
    </xf>
    <xf numFmtId="166" fontId="6" fillId="8" borderId="6" xfId="0" applyNumberFormat="1" applyFont="1" applyFill="1" applyBorder="1"/>
    <xf numFmtId="0" fontId="10" fillId="8" borderId="0" xfId="0" applyFont="1" applyFill="1"/>
    <xf numFmtId="0" fontId="11" fillId="8" borderId="0" xfId="0" applyFont="1" applyFill="1"/>
    <xf numFmtId="0" fontId="6" fillId="8" borderId="5" xfId="0" applyFont="1" applyFill="1" applyBorder="1" applyAlignment="1">
      <alignment vertical="top" wrapText="1"/>
    </xf>
    <xf numFmtId="0" fontId="14" fillId="8" borderId="0" xfId="0" applyFont="1" applyFill="1"/>
    <xf numFmtId="0" fontId="16" fillId="8" borderId="0" xfId="0" applyFont="1" applyFill="1"/>
    <xf numFmtId="165" fontId="14" fillId="8" borderId="0" xfId="1" applyNumberFormat="1" applyFont="1" applyFill="1"/>
  </cellXfs>
  <cellStyles count="11">
    <cellStyle name="Обычный" xfId="0" builtinId="0"/>
    <cellStyle name="Обычный 2" xfId="4"/>
    <cellStyle name="Обычный 2 2" xfId="3"/>
    <cellStyle name="Обычный 2 3" xfId="10"/>
    <cellStyle name="Обычный 3" xfId="5"/>
    <cellStyle name="Обычный 3 2" xfId="9"/>
    <cellStyle name="Обычный 4 2" xfId="8"/>
    <cellStyle name="Обычный_Лист1" xfId="1"/>
    <cellStyle name="Обычный_Лист2" xfId="2"/>
    <cellStyle name="Примечание 2" xfId="6"/>
    <cellStyle name="Финансовый" xfId="7" builtinId="3"/>
  </cellStyles>
  <dxfs count="3">
    <dxf>
      <fill>
        <patternFill patternType="solid">
          <fgColor rgb="FFC5D9F1"/>
          <bgColor rgb="FF000000"/>
        </patternFill>
      </fill>
    </dxf>
    <dxf>
      <fill>
        <patternFill patternType="solid">
          <fgColor rgb="FF92D050"/>
          <bgColor rgb="FF000000"/>
        </patternFill>
      </fill>
    </dxf>
    <dxf>
      <fill>
        <patternFill patternType="solid">
          <fgColor rgb="FFFFC000"/>
          <bgColor rgb="FF0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1056;&#1072;&#1073;&#1086;&#1095;&#1080;&#1081;%20&#1089;&#1090;&#1086;&#1083;/&#1076;&#1077;&#1082;&#1072;&#1073;&#1088;&#1100;%20&#1086;&#1082;&#1086;&#1085;&#1095;&#1095;&#1095;&#1095;&#10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ная часть"/>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Q192"/>
  <sheetViews>
    <sheetView tabSelected="1" view="pageBreakPreview" topLeftCell="A182" zoomScale="75" zoomScaleSheetLayoutView="75" workbookViewId="0">
      <selection activeCell="N113" sqref="N113"/>
    </sheetView>
  </sheetViews>
  <sheetFormatPr defaultRowHeight="12.75"/>
  <cols>
    <col min="1" max="1" width="28.85546875" style="180" customWidth="1"/>
    <col min="2" max="2" width="79.42578125" style="180" customWidth="1"/>
    <col min="3" max="4" width="17.28515625" style="180" hidden="1" customWidth="1"/>
    <col min="5" max="5" width="25.7109375" style="180" hidden="1" customWidth="1"/>
    <col min="6" max="10" width="16.42578125" style="180" hidden="1" customWidth="1"/>
    <col min="11" max="11" width="16.42578125" style="195" hidden="1" customWidth="1"/>
    <col min="12" max="13" width="21.5703125" style="180" customWidth="1"/>
    <col min="14" max="15" width="16.85546875" style="180" bestFit="1" customWidth="1"/>
    <col min="16" max="16" width="9.140625" style="180"/>
    <col min="17" max="17" width="16.85546875" style="180" bestFit="1" customWidth="1"/>
    <col min="18" max="16384" width="9.140625" style="180"/>
  </cols>
  <sheetData>
    <row r="1" spans="1:13" ht="15">
      <c r="B1" s="796" t="s">
        <v>787</v>
      </c>
      <c r="C1" s="796"/>
      <c r="D1" s="796"/>
      <c r="E1" s="796"/>
      <c r="F1" s="796"/>
      <c r="G1" s="796"/>
      <c r="H1" s="796"/>
      <c r="I1" s="796"/>
      <c r="J1" s="796"/>
      <c r="K1" s="796"/>
      <c r="L1" s="796"/>
      <c r="M1" s="265"/>
    </row>
    <row r="2" spans="1:13" ht="15">
      <c r="B2" s="796" t="s">
        <v>788</v>
      </c>
      <c r="C2" s="796"/>
      <c r="D2" s="796"/>
      <c r="E2" s="796"/>
      <c r="F2" s="796"/>
      <c r="G2" s="796"/>
      <c r="H2" s="796"/>
      <c r="I2" s="796"/>
      <c r="J2" s="796"/>
      <c r="K2" s="796"/>
      <c r="L2" s="796"/>
      <c r="M2" s="265"/>
    </row>
    <row r="3" spans="1:13" ht="15">
      <c r="B3" s="796" t="s">
        <v>2</v>
      </c>
      <c r="C3" s="796"/>
      <c r="D3" s="796"/>
      <c r="E3" s="796"/>
      <c r="F3" s="796"/>
      <c r="G3" s="796"/>
      <c r="H3" s="796"/>
      <c r="I3" s="796"/>
      <c r="J3" s="796"/>
      <c r="K3" s="796"/>
      <c r="L3" s="796"/>
      <c r="M3" s="265"/>
    </row>
    <row r="4" spans="1:13" ht="15">
      <c r="B4" s="796" t="s">
        <v>3</v>
      </c>
      <c r="C4" s="796"/>
      <c r="D4" s="796"/>
      <c r="E4" s="796"/>
      <c r="F4" s="796"/>
      <c r="G4" s="796"/>
      <c r="H4" s="796"/>
      <c r="I4" s="796"/>
      <c r="J4" s="796"/>
      <c r="K4" s="796"/>
      <c r="L4" s="796"/>
      <c r="M4" s="265"/>
    </row>
    <row r="5" spans="1:13" ht="15">
      <c r="B5" s="797" t="s">
        <v>1116</v>
      </c>
      <c r="C5" s="797"/>
      <c r="D5" s="797"/>
      <c r="E5" s="797"/>
      <c r="F5" s="797"/>
      <c r="G5" s="797"/>
      <c r="H5" s="797"/>
      <c r="I5" s="797"/>
      <c r="J5" s="797"/>
      <c r="K5" s="797"/>
      <c r="L5" s="797"/>
      <c r="M5" s="266"/>
    </row>
    <row r="6" spans="1:13" ht="15">
      <c r="B6" s="796" t="s">
        <v>787</v>
      </c>
      <c r="C6" s="796"/>
      <c r="D6" s="796"/>
      <c r="E6" s="796"/>
      <c r="F6" s="796"/>
      <c r="G6" s="796"/>
      <c r="H6" s="796"/>
      <c r="I6" s="796"/>
      <c r="J6" s="796"/>
      <c r="K6" s="796"/>
      <c r="L6" s="796"/>
      <c r="M6" s="265"/>
    </row>
    <row r="7" spans="1:13" ht="15">
      <c r="B7" s="796" t="s">
        <v>788</v>
      </c>
      <c r="C7" s="796"/>
      <c r="D7" s="796"/>
      <c r="E7" s="796"/>
      <c r="F7" s="796"/>
      <c r="G7" s="796"/>
      <c r="H7" s="796"/>
      <c r="I7" s="796"/>
      <c r="J7" s="796"/>
      <c r="K7" s="796"/>
      <c r="L7" s="796"/>
      <c r="M7" s="265"/>
    </row>
    <row r="8" spans="1:13" ht="15">
      <c r="B8" s="796" t="s">
        <v>2</v>
      </c>
      <c r="C8" s="796"/>
      <c r="D8" s="796"/>
      <c r="E8" s="796"/>
      <c r="F8" s="796"/>
      <c r="G8" s="796"/>
      <c r="H8" s="796"/>
      <c r="I8" s="796"/>
      <c r="J8" s="796"/>
      <c r="K8" s="796"/>
      <c r="L8" s="796"/>
      <c r="M8" s="265"/>
    </row>
    <row r="9" spans="1:13" ht="15">
      <c r="B9" s="796" t="s">
        <v>3</v>
      </c>
      <c r="C9" s="796"/>
      <c r="D9" s="796"/>
      <c r="E9" s="796"/>
      <c r="F9" s="796"/>
      <c r="G9" s="796"/>
      <c r="H9" s="796"/>
      <c r="I9" s="796"/>
      <c r="J9" s="796"/>
      <c r="K9" s="796"/>
      <c r="L9" s="796"/>
      <c r="M9" s="265"/>
    </row>
    <row r="10" spans="1:13" ht="15">
      <c r="B10" s="796" t="s">
        <v>789</v>
      </c>
      <c r="C10" s="796"/>
      <c r="D10" s="796"/>
      <c r="E10" s="796"/>
      <c r="F10" s="796"/>
      <c r="G10" s="796"/>
      <c r="H10" s="796"/>
      <c r="I10" s="796"/>
      <c r="J10" s="796"/>
      <c r="K10" s="796"/>
      <c r="L10" s="796"/>
      <c r="M10" s="265"/>
    </row>
    <row r="11" spans="1:13">
      <c r="A11" s="795" t="s">
        <v>790</v>
      </c>
      <c r="B11" s="795"/>
      <c r="C11" s="795"/>
      <c r="D11" s="795"/>
      <c r="E11" s="795"/>
      <c r="F11" s="795"/>
      <c r="G11" s="795"/>
      <c r="H11" s="795"/>
      <c r="I11" s="795"/>
      <c r="J11" s="795"/>
    </row>
    <row r="12" spans="1:13" ht="27" customHeight="1">
      <c r="A12" s="795"/>
      <c r="B12" s="795"/>
      <c r="C12" s="795"/>
      <c r="D12" s="795"/>
      <c r="E12" s="795"/>
      <c r="F12" s="795"/>
      <c r="G12" s="795"/>
      <c r="H12" s="795"/>
      <c r="I12" s="795"/>
      <c r="J12" s="795"/>
      <c r="K12" s="667"/>
    </row>
    <row r="13" spans="1:13" ht="12" customHeight="1">
      <c r="A13" s="181"/>
      <c r="B13" s="182"/>
      <c r="C13" s="181"/>
      <c r="D13" s="181"/>
      <c r="E13" s="183"/>
      <c r="L13" s="183" t="s">
        <v>9</v>
      </c>
      <c r="M13" s="183"/>
    </row>
    <row r="14" spans="1:13" ht="21" customHeight="1">
      <c r="A14" s="787" t="s">
        <v>791</v>
      </c>
      <c r="B14" s="787" t="s">
        <v>792</v>
      </c>
      <c r="C14" s="789" t="s">
        <v>793</v>
      </c>
      <c r="D14" s="789"/>
      <c r="E14" s="789"/>
      <c r="F14" s="790" t="s">
        <v>17</v>
      </c>
      <c r="G14" s="792" t="s">
        <v>18</v>
      </c>
      <c r="H14" s="780" t="s">
        <v>19</v>
      </c>
      <c r="I14" s="780" t="s">
        <v>794</v>
      </c>
      <c r="J14" s="780" t="s">
        <v>21</v>
      </c>
      <c r="K14" s="784" t="s">
        <v>1071</v>
      </c>
      <c r="L14" s="780" t="s">
        <v>793</v>
      </c>
      <c r="M14" s="267"/>
    </row>
    <row r="15" spans="1:13" ht="13.5" hidden="1" customHeight="1">
      <c r="A15" s="788"/>
      <c r="B15" s="788"/>
      <c r="C15" s="789"/>
      <c r="D15" s="789"/>
      <c r="E15" s="789"/>
      <c r="F15" s="791"/>
      <c r="G15" s="793"/>
      <c r="H15" s="781"/>
      <c r="I15" s="781"/>
      <c r="J15" s="781"/>
      <c r="K15" s="785"/>
      <c r="L15" s="781"/>
      <c r="M15" s="267"/>
    </row>
    <row r="16" spans="1:13" ht="8.25" customHeight="1">
      <c r="A16" s="788"/>
      <c r="B16" s="788"/>
      <c r="C16" s="789"/>
      <c r="D16" s="789"/>
      <c r="E16" s="789"/>
      <c r="F16" s="791"/>
      <c r="G16" s="793"/>
      <c r="H16" s="781"/>
      <c r="I16" s="781"/>
      <c r="J16" s="781"/>
      <c r="K16" s="785"/>
      <c r="L16" s="781"/>
      <c r="M16" s="267"/>
    </row>
    <row r="17" spans="1:15" ht="6.75" customHeight="1">
      <c r="A17" s="788"/>
      <c r="B17" s="788"/>
      <c r="C17" s="789"/>
      <c r="D17" s="789"/>
      <c r="E17" s="789"/>
      <c r="F17" s="791"/>
      <c r="G17" s="794"/>
      <c r="H17" s="782"/>
      <c r="I17" s="782"/>
      <c r="J17" s="782"/>
      <c r="K17" s="786"/>
      <c r="L17" s="782"/>
      <c r="M17" s="267"/>
    </row>
    <row r="18" spans="1:15" ht="14.25">
      <c r="A18" s="184">
        <v>1</v>
      </c>
      <c r="B18" s="184">
        <v>2</v>
      </c>
      <c r="C18" s="185">
        <v>3</v>
      </c>
      <c r="D18" s="185">
        <v>4</v>
      </c>
      <c r="E18" s="185"/>
      <c r="F18" s="185"/>
      <c r="G18" s="185"/>
      <c r="H18" s="185"/>
      <c r="I18" s="185"/>
      <c r="J18" s="185"/>
      <c r="K18" s="668"/>
      <c r="L18" s="185"/>
      <c r="M18" s="268"/>
    </row>
    <row r="19" spans="1:15" ht="14.25">
      <c r="A19" s="184"/>
      <c r="B19" s="184"/>
      <c r="C19" s="185"/>
      <c r="D19" s="185"/>
      <c r="E19" s="185"/>
      <c r="F19" s="185"/>
      <c r="G19" s="185"/>
      <c r="H19" s="185"/>
      <c r="I19" s="185"/>
      <c r="J19" s="185"/>
      <c r="K19" s="668"/>
      <c r="L19" s="185"/>
      <c r="M19" s="268"/>
    </row>
    <row r="20" spans="1:15" s="188" customFormat="1" ht="15">
      <c r="A20" s="186"/>
      <c r="B20" s="186" t="s">
        <v>795</v>
      </c>
      <c r="C20" s="187" t="e">
        <f>#REF!</f>
        <v>#REF!</v>
      </c>
      <c r="D20" s="187"/>
      <c r="E20" s="187">
        <f>E21+E53</f>
        <v>555694.18013999995</v>
      </c>
      <c r="F20" s="187">
        <f>F21+F53</f>
        <v>1300</v>
      </c>
      <c r="G20" s="187">
        <f>G21+G53</f>
        <v>480.69247000000001</v>
      </c>
      <c r="H20" s="187">
        <f>H21+H53</f>
        <v>336.86559999999997</v>
      </c>
      <c r="I20" s="187">
        <f t="shared" ref="I20:L20" si="0">I21+I53</f>
        <v>14551.199999999999</v>
      </c>
      <c r="J20" s="187">
        <f t="shared" si="0"/>
        <v>46.25658</v>
      </c>
      <c r="K20" s="669">
        <f t="shared" si="0"/>
        <v>-13964.696489999998</v>
      </c>
      <c r="L20" s="187">
        <f t="shared" si="0"/>
        <v>558444.49829999998</v>
      </c>
      <c r="M20" s="269"/>
      <c r="N20" s="262"/>
      <c r="O20" s="262"/>
    </row>
    <row r="21" spans="1:15" s="188" customFormat="1" ht="15">
      <c r="A21" s="186"/>
      <c r="B21" s="186" t="s">
        <v>796</v>
      </c>
      <c r="C21" s="187" t="e">
        <f>C22+C28+C35+C38+#REF!+C47+C52</f>
        <v>#REF!</v>
      </c>
      <c r="D21" s="187"/>
      <c r="E21" s="187">
        <f>E22+E28+E45+E47</f>
        <v>505369.55</v>
      </c>
      <c r="F21" s="187">
        <f>F22+F28+F45+F47</f>
        <v>0</v>
      </c>
      <c r="G21" s="187">
        <f>G22+G28+G45+G47</f>
        <v>0</v>
      </c>
      <c r="H21" s="187">
        <f>H22+H28+H45+H47</f>
        <v>0</v>
      </c>
      <c r="I21" s="187">
        <f t="shared" ref="I21:L21" si="1">I22+I28+I45+I47</f>
        <v>12997.345519999999</v>
      </c>
      <c r="J21" s="187">
        <f t="shared" si="1"/>
        <v>0</v>
      </c>
      <c r="K21" s="669">
        <f t="shared" si="1"/>
        <v>-12997.345519999999</v>
      </c>
      <c r="L21" s="187">
        <f t="shared" si="1"/>
        <v>505369.55</v>
      </c>
      <c r="M21" s="269"/>
    </row>
    <row r="22" spans="1:15" s="188" customFormat="1" ht="15">
      <c r="A22" s="186" t="s">
        <v>797</v>
      </c>
      <c r="B22" s="186" t="s">
        <v>798</v>
      </c>
      <c r="C22" s="187" t="e">
        <f>C23+C24+#REF!+C25+C26</f>
        <v>#REF!</v>
      </c>
      <c r="D22" s="187">
        <v>30</v>
      </c>
      <c r="E22" s="187">
        <f>E23+E24+E25+E26</f>
        <v>378527.99999999994</v>
      </c>
      <c r="F22" s="187">
        <f>F23+F24+F25+F26</f>
        <v>0</v>
      </c>
      <c r="G22" s="187">
        <f>G23+G24+G25+G26</f>
        <v>0</v>
      </c>
      <c r="H22" s="187">
        <f>H23+H24+H25+H26</f>
        <v>0</v>
      </c>
      <c r="I22" s="187">
        <f t="shared" ref="I22:L22" si="2">I23+I24+I25+I26</f>
        <v>809.07424000000003</v>
      </c>
      <c r="J22" s="187">
        <f t="shared" si="2"/>
        <v>0</v>
      </c>
      <c r="K22" s="669">
        <f t="shared" si="2"/>
        <v>-809.07424000000003</v>
      </c>
      <c r="L22" s="187">
        <f t="shared" si="2"/>
        <v>378527.99999999994</v>
      </c>
      <c r="M22" s="269"/>
    </row>
    <row r="23" spans="1:15" ht="14.25">
      <c r="A23" s="189" t="s">
        <v>799</v>
      </c>
      <c r="B23" s="189" t="s">
        <v>798</v>
      </c>
      <c r="C23" s="190">
        <v>1370</v>
      </c>
      <c r="D23" s="190">
        <v>30</v>
      </c>
      <c r="E23" s="190">
        <v>374763.3</v>
      </c>
      <c r="F23" s="190"/>
      <c r="G23" s="190"/>
      <c r="H23" s="190"/>
      <c r="I23" s="190">
        <v>408.61541</v>
      </c>
      <c r="J23" s="190"/>
      <c r="K23" s="194">
        <f>-I23</f>
        <v>-408.61541</v>
      </c>
      <c r="L23" s="190">
        <f>E23+F23+G23+H23+I23+J23+K23</f>
        <v>374763.3</v>
      </c>
      <c r="M23" s="270"/>
    </row>
    <row r="24" spans="1:15" ht="14.25">
      <c r="A24" s="189" t="s">
        <v>800</v>
      </c>
      <c r="B24" s="189" t="s">
        <v>798</v>
      </c>
      <c r="C24" s="190">
        <v>915264</v>
      </c>
      <c r="D24" s="190">
        <v>30</v>
      </c>
      <c r="E24" s="190">
        <v>2280</v>
      </c>
      <c r="F24" s="190"/>
      <c r="G24" s="190"/>
      <c r="H24" s="190"/>
      <c r="I24" s="190">
        <v>14.17787</v>
      </c>
      <c r="J24" s="190"/>
      <c r="K24" s="194">
        <f>-I24</f>
        <v>-14.17787</v>
      </c>
      <c r="L24" s="190">
        <f>E24+F24+G24+H24+I24+J24+K24</f>
        <v>2280</v>
      </c>
      <c r="M24" s="270"/>
    </row>
    <row r="25" spans="1:15" ht="14.25">
      <c r="A25" s="189" t="s">
        <v>801</v>
      </c>
      <c r="B25" s="189" t="s">
        <v>798</v>
      </c>
      <c r="C25" s="190">
        <v>84</v>
      </c>
      <c r="D25" s="190">
        <v>30</v>
      </c>
      <c r="E25" s="190">
        <v>384.6</v>
      </c>
      <c r="F25" s="190"/>
      <c r="G25" s="190"/>
      <c r="H25" s="190"/>
      <c r="I25" s="190">
        <v>189.60414</v>
      </c>
      <c r="J25" s="190"/>
      <c r="K25" s="194">
        <f>-I25</f>
        <v>-189.60414</v>
      </c>
      <c r="L25" s="190">
        <f>E25+F25+G25+H25+I25+J25+K25</f>
        <v>384.6</v>
      </c>
      <c r="M25" s="270"/>
    </row>
    <row r="26" spans="1:15" ht="14.25" customHeight="1">
      <c r="A26" s="189" t="s">
        <v>802</v>
      </c>
      <c r="B26" s="189" t="s">
        <v>798</v>
      </c>
      <c r="C26" s="190">
        <v>167</v>
      </c>
      <c r="D26" s="190">
        <v>30</v>
      </c>
      <c r="E26" s="190">
        <v>1100.0999999999999</v>
      </c>
      <c r="F26" s="190"/>
      <c r="G26" s="190"/>
      <c r="H26" s="190"/>
      <c r="I26" s="190">
        <v>196.67681999999999</v>
      </c>
      <c r="J26" s="190"/>
      <c r="K26" s="194">
        <f>-I26</f>
        <v>-196.67681999999999</v>
      </c>
      <c r="L26" s="190">
        <f>E26+F26+G26+H26+I26+J26+K26</f>
        <v>1100.0999999999999</v>
      </c>
      <c r="M26" s="270"/>
    </row>
    <row r="27" spans="1:15" ht="14.25">
      <c r="A27" s="189" t="s">
        <v>803</v>
      </c>
      <c r="B27" s="189" t="s">
        <v>798</v>
      </c>
      <c r="C27" s="190"/>
      <c r="D27" s="190"/>
      <c r="E27" s="190"/>
      <c r="F27" s="190"/>
      <c r="G27" s="190"/>
      <c r="H27" s="190"/>
      <c r="I27" s="190"/>
      <c r="J27" s="190"/>
      <c r="K27" s="194"/>
      <c r="L27" s="190">
        <f t="shared" ref="L27:L86" si="3">E27+F27+G27+H27+I27+J27</f>
        <v>0</v>
      </c>
      <c r="M27" s="270"/>
    </row>
    <row r="28" spans="1:15" s="188" customFormat="1" ht="18.75" customHeight="1">
      <c r="A28" s="186" t="s">
        <v>804</v>
      </c>
      <c r="B28" s="186" t="s">
        <v>805</v>
      </c>
      <c r="C28" s="187">
        <f>C29+C30+C33+C34</f>
        <v>89760.3</v>
      </c>
      <c r="D28" s="187"/>
      <c r="E28" s="187">
        <f>E29+E30+E31+E33+E34+E32</f>
        <v>116341.65000000001</v>
      </c>
      <c r="F28" s="187">
        <f>F29+F30+F31+F33+F34+F32</f>
        <v>0</v>
      </c>
      <c r="G28" s="187">
        <f>G29+G30+G31+G33+G34+G32</f>
        <v>0</v>
      </c>
      <c r="H28" s="187">
        <f>H29+H30+H31+H33+H34+H32</f>
        <v>0</v>
      </c>
      <c r="I28" s="187">
        <f t="shared" ref="I28:L28" si="4">I29+I30+I31+I33+I34+I32</f>
        <v>11798.55523</v>
      </c>
      <c r="J28" s="187">
        <f t="shared" si="4"/>
        <v>0</v>
      </c>
      <c r="K28" s="669">
        <f>K29+K30+K31+K33+K34+K32</f>
        <v>-11798.55523</v>
      </c>
      <c r="L28" s="187">
        <f t="shared" si="4"/>
        <v>116341.65000000001</v>
      </c>
      <c r="M28" s="269"/>
    </row>
    <row r="29" spans="1:15" ht="29.25">
      <c r="A29" s="189" t="s">
        <v>806</v>
      </c>
      <c r="B29" s="191" t="s">
        <v>807</v>
      </c>
      <c r="C29" s="190">
        <v>43900.3</v>
      </c>
      <c r="D29" s="190">
        <v>90</v>
      </c>
      <c r="E29" s="190">
        <v>54722.1</v>
      </c>
      <c r="F29" s="187"/>
      <c r="G29" s="187"/>
      <c r="H29" s="187"/>
      <c r="I29" s="190">
        <v>6291.7798700000003</v>
      </c>
      <c r="J29" s="187"/>
      <c r="K29" s="669">
        <f t="shared" ref="K29:K34" si="5">-I29</f>
        <v>-6291.7798700000003</v>
      </c>
      <c r="L29" s="190">
        <f t="shared" ref="L29:L34" si="6">E29+F29+G29+H29+I29+J29+K29</f>
        <v>54722.1</v>
      </c>
      <c r="M29" s="270"/>
    </row>
    <row r="30" spans="1:15" ht="28.5">
      <c r="A30" s="189" t="s">
        <v>808</v>
      </c>
      <c r="B30" s="191" t="s">
        <v>807</v>
      </c>
      <c r="C30" s="190">
        <v>8046</v>
      </c>
      <c r="D30" s="190">
        <v>90</v>
      </c>
      <c r="E30" s="190">
        <v>9101</v>
      </c>
      <c r="F30" s="190"/>
      <c r="G30" s="190"/>
      <c r="H30" s="190"/>
      <c r="I30" s="190">
        <v>2208.84978</v>
      </c>
      <c r="J30" s="190"/>
      <c r="K30" s="194">
        <f t="shared" si="5"/>
        <v>-2208.84978</v>
      </c>
      <c r="L30" s="190">
        <f t="shared" si="6"/>
        <v>9101</v>
      </c>
      <c r="M30" s="270"/>
    </row>
    <row r="31" spans="1:15" s="195" customFormat="1" ht="28.5">
      <c r="A31" s="192" t="s">
        <v>809</v>
      </c>
      <c r="B31" s="193" t="s">
        <v>810</v>
      </c>
      <c r="C31" s="194"/>
      <c r="D31" s="194"/>
      <c r="E31" s="194">
        <v>0</v>
      </c>
      <c r="F31" s="194"/>
      <c r="G31" s="194"/>
      <c r="H31" s="194"/>
      <c r="I31" s="194">
        <v>29.875</v>
      </c>
      <c r="J31" s="194"/>
      <c r="K31" s="194">
        <f t="shared" si="5"/>
        <v>-29.875</v>
      </c>
      <c r="L31" s="190">
        <f t="shared" si="6"/>
        <v>0</v>
      </c>
      <c r="M31" s="270"/>
    </row>
    <row r="32" spans="1:15" ht="28.5">
      <c r="A32" s="189" t="s">
        <v>811</v>
      </c>
      <c r="B32" s="191" t="s">
        <v>812</v>
      </c>
      <c r="C32" s="190"/>
      <c r="D32" s="190"/>
      <c r="E32" s="190">
        <f>3200+216</f>
        <v>3416</v>
      </c>
      <c r="F32" s="190"/>
      <c r="G32" s="190"/>
      <c r="H32" s="190"/>
      <c r="I32" s="190">
        <v>2143.1768400000001</v>
      </c>
      <c r="J32" s="190"/>
      <c r="K32" s="194">
        <f t="shared" si="5"/>
        <v>-2143.1768400000001</v>
      </c>
      <c r="L32" s="190">
        <f t="shared" si="6"/>
        <v>3416</v>
      </c>
      <c r="M32" s="270"/>
    </row>
    <row r="33" spans="1:14" ht="14.25">
      <c r="A33" s="189" t="s">
        <v>813</v>
      </c>
      <c r="B33" s="191" t="s">
        <v>814</v>
      </c>
      <c r="C33" s="190">
        <v>37709</v>
      </c>
      <c r="D33" s="190">
        <v>90</v>
      </c>
      <c r="E33" s="190">
        <v>49022</v>
      </c>
      <c r="F33" s="190"/>
      <c r="G33" s="190"/>
      <c r="H33" s="190"/>
      <c r="I33" s="190">
        <v>1100.75224</v>
      </c>
      <c r="J33" s="190"/>
      <c r="K33" s="194">
        <f t="shared" si="5"/>
        <v>-1100.75224</v>
      </c>
      <c r="L33" s="190">
        <f t="shared" si="6"/>
        <v>49022</v>
      </c>
      <c r="M33" s="270"/>
    </row>
    <row r="34" spans="1:14" ht="14.25">
      <c r="A34" s="189" t="s">
        <v>815</v>
      </c>
      <c r="B34" s="189" t="s">
        <v>816</v>
      </c>
      <c r="C34" s="190">
        <v>105</v>
      </c>
      <c r="D34" s="190">
        <v>60</v>
      </c>
      <c r="E34" s="190">
        <v>80.55</v>
      </c>
      <c r="F34" s="190"/>
      <c r="G34" s="190"/>
      <c r="H34" s="190"/>
      <c r="I34" s="190">
        <v>24.121500000000001</v>
      </c>
      <c r="J34" s="190"/>
      <c r="K34" s="194">
        <f t="shared" si="5"/>
        <v>-24.121500000000001</v>
      </c>
      <c r="L34" s="190">
        <f t="shared" si="6"/>
        <v>80.55</v>
      </c>
      <c r="M34" s="270"/>
    </row>
    <row r="35" spans="1:14" ht="15">
      <c r="A35" s="189" t="s">
        <v>817</v>
      </c>
      <c r="B35" s="189" t="s">
        <v>818</v>
      </c>
      <c r="C35" s="190">
        <v>0</v>
      </c>
      <c r="D35" s="190"/>
      <c r="E35" s="190"/>
      <c r="F35" s="187"/>
      <c r="G35" s="187"/>
      <c r="H35" s="187"/>
      <c r="I35" s="187"/>
      <c r="J35" s="187"/>
      <c r="K35" s="669"/>
      <c r="L35" s="190">
        <f t="shared" si="3"/>
        <v>0</v>
      </c>
      <c r="M35" s="270"/>
    </row>
    <row r="36" spans="1:14" ht="14.25">
      <c r="A36" s="189" t="s">
        <v>819</v>
      </c>
      <c r="B36" s="189" t="s">
        <v>820</v>
      </c>
      <c r="C36" s="190"/>
      <c r="D36" s="190"/>
      <c r="E36" s="190"/>
      <c r="F36" s="190"/>
      <c r="G36" s="190"/>
      <c r="H36" s="190"/>
      <c r="I36" s="190"/>
      <c r="J36" s="190"/>
      <c r="K36" s="194"/>
      <c r="L36" s="190">
        <f t="shared" si="3"/>
        <v>0</v>
      </c>
      <c r="M36" s="270"/>
    </row>
    <row r="37" spans="1:14" ht="14.25">
      <c r="A37" s="189" t="s">
        <v>821</v>
      </c>
      <c r="B37" s="189" t="s">
        <v>822</v>
      </c>
      <c r="C37" s="190"/>
      <c r="D37" s="190"/>
      <c r="E37" s="190"/>
      <c r="F37" s="190"/>
      <c r="G37" s="190"/>
      <c r="H37" s="190"/>
      <c r="I37" s="190"/>
      <c r="J37" s="190"/>
      <c r="K37" s="194"/>
      <c r="L37" s="190">
        <f t="shared" si="3"/>
        <v>0</v>
      </c>
      <c r="M37" s="270"/>
    </row>
    <row r="38" spans="1:14" s="188" customFormat="1" ht="15">
      <c r="A38" s="189" t="s">
        <v>823</v>
      </c>
      <c r="B38" s="189" t="s">
        <v>824</v>
      </c>
      <c r="C38" s="190">
        <f>C39</f>
        <v>0</v>
      </c>
      <c r="D38" s="190"/>
      <c r="E38" s="190"/>
      <c r="F38" s="187"/>
      <c r="G38" s="187"/>
      <c r="H38" s="187"/>
      <c r="I38" s="187"/>
      <c r="J38" s="187"/>
      <c r="K38" s="669"/>
      <c r="L38" s="190">
        <f t="shared" si="3"/>
        <v>0</v>
      </c>
      <c r="M38" s="270"/>
    </row>
    <row r="39" spans="1:14" ht="15">
      <c r="A39" s="189" t="s">
        <v>825</v>
      </c>
      <c r="B39" s="189" t="s">
        <v>824</v>
      </c>
      <c r="C39" s="190">
        <v>0</v>
      </c>
      <c r="D39" s="190">
        <v>100</v>
      </c>
      <c r="E39" s="190"/>
      <c r="F39" s="187"/>
      <c r="G39" s="187"/>
      <c r="H39" s="187"/>
      <c r="I39" s="187"/>
      <c r="J39" s="187"/>
      <c r="K39" s="669"/>
      <c r="L39" s="190">
        <f t="shared" si="3"/>
        <v>0</v>
      </c>
      <c r="M39" s="270"/>
    </row>
    <row r="40" spans="1:14" s="188" customFormat="1" ht="15">
      <c r="A40" s="186" t="s">
        <v>826</v>
      </c>
      <c r="B40" s="186" t="s">
        <v>818</v>
      </c>
      <c r="C40" s="187"/>
      <c r="D40" s="187"/>
      <c r="E40" s="187"/>
      <c r="F40" s="187"/>
      <c r="G40" s="187"/>
      <c r="H40" s="187"/>
      <c r="I40" s="187"/>
      <c r="J40" s="187"/>
      <c r="K40" s="669"/>
      <c r="L40" s="190">
        <f t="shared" si="3"/>
        <v>0</v>
      </c>
      <c r="M40" s="270"/>
      <c r="N40" s="196"/>
    </row>
    <row r="41" spans="1:14" ht="14.25">
      <c r="A41" s="189" t="s">
        <v>819</v>
      </c>
      <c r="B41" s="189" t="s">
        <v>820</v>
      </c>
      <c r="C41" s="190"/>
      <c r="D41" s="190"/>
      <c r="E41" s="190"/>
      <c r="F41" s="190"/>
      <c r="G41" s="190"/>
      <c r="H41" s="190"/>
      <c r="I41" s="190"/>
      <c r="J41" s="190"/>
      <c r="K41" s="194"/>
      <c r="L41" s="190">
        <f t="shared" si="3"/>
        <v>0</v>
      </c>
      <c r="M41" s="270"/>
      <c r="N41" s="197"/>
    </row>
    <row r="42" spans="1:14" s="188" customFormat="1" ht="15">
      <c r="A42" s="186" t="s">
        <v>823</v>
      </c>
      <c r="B42" s="186" t="s">
        <v>824</v>
      </c>
      <c r="C42" s="187"/>
      <c r="D42" s="187"/>
      <c r="E42" s="187"/>
      <c r="F42" s="187"/>
      <c r="G42" s="187"/>
      <c r="H42" s="187"/>
      <c r="I42" s="187"/>
      <c r="J42" s="187"/>
      <c r="K42" s="669"/>
      <c r="L42" s="190">
        <f t="shared" si="3"/>
        <v>0</v>
      </c>
      <c r="M42" s="270"/>
      <c r="N42" s="196"/>
    </row>
    <row r="43" spans="1:14" ht="14.25">
      <c r="A43" s="189" t="s">
        <v>827</v>
      </c>
      <c r="B43" s="189" t="s">
        <v>824</v>
      </c>
      <c r="C43" s="190"/>
      <c r="D43" s="190"/>
      <c r="E43" s="190"/>
      <c r="F43" s="190"/>
      <c r="G43" s="190"/>
      <c r="H43" s="190"/>
      <c r="I43" s="190"/>
      <c r="J43" s="190"/>
      <c r="K43" s="194"/>
      <c r="L43" s="190">
        <f t="shared" si="3"/>
        <v>0</v>
      </c>
      <c r="M43" s="270"/>
      <c r="N43" s="197"/>
    </row>
    <row r="44" spans="1:14" ht="14.25">
      <c r="A44" s="189" t="s">
        <v>825</v>
      </c>
      <c r="B44" s="189" t="s">
        <v>824</v>
      </c>
      <c r="C44" s="190"/>
      <c r="D44" s="190"/>
      <c r="E44" s="190"/>
      <c r="F44" s="190"/>
      <c r="G44" s="190"/>
      <c r="H44" s="190"/>
      <c r="I44" s="190"/>
      <c r="J44" s="190"/>
      <c r="K44" s="194"/>
      <c r="L44" s="190">
        <f t="shared" si="3"/>
        <v>0</v>
      </c>
      <c r="M44" s="270"/>
      <c r="N44" s="197"/>
    </row>
    <row r="45" spans="1:14" s="188" customFormat="1" ht="15">
      <c r="A45" s="186" t="s">
        <v>828</v>
      </c>
      <c r="B45" s="186" t="s">
        <v>829</v>
      </c>
      <c r="C45" s="187"/>
      <c r="D45" s="187"/>
      <c r="E45" s="187">
        <f>E46</f>
        <v>3949.9</v>
      </c>
      <c r="F45" s="187">
        <f>F46</f>
        <v>0</v>
      </c>
      <c r="G45" s="187">
        <f>G46</f>
        <v>0</v>
      </c>
      <c r="H45" s="187">
        <f>H46</f>
        <v>0</v>
      </c>
      <c r="I45" s="187">
        <f t="shared" ref="I45:L45" si="7">I46</f>
        <v>389.71605</v>
      </c>
      <c r="J45" s="187">
        <f t="shared" si="7"/>
        <v>0</v>
      </c>
      <c r="K45" s="669">
        <f t="shared" si="7"/>
        <v>-389.71605</v>
      </c>
      <c r="L45" s="187">
        <f t="shared" si="7"/>
        <v>3949.9000000000005</v>
      </c>
      <c r="M45" s="269"/>
      <c r="N45" s="196"/>
    </row>
    <row r="46" spans="1:14" ht="14.25">
      <c r="A46" s="189" t="s">
        <v>830</v>
      </c>
      <c r="B46" s="189" t="s">
        <v>831</v>
      </c>
      <c r="C46" s="190"/>
      <c r="D46" s="190"/>
      <c r="E46" s="190">
        <v>3949.9</v>
      </c>
      <c r="F46" s="190"/>
      <c r="G46" s="190"/>
      <c r="H46" s="190"/>
      <c r="I46" s="190">
        <v>389.71605</v>
      </c>
      <c r="J46" s="190"/>
      <c r="K46" s="194">
        <f>-I46</f>
        <v>-389.71605</v>
      </c>
      <c r="L46" s="190">
        <f>E46+F46+G46+H46+I46+J46+K46</f>
        <v>3949.9000000000005</v>
      </c>
      <c r="M46" s="270"/>
      <c r="N46" s="197"/>
    </row>
    <row r="47" spans="1:14" s="188" customFormat="1" ht="15">
      <c r="A47" s="186" t="s">
        <v>832</v>
      </c>
      <c r="B47" s="186" t="s">
        <v>833</v>
      </c>
      <c r="C47" s="187" t="e">
        <f>C48+#REF!</f>
        <v>#REF!</v>
      </c>
      <c r="D47" s="187"/>
      <c r="E47" s="187">
        <f>E48+E50+E51</f>
        <v>6550</v>
      </c>
      <c r="F47" s="187">
        <f>F48+F50+F51</f>
        <v>0</v>
      </c>
      <c r="G47" s="187">
        <f>G48+G50+G51</f>
        <v>0</v>
      </c>
      <c r="H47" s="187">
        <f>H48+H50+H51</f>
        <v>0</v>
      </c>
      <c r="I47" s="187">
        <f t="shared" ref="I47:L47" si="8">I48+I50+I51</f>
        <v>0</v>
      </c>
      <c r="J47" s="187">
        <f t="shared" si="8"/>
        <v>0</v>
      </c>
      <c r="K47" s="669">
        <f t="shared" si="8"/>
        <v>0</v>
      </c>
      <c r="L47" s="187">
        <f t="shared" si="8"/>
        <v>6550</v>
      </c>
      <c r="M47" s="269"/>
    </row>
    <row r="48" spans="1:14" ht="28.5">
      <c r="A48" s="189" t="s">
        <v>834</v>
      </c>
      <c r="B48" s="191" t="s">
        <v>835</v>
      </c>
      <c r="C48" s="190">
        <v>2000</v>
      </c>
      <c r="D48" s="190">
        <v>100</v>
      </c>
      <c r="E48" s="190">
        <v>5000</v>
      </c>
      <c r="F48" s="190"/>
      <c r="G48" s="190"/>
      <c r="H48" s="190"/>
      <c r="I48" s="190"/>
      <c r="J48" s="190"/>
      <c r="K48" s="194"/>
      <c r="L48" s="190">
        <f t="shared" si="3"/>
        <v>5000</v>
      </c>
      <c r="M48" s="270"/>
    </row>
    <row r="49" spans="1:15" ht="14.25">
      <c r="A49" s="189" t="s">
        <v>836</v>
      </c>
      <c r="B49" s="191" t="s">
        <v>837</v>
      </c>
      <c r="C49" s="190"/>
      <c r="D49" s="190">
        <v>100</v>
      </c>
      <c r="E49" s="190"/>
      <c r="F49" s="190"/>
      <c r="G49" s="190"/>
      <c r="H49" s="190"/>
      <c r="I49" s="190"/>
      <c r="J49" s="190"/>
      <c r="K49" s="194"/>
      <c r="L49" s="190">
        <f t="shared" si="3"/>
        <v>0</v>
      </c>
      <c r="M49" s="270"/>
    </row>
    <row r="50" spans="1:15" ht="14.25">
      <c r="A50" s="189" t="s">
        <v>838</v>
      </c>
      <c r="B50" s="191" t="s">
        <v>837</v>
      </c>
      <c r="C50" s="190"/>
      <c r="D50" s="190"/>
      <c r="E50" s="190">
        <v>50</v>
      </c>
      <c r="F50" s="190"/>
      <c r="G50" s="190"/>
      <c r="H50" s="190"/>
      <c r="I50" s="190"/>
      <c r="J50" s="190"/>
      <c r="K50" s="194"/>
      <c r="L50" s="190">
        <f t="shared" si="3"/>
        <v>50</v>
      </c>
      <c r="M50" s="270"/>
    </row>
    <row r="51" spans="1:15" ht="57">
      <c r="A51" s="189" t="s">
        <v>839</v>
      </c>
      <c r="B51" s="191" t="s">
        <v>840</v>
      </c>
      <c r="C51" s="190"/>
      <c r="D51" s="190"/>
      <c r="E51" s="190">
        <v>1500</v>
      </c>
      <c r="F51" s="190"/>
      <c r="G51" s="190"/>
      <c r="H51" s="190"/>
      <c r="I51" s="190"/>
      <c r="J51" s="190"/>
      <c r="K51" s="194"/>
      <c r="L51" s="190">
        <f t="shared" si="3"/>
        <v>1500</v>
      </c>
      <c r="M51" s="270"/>
    </row>
    <row r="52" spans="1:15" s="188" customFormat="1" ht="29.25">
      <c r="A52" s="189" t="s">
        <v>841</v>
      </c>
      <c r="B52" s="191" t="s">
        <v>842</v>
      </c>
      <c r="C52" s="190"/>
      <c r="D52" s="190"/>
      <c r="E52" s="190"/>
      <c r="F52" s="187"/>
      <c r="G52" s="187"/>
      <c r="H52" s="187"/>
      <c r="I52" s="187"/>
      <c r="J52" s="187"/>
      <c r="K52" s="669"/>
      <c r="L52" s="190">
        <f t="shared" si="3"/>
        <v>0</v>
      </c>
      <c r="M52" s="270"/>
    </row>
    <row r="53" spans="1:15" s="198" customFormat="1" ht="15">
      <c r="A53" s="186"/>
      <c r="B53" s="186" t="s">
        <v>843</v>
      </c>
      <c r="C53" s="187" t="e">
        <f>C54+C64+C87</f>
        <v>#REF!</v>
      </c>
      <c r="D53" s="187"/>
      <c r="E53" s="187">
        <f>E54+E63+E68+E87+E90</f>
        <v>50324.630140000001</v>
      </c>
      <c r="F53" s="187">
        <f>F54+F63+F68+F87+F90</f>
        <v>1300</v>
      </c>
      <c r="G53" s="187">
        <f>G54+G63+G68+G87+G90</f>
        <v>480.69247000000001</v>
      </c>
      <c r="H53" s="187">
        <f>H54+H63+H68+H87+H90</f>
        <v>336.86559999999997</v>
      </c>
      <c r="I53" s="187">
        <f t="shared" ref="I53:L53" si="9">I54+I63+I68+I87+I90</f>
        <v>1553.8544799999997</v>
      </c>
      <c r="J53" s="187">
        <f t="shared" si="9"/>
        <v>46.25658</v>
      </c>
      <c r="K53" s="669">
        <f t="shared" si="9"/>
        <v>-967.35096999999973</v>
      </c>
      <c r="L53" s="187">
        <f t="shared" si="9"/>
        <v>53074.948300000004</v>
      </c>
      <c r="M53" s="269"/>
      <c r="N53" s="263"/>
      <c r="O53" s="263"/>
    </row>
    <row r="54" spans="1:15" s="188" customFormat="1" ht="30">
      <c r="A54" s="186" t="s">
        <v>844</v>
      </c>
      <c r="B54" s="199" t="s">
        <v>845</v>
      </c>
      <c r="C54" s="187" t="e">
        <f>C60+#REF!+#REF!+#REF!</f>
        <v>#REF!</v>
      </c>
      <c r="D54" s="187"/>
      <c r="E54" s="187">
        <f>E57+E58+E59+E60+E61+E62+E56+E55</f>
        <v>13982.630139999999</v>
      </c>
      <c r="F54" s="187">
        <f t="shared" ref="F54:K54" si="10">F57+F58+F59+F60+F61+F62+F56+F55</f>
        <v>1300</v>
      </c>
      <c r="G54" s="187">
        <f t="shared" si="10"/>
        <v>480.69247000000001</v>
      </c>
      <c r="H54" s="187">
        <f t="shared" si="10"/>
        <v>0</v>
      </c>
      <c r="I54" s="187">
        <f t="shared" si="10"/>
        <v>260</v>
      </c>
      <c r="J54" s="187">
        <f t="shared" si="10"/>
        <v>0</v>
      </c>
      <c r="K54" s="669">
        <f t="shared" si="10"/>
        <v>-260</v>
      </c>
      <c r="L54" s="187">
        <f>L57+L58+L59+L60+L61+L62+L56+L55</f>
        <v>15763.322609999999</v>
      </c>
      <c r="M54" s="269"/>
    </row>
    <row r="55" spans="1:15" ht="62.25" customHeight="1">
      <c r="A55" s="189" t="s">
        <v>846</v>
      </c>
      <c r="B55" s="200" t="s">
        <v>847</v>
      </c>
      <c r="C55" s="190"/>
      <c r="D55" s="190"/>
      <c r="E55" s="190">
        <v>0</v>
      </c>
      <c r="F55" s="190"/>
      <c r="G55" s="190"/>
      <c r="H55" s="190"/>
      <c r="I55" s="190">
        <v>260</v>
      </c>
      <c r="J55" s="190"/>
      <c r="K55" s="194">
        <f>-I55</f>
        <v>-260</v>
      </c>
      <c r="L55" s="190">
        <f>E55+F55+G55+H55+I55+J55+K55</f>
        <v>0</v>
      </c>
      <c r="M55" s="270"/>
    </row>
    <row r="56" spans="1:15" ht="28.5">
      <c r="A56" s="189" t="s">
        <v>138</v>
      </c>
      <c r="B56" s="201" t="s">
        <v>848</v>
      </c>
      <c r="C56" s="190"/>
      <c r="D56" s="190"/>
      <c r="E56" s="190">
        <v>152.63014000000001</v>
      </c>
      <c r="F56" s="190"/>
      <c r="G56" s="190">
        <v>480.69247000000001</v>
      </c>
      <c r="H56" s="190"/>
      <c r="I56" s="190"/>
      <c r="J56" s="190"/>
      <c r="K56" s="194"/>
      <c r="L56" s="190">
        <f t="shared" si="3"/>
        <v>633.32261000000005</v>
      </c>
      <c r="M56" s="270"/>
    </row>
    <row r="57" spans="1:15" ht="42.75">
      <c r="A57" s="189" t="s">
        <v>849</v>
      </c>
      <c r="B57" s="201" t="s">
        <v>850</v>
      </c>
      <c r="C57" s="190"/>
      <c r="D57" s="190"/>
      <c r="E57" s="190">
        <v>30</v>
      </c>
      <c r="F57" s="190"/>
      <c r="G57" s="190"/>
      <c r="H57" s="190"/>
      <c r="I57" s="190"/>
      <c r="J57" s="190"/>
      <c r="K57" s="194"/>
      <c r="L57" s="190">
        <f t="shared" si="3"/>
        <v>30</v>
      </c>
      <c r="M57" s="270"/>
    </row>
    <row r="58" spans="1:15" ht="42.75">
      <c r="A58" s="189" t="s">
        <v>851</v>
      </c>
      <c r="B58" s="202" t="s">
        <v>852</v>
      </c>
      <c r="C58" s="190"/>
      <c r="D58" s="190"/>
      <c r="E58" s="190">
        <v>300</v>
      </c>
      <c r="F58" s="190"/>
      <c r="G58" s="190"/>
      <c r="H58" s="190"/>
      <c r="I58" s="190"/>
      <c r="J58" s="190"/>
      <c r="K58" s="194"/>
      <c r="L58" s="190">
        <f t="shared" si="3"/>
        <v>300</v>
      </c>
      <c r="M58" s="270"/>
    </row>
    <row r="59" spans="1:15" ht="42.75">
      <c r="A59" s="189" t="s">
        <v>853</v>
      </c>
      <c r="B59" s="202" t="s">
        <v>854</v>
      </c>
      <c r="C59" s="190"/>
      <c r="D59" s="190"/>
      <c r="E59" s="190">
        <v>9000</v>
      </c>
      <c r="F59" s="190"/>
      <c r="G59" s="190"/>
      <c r="H59" s="190"/>
      <c r="I59" s="190"/>
      <c r="J59" s="190"/>
      <c r="K59" s="194"/>
      <c r="L59" s="190">
        <f t="shared" si="3"/>
        <v>9000</v>
      </c>
      <c r="M59" s="270"/>
    </row>
    <row r="60" spans="1:15" ht="42.75">
      <c r="A60" s="189" t="s">
        <v>855</v>
      </c>
      <c r="B60" s="191" t="s">
        <v>856</v>
      </c>
      <c r="C60" s="190">
        <v>2500</v>
      </c>
      <c r="D60" s="190">
        <v>100</v>
      </c>
      <c r="E60" s="190">
        <v>3200</v>
      </c>
      <c r="F60" s="190"/>
      <c r="G60" s="190"/>
      <c r="H60" s="190"/>
      <c r="I60" s="190"/>
      <c r="J60" s="190"/>
      <c r="K60" s="194"/>
      <c r="L60" s="190">
        <f t="shared" si="3"/>
        <v>3200</v>
      </c>
      <c r="M60" s="270"/>
    </row>
    <row r="61" spans="1:15" ht="72" customHeight="1">
      <c r="A61" s="189" t="s">
        <v>857</v>
      </c>
      <c r="B61" s="191" t="s">
        <v>858</v>
      </c>
      <c r="C61" s="190"/>
      <c r="D61" s="190"/>
      <c r="E61" s="190">
        <v>1100</v>
      </c>
      <c r="F61" s="190">
        <v>1300</v>
      </c>
      <c r="G61" s="190"/>
      <c r="H61" s="190"/>
      <c r="I61" s="190"/>
      <c r="J61" s="190"/>
      <c r="K61" s="194"/>
      <c r="L61" s="190">
        <f t="shared" si="3"/>
        <v>2400</v>
      </c>
      <c r="M61" s="270"/>
    </row>
    <row r="62" spans="1:15" ht="85.5">
      <c r="A62" s="189" t="s">
        <v>859</v>
      </c>
      <c r="B62" s="203" t="s">
        <v>860</v>
      </c>
      <c r="C62" s="190"/>
      <c r="D62" s="190"/>
      <c r="E62" s="190">
        <v>200</v>
      </c>
      <c r="F62" s="190"/>
      <c r="G62" s="190"/>
      <c r="H62" s="190"/>
      <c r="I62" s="190"/>
      <c r="J62" s="190"/>
      <c r="K62" s="194"/>
      <c r="L62" s="190">
        <f t="shared" si="3"/>
        <v>200</v>
      </c>
      <c r="M62" s="270"/>
    </row>
    <row r="63" spans="1:15" s="188" customFormat="1" ht="15">
      <c r="A63" s="186" t="s">
        <v>861</v>
      </c>
      <c r="B63" s="199" t="s">
        <v>862</v>
      </c>
      <c r="C63" s="187"/>
      <c r="D63" s="187"/>
      <c r="E63" s="187">
        <f>E64+E65+E66+E67</f>
        <v>10800</v>
      </c>
      <c r="F63" s="187">
        <f>F64+F65+F66+F67</f>
        <v>0</v>
      </c>
      <c r="G63" s="187">
        <f>G64+G65+G66+G67</f>
        <v>0</v>
      </c>
      <c r="H63" s="187">
        <f>H64+H65+H66+H67</f>
        <v>0</v>
      </c>
      <c r="I63" s="187">
        <f t="shared" ref="I63:L63" si="11">I64+I65+I66+I67</f>
        <v>0</v>
      </c>
      <c r="J63" s="187">
        <f t="shared" si="11"/>
        <v>0</v>
      </c>
      <c r="K63" s="669">
        <f t="shared" si="11"/>
        <v>0</v>
      </c>
      <c r="L63" s="187">
        <f t="shared" si="11"/>
        <v>10800</v>
      </c>
      <c r="M63" s="269"/>
    </row>
    <row r="64" spans="1:15" s="188" customFormat="1" ht="15">
      <c r="A64" s="189" t="s">
        <v>863</v>
      </c>
      <c r="B64" s="191" t="s">
        <v>862</v>
      </c>
      <c r="C64" s="190">
        <v>7146</v>
      </c>
      <c r="D64" s="190">
        <v>40</v>
      </c>
      <c r="E64" s="190">
        <v>1567</v>
      </c>
      <c r="F64" s="187"/>
      <c r="G64" s="187"/>
      <c r="H64" s="187"/>
      <c r="I64" s="187"/>
      <c r="J64" s="187"/>
      <c r="K64" s="669"/>
      <c r="L64" s="190">
        <f t="shared" si="3"/>
        <v>1567</v>
      </c>
      <c r="M64" s="270"/>
    </row>
    <row r="65" spans="1:13" s="188" customFormat="1" ht="15">
      <c r="A65" s="189" t="s">
        <v>864</v>
      </c>
      <c r="B65" s="191" t="s">
        <v>862</v>
      </c>
      <c r="C65" s="190"/>
      <c r="D65" s="190"/>
      <c r="E65" s="190">
        <v>185</v>
      </c>
      <c r="F65" s="187"/>
      <c r="G65" s="187"/>
      <c r="H65" s="187"/>
      <c r="I65" s="187"/>
      <c r="J65" s="187"/>
      <c r="K65" s="669"/>
      <c r="L65" s="190">
        <f t="shared" si="3"/>
        <v>185</v>
      </c>
      <c r="M65" s="270"/>
    </row>
    <row r="66" spans="1:13" s="188" customFormat="1" ht="15">
      <c r="A66" s="189" t="s">
        <v>865</v>
      </c>
      <c r="B66" s="191" t="s">
        <v>862</v>
      </c>
      <c r="C66" s="190"/>
      <c r="D66" s="190"/>
      <c r="E66" s="190">
        <v>1619</v>
      </c>
      <c r="F66" s="187"/>
      <c r="G66" s="187"/>
      <c r="H66" s="187"/>
      <c r="I66" s="187"/>
      <c r="J66" s="187"/>
      <c r="K66" s="669"/>
      <c r="L66" s="190">
        <f t="shared" si="3"/>
        <v>1619</v>
      </c>
      <c r="M66" s="270"/>
    </row>
    <row r="67" spans="1:13" s="188" customFormat="1" ht="15">
      <c r="A67" s="189" t="s">
        <v>866</v>
      </c>
      <c r="B67" s="191" t="s">
        <v>862</v>
      </c>
      <c r="C67" s="190"/>
      <c r="D67" s="190"/>
      <c r="E67" s="190">
        <v>7429</v>
      </c>
      <c r="F67" s="187"/>
      <c r="G67" s="187"/>
      <c r="H67" s="187"/>
      <c r="I67" s="187"/>
      <c r="J67" s="187"/>
      <c r="K67" s="669"/>
      <c r="L67" s="190">
        <f t="shared" si="3"/>
        <v>7429</v>
      </c>
      <c r="M67" s="270"/>
    </row>
    <row r="68" spans="1:13" s="188" customFormat="1" ht="15">
      <c r="A68" s="186" t="s">
        <v>867</v>
      </c>
      <c r="B68" s="199" t="s">
        <v>868</v>
      </c>
      <c r="C68" s="187"/>
      <c r="D68" s="187"/>
      <c r="E68" s="187">
        <f>E69+E70+E71+E72+E73+E74+E75+E76+E77+E78+E80+E83+E84+E85+E86</f>
        <v>3542</v>
      </c>
      <c r="F68" s="187">
        <f>F69+F70+F71+F72+F73+F74+F75+F76+F77+F78+F80+F83+F84+F85+F86</f>
        <v>0</v>
      </c>
      <c r="G68" s="187">
        <f>G69+G70+G71+G72+G73+G74+G75+G76+G77+G78+G80+G83+G84+G85+G86</f>
        <v>0</v>
      </c>
      <c r="H68" s="187">
        <f>H69+H70+H71+H72+H73+H74+H75+H76+H77+H78+H80+H83+H84+H85+H86</f>
        <v>336.86559999999997</v>
      </c>
      <c r="I68" s="187">
        <f t="shared" ref="I68:L68" si="12">I69+I70+I71+I72+I73+I74+I75+I76+I77+I78+I80+I83+I84+I85+I86</f>
        <v>0</v>
      </c>
      <c r="J68" s="187">
        <f t="shared" si="12"/>
        <v>46.25658</v>
      </c>
      <c r="K68" s="669">
        <f>K69+K70+K71+K72+K73+K74+K75+K76+K77+K78+K80+K83+K84+K85+K86</f>
        <v>586.50351000000001</v>
      </c>
      <c r="L68" s="187">
        <f t="shared" si="12"/>
        <v>4511.6256900000008</v>
      </c>
      <c r="M68" s="269"/>
    </row>
    <row r="69" spans="1:13" s="208" customFormat="1" ht="43.5">
      <c r="A69" s="204" t="s">
        <v>869</v>
      </c>
      <c r="B69" s="205" t="s">
        <v>870</v>
      </c>
      <c r="C69" s="206"/>
      <c r="D69" s="206"/>
      <c r="E69" s="207">
        <v>550</v>
      </c>
      <c r="F69" s="206"/>
      <c r="G69" s="206"/>
      <c r="H69" s="206"/>
      <c r="I69" s="206"/>
      <c r="J69" s="206"/>
      <c r="K69" s="669"/>
      <c r="L69" s="190">
        <f>E69+F69+G69+H69+I69+J69+K69</f>
        <v>550</v>
      </c>
      <c r="M69" s="270"/>
    </row>
    <row r="70" spans="1:13" s="208" customFormat="1" ht="51.75" customHeight="1">
      <c r="A70" s="204" t="s">
        <v>1088</v>
      </c>
      <c r="B70" s="205" t="s">
        <v>871</v>
      </c>
      <c r="C70" s="206"/>
      <c r="D70" s="206"/>
      <c r="E70" s="207">
        <v>200</v>
      </c>
      <c r="F70" s="206"/>
      <c r="G70" s="206"/>
      <c r="H70" s="206"/>
      <c r="I70" s="206"/>
      <c r="J70" s="206"/>
      <c r="K70" s="194">
        <f>142.27203</f>
        <v>142.27203</v>
      </c>
      <c r="L70" s="190">
        <f>E70+F70+G70+H70+I70+J70+K70</f>
        <v>342.27202999999997</v>
      </c>
      <c r="M70" s="270"/>
    </row>
    <row r="71" spans="1:13" s="208" customFormat="1" ht="29.25">
      <c r="A71" s="204" t="s">
        <v>872</v>
      </c>
      <c r="B71" s="205" t="s">
        <v>873</v>
      </c>
      <c r="C71" s="207"/>
      <c r="D71" s="207"/>
      <c r="E71" s="207">
        <v>207</v>
      </c>
      <c r="F71" s="206"/>
      <c r="G71" s="206"/>
      <c r="H71" s="206"/>
      <c r="I71" s="206"/>
      <c r="J71" s="206"/>
      <c r="K71" s="669"/>
      <c r="L71" s="190">
        <f t="shared" ref="L71:L85" si="13">E71+F71+G71+H71+I71+J71+K71</f>
        <v>207</v>
      </c>
      <c r="M71" s="270"/>
    </row>
    <row r="72" spans="1:13" s="208" customFormat="1" ht="29.25">
      <c r="A72" s="204" t="s">
        <v>874</v>
      </c>
      <c r="B72" s="205" t="s">
        <v>875</v>
      </c>
      <c r="C72" s="207"/>
      <c r="D72" s="207"/>
      <c r="E72" s="207">
        <v>252</v>
      </c>
      <c r="F72" s="206"/>
      <c r="G72" s="206"/>
      <c r="H72" s="206"/>
      <c r="I72" s="206"/>
      <c r="J72" s="206"/>
      <c r="K72" s="669"/>
      <c r="L72" s="190">
        <f t="shared" si="13"/>
        <v>252</v>
      </c>
      <c r="M72" s="270"/>
    </row>
    <row r="73" spans="1:13" s="208" customFormat="1" ht="29.25">
      <c r="A73" s="204" t="s">
        <v>876</v>
      </c>
      <c r="B73" s="205" t="s">
        <v>877</v>
      </c>
      <c r="C73" s="207"/>
      <c r="D73" s="207"/>
      <c r="E73" s="207">
        <v>310</v>
      </c>
      <c r="F73" s="206"/>
      <c r="G73" s="206"/>
      <c r="H73" s="206"/>
      <c r="I73" s="206"/>
      <c r="J73" s="206"/>
      <c r="K73" s="669"/>
      <c r="L73" s="190">
        <f t="shared" si="13"/>
        <v>310</v>
      </c>
      <c r="M73" s="270"/>
    </row>
    <row r="74" spans="1:13" s="208" customFormat="1" ht="29.25">
      <c r="A74" s="204" t="s">
        <v>878</v>
      </c>
      <c r="B74" s="205" t="s">
        <v>879</v>
      </c>
      <c r="C74" s="207"/>
      <c r="D74" s="207"/>
      <c r="E74" s="207">
        <v>181</v>
      </c>
      <c r="F74" s="206"/>
      <c r="G74" s="206"/>
      <c r="H74" s="206"/>
      <c r="I74" s="206"/>
      <c r="J74" s="206"/>
      <c r="K74" s="669"/>
      <c r="L74" s="190">
        <f t="shared" si="13"/>
        <v>181</v>
      </c>
      <c r="M74" s="270"/>
    </row>
    <row r="75" spans="1:13" s="208" customFormat="1" ht="29.25">
      <c r="A75" s="204" t="s">
        <v>880</v>
      </c>
      <c r="B75" s="205" t="s">
        <v>881</v>
      </c>
      <c r="C75" s="207"/>
      <c r="D75" s="207"/>
      <c r="E75" s="207">
        <v>84</v>
      </c>
      <c r="F75" s="206"/>
      <c r="G75" s="206"/>
      <c r="H75" s="206"/>
      <c r="I75" s="206"/>
      <c r="J75" s="206"/>
      <c r="K75" s="669"/>
      <c r="L75" s="190">
        <f t="shared" si="13"/>
        <v>84</v>
      </c>
      <c r="M75" s="270"/>
    </row>
    <row r="76" spans="1:13" s="208" customFormat="1" ht="29.25">
      <c r="A76" s="204" t="s">
        <v>882</v>
      </c>
      <c r="B76" s="205" t="s">
        <v>883</v>
      </c>
      <c r="C76" s="207"/>
      <c r="D76" s="207"/>
      <c r="E76" s="207">
        <v>340</v>
      </c>
      <c r="F76" s="206"/>
      <c r="G76" s="206"/>
      <c r="H76" s="206"/>
      <c r="I76" s="206"/>
      <c r="J76" s="206"/>
      <c r="K76" s="669">
        <v>132.518</v>
      </c>
      <c r="L76" s="190">
        <f t="shared" si="13"/>
        <v>472.51800000000003</v>
      </c>
      <c r="M76" s="270"/>
    </row>
    <row r="77" spans="1:13" s="208" customFormat="1" ht="29.25">
      <c r="A77" s="204" t="s">
        <v>884</v>
      </c>
      <c r="B77" s="205" t="s">
        <v>885</v>
      </c>
      <c r="C77" s="207"/>
      <c r="D77" s="207"/>
      <c r="E77" s="207">
        <v>400</v>
      </c>
      <c r="F77" s="206"/>
      <c r="G77" s="206"/>
      <c r="H77" s="206"/>
      <c r="I77" s="206"/>
      <c r="J77" s="206"/>
      <c r="K77" s="669">
        <v>110</v>
      </c>
      <c r="L77" s="190">
        <f t="shared" si="13"/>
        <v>510</v>
      </c>
      <c r="M77" s="270"/>
    </row>
    <row r="78" spans="1:13" s="208" customFormat="1" ht="29.25">
      <c r="A78" s="204" t="s">
        <v>886</v>
      </c>
      <c r="B78" s="205" t="s">
        <v>887</v>
      </c>
      <c r="C78" s="207"/>
      <c r="D78" s="207"/>
      <c r="E78" s="207">
        <v>600</v>
      </c>
      <c r="F78" s="206"/>
      <c r="G78" s="206"/>
      <c r="H78" s="206"/>
      <c r="I78" s="206"/>
      <c r="J78" s="206"/>
      <c r="K78" s="669">
        <f>90+40</f>
        <v>130</v>
      </c>
      <c r="L78" s="190">
        <f t="shared" si="13"/>
        <v>730</v>
      </c>
      <c r="M78" s="270"/>
    </row>
    <row r="79" spans="1:13" s="208" customFormat="1" ht="29.25">
      <c r="A79" s="204" t="s">
        <v>888</v>
      </c>
      <c r="B79" s="205" t="s">
        <v>889</v>
      </c>
      <c r="C79" s="207"/>
      <c r="D79" s="207"/>
      <c r="E79" s="207"/>
      <c r="F79" s="206"/>
      <c r="G79" s="206"/>
      <c r="H79" s="206"/>
      <c r="I79" s="206"/>
      <c r="J79" s="206"/>
      <c r="K79" s="669"/>
      <c r="L79" s="190">
        <f t="shared" si="13"/>
        <v>0</v>
      </c>
      <c r="M79" s="270"/>
    </row>
    <row r="80" spans="1:13" s="208" customFormat="1" ht="29.25">
      <c r="A80" s="204" t="s">
        <v>890</v>
      </c>
      <c r="B80" s="205" t="s">
        <v>891</v>
      </c>
      <c r="C80" s="207"/>
      <c r="D80" s="207"/>
      <c r="E80" s="207">
        <v>88</v>
      </c>
      <c r="F80" s="206"/>
      <c r="G80" s="206"/>
      <c r="H80" s="206"/>
      <c r="I80" s="206"/>
      <c r="J80" s="206"/>
      <c r="K80" s="669">
        <v>50</v>
      </c>
      <c r="L80" s="190">
        <f t="shared" si="13"/>
        <v>138</v>
      </c>
      <c r="M80" s="270"/>
    </row>
    <row r="81" spans="1:15" s="208" customFormat="1" ht="29.25">
      <c r="A81" s="204" t="s">
        <v>892</v>
      </c>
      <c r="B81" s="205" t="s">
        <v>893</v>
      </c>
      <c r="C81" s="207"/>
      <c r="D81" s="207"/>
      <c r="E81" s="207"/>
      <c r="F81" s="206"/>
      <c r="G81" s="206"/>
      <c r="H81" s="206"/>
      <c r="I81" s="206"/>
      <c r="J81" s="206"/>
      <c r="K81" s="669"/>
      <c r="L81" s="190">
        <f t="shared" si="13"/>
        <v>0</v>
      </c>
      <c r="M81" s="270"/>
    </row>
    <row r="82" spans="1:15" s="208" customFormat="1" ht="29.25">
      <c r="A82" s="204" t="s">
        <v>894</v>
      </c>
      <c r="B82" s="205" t="s">
        <v>895</v>
      </c>
      <c r="C82" s="207"/>
      <c r="D82" s="207"/>
      <c r="E82" s="207"/>
      <c r="F82" s="206"/>
      <c r="G82" s="206"/>
      <c r="H82" s="206"/>
      <c r="I82" s="206"/>
      <c r="J82" s="206"/>
      <c r="K82" s="669"/>
      <c r="L82" s="190">
        <f t="shared" si="13"/>
        <v>0</v>
      </c>
      <c r="M82" s="270"/>
    </row>
    <row r="83" spans="1:15" s="208" customFormat="1" ht="30" customHeight="1">
      <c r="A83" s="204" t="s">
        <v>896</v>
      </c>
      <c r="B83" s="205" t="s">
        <v>897</v>
      </c>
      <c r="C83" s="207"/>
      <c r="D83" s="207"/>
      <c r="E83" s="207"/>
      <c r="F83" s="206"/>
      <c r="G83" s="206"/>
      <c r="H83" s="207">
        <v>20.275600000000001</v>
      </c>
      <c r="I83" s="207"/>
      <c r="J83" s="207">
        <v>46.25658</v>
      </c>
      <c r="K83" s="194">
        <v>21.713480000000001</v>
      </c>
      <c r="L83" s="190">
        <f>E83+F83+G83+H83+I83+J83+K83</f>
        <v>88.245660000000001</v>
      </c>
      <c r="M83" s="270"/>
    </row>
    <row r="84" spans="1:15" s="208" customFormat="1" ht="29.25">
      <c r="A84" s="204" t="s">
        <v>898</v>
      </c>
      <c r="B84" s="205" t="s">
        <v>899</v>
      </c>
      <c r="C84" s="207"/>
      <c r="D84" s="207"/>
      <c r="E84" s="207">
        <v>150</v>
      </c>
      <c r="F84" s="206"/>
      <c r="G84" s="206"/>
      <c r="H84" s="206"/>
      <c r="I84" s="206"/>
      <c r="J84" s="206"/>
      <c r="K84" s="669"/>
      <c r="L84" s="190">
        <f t="shared" si="13"/>
        <v>150</v>
      </c>
      <c r="M84" s="270"/>
    </row>
    <row r="85" spans="1:15" s="208" customFormat="1" ht="29.25">
      <c r="A85" s="204" t="s">
        <v>900</v>
      </c>
      <c r="B85" s="205" t="s">
        <v>901</v>
      </c>
      <c r="C85" s="207"/>
      <c r="D85" s="207"/>
      <c r="E85" s="207">
        <v>180</v>
      </c>
      <c r="F85" s="206"/>
      <c r="G85" s="206"/>
      <c r="H85" s="206"/>
      <c r="I85" s="206"/>
      <c r="J85" s="206"/>
      <c r="K85" s="669"/>
      <c r="L85" s="190">
        <f t="shared" si="13"/>
        <v>180</v>
      </c>
      <c r="M85" s="270"/>
    </row>
    <row r="86" spans="1:15" s="208" customFormat="1" ht="15">
      <c r="A86" s="204" t="s">
        <v>902</v>
      </c>
      <c r="B86" s="205" t="s">
        <v>903</v>
      </c>
      <c r="C86" s="207"/>
      <c r="D86" s="207"/>
      <c r="E86" s="207"/>
      <c r="F86" s="206"/>
      <c r="G86" s="206"/>
      <c r="H86" s="207">
        <v>316.58999999999997</v>
      </c>
      <c r="I86" s="207"/>
      <c r="J86" s="207"/>
      <c r="K86" s="194"/>
      <c r="L86" s="190">
        <f t="shared" si="3"/>
        <v>316.58999999999997</v>
      </c>
      <c r="M86" s="270"/>
    </row>
    <row r="87" spans="1:15" s="208" customFormat="1" ht="15">
      <c r="A87" s="209" t="s">
        <v>904</v>
      </c>
      <c r="B87" s="210" t="s">
        <v>905</v>
      </c>
      <c r="C87" s="206">
        <v>4000</v>
      </c>
      <c r="D87" s="206">
        <v>100</v>
      </c>
      <c r="E87" s="206">
        <f>E88+E89</f>
        <v>12000</v>
      </c>
      <c r="F87" s="206">
        <f>F88+F89</f>
        <v>0</v>
      </c>
      <c r="G87" s="206">
        <f>G88+G89</f>
        <v>0</v>
      </c>
      <c r="H87" s="206">
        <f>H88+H89</f>
        <v>0</v>
      </c>
      <c r="I87" s="206">
        <f t="shared" ref="I87:L87" si="14">I88+I89</f>
        <v>415.11844999999965</v>
      </c>
      <c r="J87" s="206">
        <f t="shared" si="14"/>
        <v>0</v>
      </c>
      <c r="K87" s="669">
        <f t="shared" si="14"/>
        <v>-415.11844999999965</v>
      </c>
      <c r="L87" s="206">
        <f t="shared" si="14"/>
        <v>12000</v>
      </c>
      <c r="M87" s="271"/>
    </row>
    <row r="88" spans="1:15" s="211" customFormat="1" ht="60" customHeight="1">
      <c r="A88" s="204" t="s">
        <v>906</v>
      </c>
      <c r="B88" s="205" t="s">
        <v>907</v>
      </c>
      <c r="C88" s="207"/>
      <c r="D88" s="207"/>
      <c r="E88" s="207">
        <v>3000</v>
      </c>
      <c r="F88" s="207"/>
      <c r="G88" s="207"/>
      <c r="H88" s="207"/>
      <c r="I88" s="207">
        <f>2177.95479-1762.53634-0.3</f>
        <v>415.11844999999965</v>
      </c>
      <c r="J88" s="207"/>
      <c r="K88" s="194">
        <f>-I88</f>
        <v>-415.11844999999965</v>
      </c>
      <c r="L88" s="190">
        <f>E88+F88+G88+H88+I88+J88+K88</f>
        <v>3000</v>
      </c>
      <c r="M88" s="270"/>
    </row>
    <row r="89" spans="1:15" s="211" customFormat="1" ht="42.75">
      <c r="A89" s="204" t="s">
        <v>908</v>
      </c>
      <c r="B89" s="205" t="s">
        <v>909</v>
      </c>
      <c r="C89" s="207"/>
      <c r="D89" s="207"/>
      <c r="E89" s="207">
        <v>9000</v>
      </c>
      <c r="F89" s="207"/>
      <c r="G89" s="207"/>
      <c r="H89" s="207"/>
      <c r="I89" s="207"/>
      <c r="J89" s="207"/>
      <c r="K89" s="194"/>
      <c r="L89" s="190">
        <f t="shared" ref="L89:L94" si="15">E89+F89+G89+H89+I89+J89</f>
        <v>9000</v>
      </c>
      <c r="M89" s="270"/>
    </row>
    <row r="90" spans="1:15" s="208" customFormat="1" ht="15">
      <c r="A90" s="209" t="s">
        <v>910</v>
      </c>
      <c r="B90" s="210" t="s">
        <v>911</v>
      </c>
      <c r="C90" s="206"/>
      <c r="D90" s="206"/>
      <c r="E90" s="206">
        <v>10000</v>
      </c>
      <c r="F90" s="206"/>
      <c r="G90" s="206"/>
      <c r="H90" s="206"/>
      <c r="I90" s="206">
        <v>878.73603000000003</v>
      </c>
      <c r="J90" s="206"/>
      <c r="K90" s="669">
        <f>-I90</f>
        <v>-878.73603000000003</v>
      </c>
      <c r="L90" s="187">
        <f>E90+F90+G90+H90+I90+J90+K90</f>
        <v>10000</v>
      </c>
      <c r="M90" s="269"/>
    </row>
    <row r="91" spans="1:15" s="208" customFormat="1" ht="15">
      <c r="A91" s="209" t="s">
        <v>912</v>
      </c>
      <c r="B91" s="210" t="s">
        <v>913</v>
      </c>
      <c r="C91" s="206"/>
      <c r="D91" s="206"/>
      <c r="E91" s="206"/>
      <c r="F91" s="206"/>
      <c r="G91" s="206"/>
      <c r="H91" s="206"/>
      <c r="I91" s="207">
        <v>1093.7377899999999</v>
      </c>
      <c r="J91" s="206"/>
      <c r="K91" s="669">
        <v>-1093.7377899999999</v>
      </c>
      <c r="L91" s="190">
        <f>E91+F91+G91+H91+I91+J91+K91</f>
        <v>0</v>
      </c>
      <c r="M91" s="270"/>
    </row>
    <row r="92" spans="1:15" s="208" customFormat="1" ht="15">
      <c r="A92" s="212" t="s">
        <v>138</v>
      </c>
      <c r="B92" s="213" t="s">
        <v>914</v>
      </c>
      <c r="C92" s="206"/>
      <c r="D92" s="206"/>
      <c r="E92" s="214">
        <f t="shared" ref="E92:L92" si="16">E93+E128+E173+E96+E178</f>
        <v>1121115.8259999999</v>
      </c>
      <c r="F92" s="214">
        <f t="shared" si="16"/>
        <v>2402.9</v>
      </c>
      <c r="G92" s="214">
        <f t="shared" si="16"/>
        <v>111930.7855</v>
      </c>
      <c r="H92" s="214">
        <f t="shared" si="16"/>
        <v>226655.84500000003</v>
      </c>
      <c r="I92" s="214">
        <f t="shared" si="16"/>
        <v>17051.761999999999</v>
      </c>
      <c r="J92" s="214">
        <f t="shared" si="16"/>
        <v>65723.170129999999</v>
      </c>
      <c r="K92" s="670">
        <f t="shared" si="16"/>
        <v>106470.01669000002</v>
      </c>
      <c r="L92" s="214">
        <f t="shared" si="16"/>
        <v>1651350.3053200003</v>
      </c>
      <c r="M92" s="272"/>
      <c r="N92" s="215"/>
      <c r="O92" s="215"/>
    </row>
    <row r="93" spans="1:15" s="208" customFormat="1" ht="30">
      <c r="A93" s="216" t="s">
        <v>915</v>
      </c>
      <c r="B93" s="217" t="s">
        <v>916</v>
      </c>
      <c r="C93" s="206"/>
      <c r="D93" s="206"/>
      <c r="E93" s="218">
        <f>E94+E95</f>
        <v>271978</v>
      </c>
      <c r="F93" s="218">
        <f>F94+F95</f>
        <v>0</v>
      </c>
      <c r="G93" s="218">
        <f>G94+G95</f>
        <v>4598</v>
      </c>
      <c r="H93" s="218">
        <f>H94+H95</f>
        <v>0</v>
      </c>
      <c r="I93" s="218">
        <f t="shared" ref="I93:L93" si="17">I94+I95</f>
        <v>1160.5</v>
      </c>
      <c r="J93" s="218">
        <f t="shared" si="17"/>
        <v>0</v>
      </c>
      <c r="K93" s="671">
        <f t="shared" si="17"/>
        <v>5337</v>
      </c>
      <c r="L93" s="218">
        <f t="shared" si="17"/>
        <v>283073.5</v>
      </c>
      <c r="M93" s="258"/>
    </row>
    <row r="94" spans="1:15" s="211" customFormat="1" ht="28.5">
      <c r="A94" s="219" t="s">
        <v>917</v>
      </c>
      <c r="B94" s="220" t="s">
        <v>918</v>
      </c>
      <c r="C94" s="207"/>
      <c r="D94" s="207"/>
      <c r="E94" s="221">
        <v>257309</v>
      </c>
      <c r="F94" s="207"/>
      <c r="G94" s="207"/>
      <c r="H94" s="207"/>
      <c r="I94" s="207"/>
      <c r="J94" s="207"/>
      <c r="K94" s="194"/>
      <c r="L94" s="190">
        <f t="shared" si="15"/>
        <v>257309</v>
      </c>
      <c r="M94" s="270"/>
    </row>
    <row r="95" spans="1:15" s="211" customFormat="1" ht="35.25" customHeight="1">
      <c r="A95" s="222" t="s">
        <v>919</v>
      </c>
      <c r="B95" s="223" t="s">
        <v>920</v>
      </c>
      <c r="C95" s="207"/>
      <c r="D95" s="207"/>
      <c r="E95" s="221">
        <v>14669</v>
      </c>
      <c r="F95" s="207"/>
      <c r="G95" s="207">
        <v>4598</v>
      </c>
      <c r="H95" s="207"/>
      <c r="I95" s="207">
        <v>1160.5</v>
      </c>
      <c r="J95" s="207"/>
      <c r="K95" s="194">
        <v>5337</v>
      </c>
      <c r="L95" s="190">
        <f>E95+F95+G95+H95+I95+J95+K95</f>
        <v>25764.5</v>
      </c>
      <c r="M95" s="270"/>
    </row>
    <row r="96" spans="1:15" s="211" customFormat="1" ht="35.25" customHeight="1">
      <c r="A96" s="224" t="s">
        <v>921</v>
      </c>
      <c r="B96" s="225" t="s">
        <v>922</v>
      </c>
      <c r="C96" s="207"/>
      <c r="D96" s="207"/>
      <c r="E96" s="218">
        <f>E104+E113+E114+E115+E121+E105+E120+E103+E101+E102+E111+E123+E126+E124+E109+E117+E116+E127+E112+E125+E110+E118+E107+E106+E99+E119+E98+E108+E122+E97</f>
        <v>0</v>
      </c>
      <c r="F96" s="218">
        <f t="shared" ref="F96:J96" si="18">F104+F113+F114+F115+F121+F105+F120+F103+F101+F102+F111+F123+F126+F124+F109+F117+F116+F127+F112+F125+F110+F118+F107+F106+F99+F119+F98+F108+F122+F97</f>
        <v>2176</v>
      </c>
      <c r="G96" s="218">
        <f t="shared" si="18"/>
        <v>26285.7</v>
      </c>
      <c r="H96" s="218">
        <f t="shared" si="18"/>
        <v>192812.59400000001</v>
      </c>
      <c r="I96" s="218">
        <f t="shared" si="18"/>
        <v>12892.462</v>
      </c>
      <c r="J96" s="218">
        <f t="shared" si="18"/>
        <v>9411.75065</v>
      </c>
      <c r="K96" s="671">
        <f>K104+K113+K114+K115+K121+K105+K120+K103+K101+K102+K111+K123+K126+K124+K109+K117+K116+K127+K112+K125+K110+K118+K107+K106+K99+K119+K98+K108+K122+K97+K100</f>
        <v>74059.761000000013</v>
      </c>
      <c r="L96" s="218">
        <f>L104+L113+L114+L115+L121+L105+L120+L103+L101+L102+L111+L123+L126+L124+L109+L117+L116+L127+L112+L125+L110+L118+L107+L106+L99+L119+L98+L108+L122+L97+L100</f>
        <v>317638.26764999994</v>
      </c>
      <c r="M96" s="218"/>
      <c r="N96" s="218"/>
      <c r="O96" s="261"/>
    </row>
    <row r="97" spans="1:15" s="211" customFormat="1" ht="35.25" customHeight="1">
      <c r="A97" s="226" t="s">
        <v>1089</v>
      </c>
      <c r="B97" s="227" t="s">
        <v>1090</v>
      </c>
      <c r="C97" s="207"/>
      <c r="D97" s="207"/>
      <c r="E97" s="218"/>
      <c r="F97" s="218"/>
      <c r="G97" s="218"/>
      <c r="H97" s="218"/>
      <c r="I97" s="218"/>
      <c r="J97" s="218"/>
      <c r="K97" s="672">
        <v>464.42</v>
      </c>
      <c r="L97" s="221">
        <f>K97</f>
        <v>464.42</v>
      </c>
      <c r="M97" s="249"/>
      <c r="N97" s="258"/>
      <c r="O97" s="261"/>
    </row>
    <row r="98" spans="1:15" s="211" customFormat="1" ht="35.25" customHeight="1">
      <c r="A98" s="226" t="s">
        <v>1076</v>
      </c>
      <c r="B98" s="227" t="s">
        <v>1077</v>
      </c>
      <c r="C98" s="207"/>
      <c r="D98" s="207"/>
      <c r="E98" s="221"/>
      <c r="F98" s="221"/>
      <c r="G98" s="221"/>
      <c r="H98" s="221"/>
      <c r="I98" s="221"/>
      <c r="J98" s="221"/>
      <c r="K98" s="672">
        <v>4810.3429999999998</v>
      </c>
      <c r="L98" s="221">
        <f>K98</f>
        <v>4810.3429999999998</v>
      </c>
      <c r="M98" s="249"/>
      <c r="N98" s="249"/>
    </row>
    <row r="99" spans="1:15" s="211" customFormat="1" ht="35.25" customHeight="1">
      <c r="A99" s="226" t="s">
        <v>1072</v>
      </c>
      <c r="B99" s="227" t="s">
        <v>1073</v>
      </c>
      <c r="C99" s="207"/>
      <c r="D99" s="207"/>
      <c r="E99" s="221"/>
      <c r="F99" s="221"/>
      <c r="G99" s="221"/>
      <c r="H99" s="221"/>
      <c r="I99" s="221"/>
      <c r="J99" s="221"/>
      <c r="K99" s="672">
        <f>14144.33+9483.574</f>
        <v>23627.904000000002</v>
      </c>
      <c r="L99" s="221">
        <f>C99+D99+E99+F99+G99+H99+I99+J99+K99</f>
        <v>23627.904000000002</v>
      </c>
      <c r="M99" s="249"/>
      <c r="N99" s="249"/>
    </row>
    <row r="100" spans="1:15" s="211" customFormat="1" ht="43.5" customHeight="1">
      <c r="A100" s="226" t="s">
        <v>1092</v>
      </c>
      <c r="B100" s="227" t="s">
        <v>1093</v>
      </c>
      <c r="C100" s="207"/>
      <c r="D100" s="207"/>
      <c r="E100" s="221"/>
      <c r="F100" s="221"/>
      <c r="G100" s="221"/>
      <c r="H100" s="221"/>
      <c r="I100" s="221"/>
      <c r="J100" s="221"/>
      <c r="K100" s="672">
        <v>2507.6</v>
      </c>
      <c r="L100" s="221">
        <f>K100</f>
        <v>2507.6</v>
      </c>
      <c r="M100" s="249"/>
      <c r="N100" s="249"/>
    </row>
    <row r="101" spans="1:15" s="211" customFormat="1" ht="35.25" customHeight="1">
      <c r="A101" s="226" t="s">
        <v>923</v>
      </c>
      <c r="B101" s="227" t="s">
        <v>924</v>
      </c>
      <c r="C101" s="207"/>
      <c r="D101" s="207"/>
      <c r="E101" s="221"/>
      <c r="F101" s="221"/>
      <c r="G101" s="221"/>
      <c r="H101" s="221">
        <v>1231</v>
      </c>
      <c r="I101" s="221"/>
      <c r="J101" s="221"/>
      <c r="K101" s="672"/>
      <c r="L101" s="190">
        <f>E101+F101+G101+H101+I101+J101+K101</f>
        <v>1231</v>
      </c>
      <c r="M101" s="270"/>
    </row>
    <row r="102" spans="1:15" s="211" customFormat="1" ht="35.25" customHeight="1">
      <c r="A102" s="226" t="s">
        <v>925</v>
      </c>
      <c r="B102" s="227" t="s">
        <v>926</v>
      </c>
      <c r="C102" s="207"/>
      <c r="D102" s="207"/>
      <c r="E102" s="221"/>
      <c r="F102" s="221"/>
      <c r="G102" s="221"/>
      <c r="H102" s="221">
        <v>13472.034</v>
      </c>
      <c r="I102" s="221"/>
      <c r="J102" s="221"/>
      <c r="K102" s="672"/>
      <c r="L102" s="190">
        <f t="shared" ref="L102:L127" si="19">E102+F102+G102+H102+I102+J102+K102</f>
        <v>13472.034</v>
      </c>
      <c r="M102" s="270"/>
    </row>
    <row r="103" spans="1:15" s="211" customFormat="1" ht="35.25" customHeight="1">
      <c r="A103" s="226" t="s">
        <v>927</v>
      </c>
      <c r="B103" s="227" t="s">
        <v>928</v>
      </c>
      <c r="C103" s="207"/>
      <c r="D103" s="207"/>
      <c r="E103" s="218"/>
      <c r="F103" s="218"/>
      <c r="G103" s="218"/>
      <c r="H103" s="221">
        <v>1800</v>
      </c>
      <c r="I103" s="221"/>
      <c r="J103" s="221"/>
      <c r="K103" s="672"/>
      <c r="L103" s="190">
        <f t="shared" si="19"/>
        <v>1800</v>
      </c>
      <c r="M103" s="270"/>
    </row>
    <row r="104" spans="1:15" s="211" customFormat="1" ht="35.25" customHeight="1">
      <c r="A104" s="226" t="s">
        <v>929</v>
      </c>
      <c r="B104" s="227" t="s">
        <v>930</v>
      </c>
      <c r="C104" s="207"/>
      <c r="D104" s="207"/>
      <c r="E104" s="221"/>
      <c r="F104" s="207">
        <v>2176</v>
      </c>
      <c r="G104" s="207"/>
      <c r="H104" s="207"/>
      <c r="I104" s="207"/>
      <c r="J104" s="207"/>
      <c r="K104" s="194"/>
      <c r="L104" s="190">
        <f t="shared" si="19"/>
        <v>2176</v>
      </c>
      <c r="M104" s="270"/>
    </row>
    <row r="105" spans="1:15" s="211" customFormat="1" ht="35.25" customHeight="1">
      <c r="A105" s="226" t="s">
        <v>929</v>
      </c>
      <c r="B105" s="227" t="s">
        <v>931</v>
      </c>
      <c r="C105" s="207"/>
      <c r="D105" s="207"/>
      <c r="E105" s="221"/>
      <c r="F105" s="207"/>
      <c r="G105" s="207">
        <v>7416.3</v>
      </c>
      <c r="H105" s="207">
        <f>8160+98788+927.8+5865</f>
        <v>113740.8</v>
      </c>
      <c r="I105" s="207"/>
      <c r="J105" s="207"/>
      <c r="K105" s="194">
        <f>1788.3+981.246+2728+330.5+6195.8+2659.759+4847.4+7714.05</f>
        <v>27245.055</v>
      </c>
      <c r="L105" s="235">
        <f t="shared" si="19"/>
        <v>148402.155</v>
      </c>
      <c r="M105" s="273"/>
    </row>
    <row r="106" spans="1:15" s="211" customFormat="1" ht="60.75" customHeight="1">
      <c r="A106" s="226" t="s">
        <v>932</v>
      </c>
      <c r="B106" s="227" t="s">
        <v>933</v>
      </c>
      <c r="C106" s="207"/>
      <c r="D106" s="207"/>
      <c r="E106" s="221"/>
      <c r="F106" s="207"/>
      <c r="G106" s="207"/>
      <c r="H106" s="207"/>
      <c r="I106" s="207"/>
      <c r="J106" s="207">
        <v>5373</v>
      </c>
      <c r="K106" s="194"/>
      <c r="L106" s="190">
        <f t="shared" si="19"/>
        <v>5373</v>
      </c>
      <c r="M106" s="270"/>
    </row>
    <row r="107" spans="1:15" s="211" customFormat="1" ht="64.5" customHeight="1">
      <c r="A107" s="226" t="s">
        <v>934</v>
      </c>
      <c r="B107" s="227" t="s">
        <v>935</v>
      </c>
      <c r="C107" s="207"/>
      <c r="D107" s="207"/>
      <c r="E107" s="221"/>
      <c r="F107" s="207"/>
      <c r="G107" s="207"/>
      <c r="H107" s="207"/>
      <c r="I107" s="207"/>
      <c r="J107" s="207">
        <v>1800</v>
      </c>
      <c r="K107" s="194"/>
      <c r="L107" s="190">
        <f t="shared" si="19"/>
        <v>1800</v>
      </c>
      <c r="M107" s="270"/>
    </row>
    <row r="108" spans="1:15" s="211" customFormat="1" ht="41.25" customHeight="1">
      <c r="A108" s="226" t="s">
        <v>1078</v>
      </c>
      <c r="B108" s="227" t="s">
        <v>1079</v>
      </c>
      <c r="C108" s="207"/>
      <c r="D108" s="207"/>
      <c r="E108" s="221"/>
      <c r="F108" s="207"/>
      <c r="G108" s="207"/>
      <c r="H108" s="207"/>
      <c r="I108" s="207"/>
      <c r="J108" s="207"/>
      <c r="K108" s="194">
        <v>5017.6390000000001</v>
      </c>
      <c r="L108" s="190">
        <f t="shared" si="19"/>
        <v>5017.6390000000001</v>
      </c>
      <c r="M108" s="270"/>
    </row>
    <row r="109" spans="1:15" s="211" customFormat="1" ht="35.25" customHeight="1">
      <c r="A109" s="226" t="s">
        <v>936</v>
      </c>
      <c r="B109" s="227" t="s">
        <v>937</v>
      </c>
      <c r="C109" s="207"/>
      <c r="D109" s="207"/>
      <c r="E109" s="221"/>
      <c r="F109" s="207"/>
      <c r="G109" s="207"/>
      <c r="H109" s="207">
        <v>1804.442</v>
      </c>
      <c r="I109" s="207"/>
      <c r="J109" s="207"/>
      <c r="K109" s="194"/>
      <c r="L109" s="190">
        <f t="shared" si="19"/>
        <v>1804.442</v>
      </c>
      <c r="M109" s="270"/>
    </row>
    <row r="110" spans="1:15" s="211" customFormat="1" ht="35.25" customHeight="1">
      <c r="A110" s="226" t="s">
        <v>938</v>
      </c>
      <c r="B110" s="227" t="s">
        <v>939</v>
      </c>
      <c r="C110" s="207"/>
      <c r="D110" s="207"/>
      <c r="E110" s="221"/>
      <c r="F110" s="207"/>
      <c r="G110" s="207"/>
      <c r="H110" s="207"/>
      <c r="I110" s="207"/>
      <c r="J110" s="207">
        <v>1000</v>
      </c>
      <c r="K110" s="194"/>
      <c r="L110" s="190">
        <f t="shared" si="19"/>
        <v>1000</v>
      </c>
      <c r="M110" s="270"/>
    </row>
    <row r="111" spans="1:15" s="211" customFormat="1" ht="35.25" customHeight="1">
      <c r="A111" s="226" t="s">
        <v>940</v>
      </c>
      <c r="B111" s="227" t="s">
        <v>941</v>
      </c>
      <c r="C111" s="207"/>
      <c r="D111" s="207"/>
      <c r="E111" s="221"/>
      <c r="F111" s="207"/>
      <c r="G111" s="207"/>
      <c r="H111" s="207">
        <v>20414.223000000002</v>
      </c>
      <c r="I111" s="207"/>
      <c r="J111" s="207"/>
      <c r="K111" s="194"/>
      <c r="L111" s="190">
        <f t="shared" si="19"/>
        <v>20414.223000000002</v>
      </c>
      <c r="M111" s="270"/>
    </row>
    <row r="112" spans="1:15" s="211" customFormat="1" ht="46.5" customHeight="1">
      <c r="A112" s="226" t="s">
        <v>942</v>
      </c>
      <c r="B112" s="227" t="s">
        <v>943</v>
      </c>
      <c r="C112" s="207"/>
      <c r="D112" s="207"/>
      <c r="E112" s="221"/>
      <c r="F112" s="207"/>
      <c r="G112" s="207"/>
      <c r="H112" s="207"/>
      <c r="I112" s="207"/>
      <c r="J112" s="207">
        <v>107</v>
      </c>
      <c r="K112" s="194"/>
      <c r="L112" s="190">
        <f t="shared" si="19"/>
        <v>107</v>
      </c>
      <c r="M112" s="270"/>
    </row>
    <row r="113" spans="1:15" s="211" customFormat="1" ht="35.25" customHeight="1">
      <c r="A113" s="226" t="s">
        <v>944</v>
      </c>
      <c r="B113" s="227" t="s">
        <v>945</v>
      </c>
      <c r="C113" s="207"/>
      <c r="D113" s="207"/>
      <c r="E113" s="221"/>
      <c r="F113" s="207"/>
      <c r="G113" s="207">
        <v>750</v>
      </c>
      <c r="H113" s="207"/>
      <c r="I113" s="207"/>
      <c r="J113" s="207"/>
      <c r="K113" s="194">
        <f>1048.5-548.5</f>
        <v>500</v>
      </c>
      <c r="L113" s="190">
        <f t="shared" si="19"/>
        <v>1250</v>
      </c>
      <c r="M113" s="270"/>
      <c r="N113" s="261"/>
    </row>
    <row r="114" spans="1:15" s="211" customFormat="1" ht="35.25" customHeight="1">
      <c r="A114" s="226" t="s">
        <v>946</v>
      </c>
      <c r="B114" s="227" t="s">
        <v>947</v>
      </c>
      <c r="C114" s="207"/>
      <c r="D114" s="207"/>
      <c r="E114" s="221"/>
      <c r="F114" s="207"/>
      <c r="G114" s="207">
        <v>3614.7</v>
      </c>
      <c r="H114" s="207"/>
      <c r="I114" s="207"/>
      <c r="J114" s="207"/>
      <c r="K114" s="194"/>
      <c r="L114" s="190">
        <f t="shared" si="19"/>
        <v>3614.7</v>
      </c>
      <c r="M114" s="270"/>
    </row>
    <row r="115" spans="1:15" s="211" customFormat="1" ht="35.25" customHeight="1">
      <c r="A115" s="226" t="s">
        <v>944</v>
      </c>
      <c r="B115" s="227" t="s">
        <v>948</v>
      </c>
      <c r="C115" s="207"/>
      <c r="D115" s="207"/>
      <c r="E115" s="221"/>
      <c r="F115" s="207"/>
      <c r="G115" s="207">
        <v>3229.7</v>
      </c>
      <c r="H115" s="207"/>
      <c r="I115" s="207"/>
      <c r="J115" s="207"/>
      <c r="K115" s="194"/>
      <c r="L115" s="235">
        <f t="shared" si="19"/>
        <v>3229.7</v>
      </c>
      <c r="M115" s="273"/>
    </row>
    <row r="116" spans="1:15" s="211" customFormat="1" ht="35.25" customHeight="1">
      <c r="A116" s="226" t="s">
        <v>949</v>
      </c>
      <c r="B116" s="227" t="s">
        <v>950</v>
      </c>
      <c r="C116" s="207"/>
      <c r="D116" s="207"/>
      <c r="E116" s="221"/>
      <c r="F116" s="207"/>
      <c r="G116" s="207"/>
      <c r="H116" s="207"/>
      <c r="I116" s="207">
        <f>500+2200</f>
        <v>2700</v>
      </c>
      <c r="J116" s="207"/>
      <c r="K116" s="194"/>
      <c r="L116" s="190">
        <f t="shared" si="19"/>
        <v>2700</v>
      </c>
      <c r="M116" s="270"/>
    </row>
    <row r="117" spans="1:15" s="211" customFormat="1" ht="35.25" customHeight="1">
      <c r="A117" s="226" t="s">
        <v>951</v>
      </c>
      <c r="B117" s="227" t="s">
        <v>952</v>
      </c>
      <c r="C117" s="207"/>
      <c r="D117" s="207"/>
      <c r="E117" s="221"/>
      <c r="F117" s="207"/>
      <c r="G117" s="207"/>
      <c r="H117" s="207"/>
      <c r="I117" s="207">
        <f>1236+220</f>
        <v>1456</v>
      </c>
      <c r="J117" s="207"/>
      <c r="K117" s="194"/>
      <c r="L117" s="190">
        <f t="shared" si="19"/>
        <v>1456</v>
      </c>
      <c r="M117" s="270"/>
    </row>
    <row r="118" spans="1:15" s="211" customFormat="1" ht="35.25" customHeight="1">
      <c r="A118" s="226" t="s">
        <v>953</v>
      </c>
      <c r="B118" s="227" t="s">
        <v>954</v>
      </c>
      <c r="C118" s="207"/>
      <c r="D118" s="207"/>
      <c r="E118" s="221"/>
      <c r="F118" s="207"/>
      <c r="G118" s="207"/>
      <c r="H118" s="207"/>
      <c r="I118" s="207"/>
      <c r="J118" s="207">
        <v>756.39</v>
      </c>
      <c r="K118" s="194"/>
      <c r="L118" s="190">
        <f t="shared" si="19"/>
        <v>756.39</v>
      </c>
      <c r="M118" s="270"/>
    </row>
    <row r="119" spans="1:15" s="211" customFormat="1" ht="35.25" customHeight="1">
      <c r="A119" s="226" t="s">
        <v>1074</v>
      </c>
      <c r="B119" s="227" t="s">
        <v>1075</v>
      </c>
      <c r="C119" s="207"/>
      <c r="D119" s="207"/>
      <c r="E119" s="221"/>
      <c r="F119" s="207"/>
      <c r="G119" s="207"/>
      <c r="H119" s="207"/>
      <c r="I119" s="207"/>
      <c r="J119" s="207"/>
      <c r="K119" s="194">
        <v>1450</v>
      </c>
      <c r="L119" s="190">
        <f t="shared" si="19"/>
        <v>1450</v>
      </c>
      <c r="M119" s="270"/>
    </row>
    <row r="120" spans="1:15" s="211" customFormat="1" ht="35.25" customHeight="1">
      <c r="A120" s="226" t="s">
        <v>955</v>
      </c>
      <c r="B120" s="227" t="s">
        <v>956</v>
      </c>
      <c r="C120" s="207"/>
      <c r="D120" s="207"/>
      <c r="E120" s="221"/>
      <c r="F120" s="207"/>
      <c r="G120" s="207">
        <v>275</v>
      </c>
      <c r="H120" s="207"/>
      <c r="I120" s="207"/>
      <c r="J120" s="207"/>
      <c r="K120" s="194">
        <v>275</v>
      </c>
      <c r="L120" s="190">
        <f t="shared" si="19"/>
        <v>550</v>
      </c>
      <c r="M120" s="270"/>
    </row>
    <row r="121" spans="1:15" s="211" customFormat="1" ht="35.25" customHeight="1">
      <c r="A121" s="226" t="s">
        <v>957</v>
      </c>
      <c r="B121" s="227" t="s">
        <v>958</v>
      </c>
      <c r="C121" s="207"/>
      <c r="D121" s="207"/>
      <c r="E121" s="221"/>
      <c r="F121" s="207"/>
      <c r="G121" s="207">
        <v>11000</v>
      </c>
      <c r="H121" s="207"/>
      <c r="I121" s="207"/>
      <c r="J121" s="207"/>
      <c r="K121" s="194"/>
      <c r="L121" s="190">
        <f t="shared" si="19"/>
        <v>11000</v>
      </c>
      <c r="M121" s="270"/>
    </row>
    <row r="122" spans="1:15" s="211" customFormat="1" ht="35.25" customHeight="1">
      <c r="A122" s="226" t="s">
        <v>1080</v>
      </c>
      <c r="B122" s="227" t="s">
        <v>1081</v>
      </c>
      <c r="C122" s="207"/>
      <c r="D122" s="207"/>
      <c r="E122" s="221"/>
      <c r="F122" s="207"/>
      <c r="G122" s="207"/>
      <c r="H122" s="207"/>
      <c r="I122" s="207"/>
      <c r="J122" s="207"/>
      <c r="K122" s="194">
        <v>8161.8</v>
      </c>
      <c r="L122" s="190">
        <f t="shared" si="19"/>
        <v>8161.8</v>
      </c>
      <c r="M122" s="270"/>
    </row>
    <row r="123" spans="1:15" s="211" customFormat="1" ht="35.25" customHeight="1">
      <c r="A123" s="226" t="s">
        <v>959</v>
      </c>
      <c r="B123" s="227" t="s">
        <v>960</v>
      </c>
      <c r="C123" s="207"/>
      <c r="D123" s="207"/>
      <c r="E123" s="221"/>
      <c r="F123" s="207"/>
      <c r="G123" s="207"/>
      <c r="H123" s="207">
        <v>11613.852999999999</v>
      </c>
      <c r="I123" s="207"/>
      <c r="J123" s="207"/>
      <c r="K123" s="194"/>
      <c r="L123" s="190">
        <f t="shared" si="19"/>
        <v>11613.852999999999</v>
      </c>
      <c r="M123" s="270"/>
    </row>
    <row r="124" spans="1:15" s="211" customFormat="1" ht="35.25" customHeight="1">
      <c r="A124" s="226" t="s">
        <v>961</v>
      </c>
      <c r="B124" s="227" t="s">
        <v>962</v>
      </c>
      <c r="C124" s="207"/>
      <c r="D124" s="207"/>
      <c r="E124" s="221"/>
      <c r="F124" s="207"/>
      <c r="G124" s="207"/>
      <c r="H124" s="207">
        <v>3599.3119999999999</v>
      </c>
      <c r="I124" s="207"/>
      <c r="J124" s="207"/>
      <c r="K124" s="194"/>
      <c r="L124" s="190">
        <f t="shared" si="19"/>
        <v>3599.3119999999999</v>
      </c>
      <c r="M124" s="270"/>
    </row>
    <row r="125" spans="1:15" s="211" customFormat="1" ht="35.25" customHeight="1">
      <c r="A125" s="226" t="s">
        <v>963</v>
      </c>
      <c r="B125" s="227" t="s">
        <v>964</v>
      </c>
      <c r="C125" s="207"/>
      <c r="D125" s="207"/>
      <c r="E125" s="221"/>
      <c r="F125" s="207"/>
      <c r="G125" s="207"/>
      <c r="H125" s="207"/>
      <c r="I125" s="207"/>
      <c r="J125" s="207">
        <v>375.36065000000002</v>
      </c>
      <c r="K125" s="194"/>
      <c r="L125" s="190">
        <f t="shared" si="19"/>
        <v>375.36065000000002</v>
      </c>
      <c r="M125" s="270"/>
    </row>
    <row r="126" spans="1:15" s="211" customFormat="1" ht="35.25" customHeight="1">
      <c r="A126" s="226" t="s">
        <v>965</v>
      </c>
      <c r="B126" s="227" t="s">
        <v>966</v>
      </c>
      <c r="C126" s="207"/>
      <c r="D126" s="207"/>
      <c r="E126" s="221"/>
      <c r="F126" s="207"/>
      <c r="G126" s="207"/>
      <c r="H126" s="207">
        <v>25136.93</v>
      </c>
      <c r="I126" s="207"/>
      <c r="J126" s="207"/>
      <c r="K126" s="194"/>
      <c r="L126" s="190">
        <f t="shared" si="19"/>
        <v>25136.93</v>
      </c>
      <c r="M126" s="270"/>
    </row>
    <row r="127" spans="1:15" s="211" customFormat="1" ht="35.25" customHeight="1">
      <c r="A127" s="226" t="s">
        <v>967</v>
      </c>
      <c r="B127" s="227" t="s">
        <v>968</v>
      </c>
      <c r="C127" s="207"/>
      <c r="D127" s="207"/>
      <c r="E127" s="221"/>
      <c r="F127" s="207"/>
      <c r="G127" s="207"/>
      <c r="H127" s="207"/>
      <c r="I127" s="207">
        <v>8736.4619999999995</v>
      </c>
      <c r="J127" s="207"/>
      <c r="K127" s="194"/>
      <c r="L127" s="190">
        <f t="shared" si="19"/>
        <v>8736.4619999999995</v>
      </c>
      <c r="M127" s="270"/>
    </row>
    <row r="128" spans="1:15" s="211" customFormat="1" ht="40.5" customHeight="1">
      <c r="A128" s="216" t="s">
        <v>969</v>
      </c>
      <c r="B128" s="217" t="s">
        <v>970</v>
      </c>
      <c r="C128" s="207"/>
      <c r="D128" s="207"/>
      <c r="E128" s="218">
        <f>E129+E130+E131+E132+E134+E135+E136+E137+E138+E139+E140+E141+E142+E143+E144+E145+E147+E148+E149+E150+E151+E152+E154+E155+E156+E157+E158+E159+E160+E161+E162+E165+E166+E153+E133+E146</f>
        <v>849137.826</v>
      </c>
      <c r="F128" s="218">
        <f>F129+F130+F131+F132+F134+F135+F136+F137+F138+F139+F140+F141+F142+F143+F144+F145+F147+F148+F149+F150+F151+F152+F154+F155+F156+F157+F158+F159+F160+F161+F162+F165+F166+F153+F133+F146</f>
        <v>0</v>
      </c>
      <c r="G128" s="218">
        <f>G129+G130+G131+G132+G134+G135+G136+G137+G138+G139+G140+G141+G142+G143+G144+G145+G147+G148+G149+G150+G151+G152+G154+G155+G156+G157+G158+G159+G160+G161+G162+G165+G166+G153+G133+G146</f>
        <v>80960.749500000005</v>
      </c>
      <c r="H128" s="218">
        <f>H129+H130+H131+H132+H134+H135+H136+H137+H138+H139+H140+H141+H142+H143+H144+H145+H147+H148+H149+H150+H151+H152+H154+H155+H156+H157+H158+H159+H160+H161+H162+H165+H166+H153+H133+H146</f>
        <v>27523.510000000002</v>
      </c>
      <c r="I128" s="218">
        <f t="shared" ref="I128:J128" si="20">I129+I130+I131+I132+I134+I135+I136+I137+I138+I139+I140+I141+I142+I143+I144+I145+I147+I148+I149+I150+I151+I152+I154+I155+I156+I157+I158+I159+I160+I161+I162+I165+I166+I153+I133+I146</f>
        <v>-83</v>
      </c>
      <c r="J128" s="218">
        <f t="shared" si="20"/>
        <v>53746.8439</v>
      </c>
      <c r="K128" s="671">
        <f>K129+K130+K131+K132+K134+K135+K136+K137+K138+K139+K140+K141+K142+K143+K144+K145+K147+K148+K149+K150+K151+K152+K154+K155+K156+K157+K158+K159+K160+K161+K162+K165+K166+K153+K133+K146+K163</f>
        <v>26969.155690000003</v>
      </c>
      <c r="L128" s="218">
        <f>L129+L130+L131+L132+L134+L135+L136+L137+L138+L139+L140+L141+L142+L143+L144+L145+L147+L148+L149+L150+L151+L152+L154+L155+L156+L157+L158+L159+L160+L161+L162+L165+L166+L153+L133+L146+L163</f>
        <v>1038255.0850900002</v>
      </c>
      <c r="M128" s="258"/>
      <c r="O128" s="261"/>
    </row>
    <row r="129" spans="1:15" s="211" customFormat="1" ht="28.5">
      <c r="A129" s="205" t="s">
        <v>971</v>
      </c>
      <c r="B129" s="220" t="s">
        <v>972</v>
      </c>
      <c r="C129" s="207"/>
      <c r="D129" s="207"/>
      <c r="E129" s="221">
        <v>200</v>
      </c>
      <c r="F129" s="207"/>
      <c r="G129" s="207"/>
      <c r="H129" s="207"/>
      <c r="I129" s="207"/>
      <c r="J129" s="207"/>
      <c r="K129" s="194">
        <f>25-5.34503</f>
        <v>19.654969999999999</v>
      </c>
      <c r="L129" s="190">
        <f>E129+F129+G129+H129+I129+J129+K129</f>
        <v>219.65496999999999</v>
      </c>
      <c r="M129" s="270"/>
      <c r="N129" s="228"/>
      <c r="O129" s="261"/>
    </row>
    <row r="130" spans="1:15" s="211" customFormat="1" ht="42.75">
      <c r="A130" s="229" t="s">
        <v>973</v>
      </c>
      <c r="B130" s="205" t="s">
        <v>974</v>
      </c>
      <c r="C130" s="207"/>
      <c r="D130" s="207"/>
      <c r="E130" s="221">
        <v>0</v>
      </c>
      <c r="F130" s="207"/>
      <c r="G130" s="207"/>
      <c r="H130" s="207"/>
      <c r="I130" s="207"/>
      <c r="J130" s="207"/>
      <c r="K130" s="194"/>
      <c r="L130" s="190">
        <f t="shared" ref="L130:L172" si="21">E130+F130+G130+H130+I130+J130+K130</f>
        <v>0</v>
      </c>
      <c r="M130" s="270"/>
    </row>
    <row r="131" spans="1:15" s="211" customFormat="1" ht="42.75">
      <c r="A131" s="205" t="s">
        <v>975</v>
      </c>
      <c r="B131" s="220" t="s">
        <v>976</v>
      </c>
      <c r="C131" s="207"/>
      <c r="D131" s="207"/>
      <c r="E131" s="230">
        <v>2234.1260000000002</v>
      </c>
      <c r="F131" s="207"/>
      <c r="G131" s="207"/>
      <c r="H131" s="207">
        <f>-112.09</f>
        <v>-112.09</v>
      </c>
      <c r="I131" s="207"/>
      <c r="J131" s="207"/>
      <c r="K131" s="194"/>
      <c r="L131" s="190">
        <f t="shared" si="21"/>
        <v>2122.0360000000001</v>
      </c>
      <c r="M131" s="270"/>
    </row>
    <row r="132" spans="1:15" s="211" customFormat="1" ht="42.75">
      <c r="A132" s="222" t="s">
        <v>977</v>
      </c>
      <c r="B132" s="220" t="s">
        <v>978</v>
      </c>
      <c r="C132" s="207"/>
      <c r="D132" s="207"/>
      <c r="E132" s="221">
        <v>559</v>
      </c>
      <c r="F132" s="207"/>
      <c r="G132" s="207"/>
      <c r="H132" s="207"/>
      <c r="I132" s="207"/>
      <c r="J132" s="207"/>
      <c r="K132" s="194">
        <f>255-255+47.5</f>
        <v>47.5</v>
      </c>
      <c r="L132" s="190">
        <f t="shared" si="21"/>
        <v>606.5</v>
      </c>
      <c r="M132" s="270"/>
    </row>
    <row r="133" spans="1:15" s="211" customFormat="1" ht="28.5">
      <c r="A133" s="231" t="s">
        <v>979</v>
      </c>
      <c r="B133" s="220" t="s">
        <v>980</v>
      </c>
      <c r="C133" s="207"/>
      <c r="D133" s="207"/>
      <c r="E133" s="221"/>
      <c r="F133" s="207"/>
      <c r="G133" s="207">
        <v>5250</v>
      </c>
      <c r="H133" s="207"/>
      <c r="I133" s="207"/>
      <c r="J133" s="207"/>
      <c r="K133" s="194">
        <f>1750-460</f>
        <v>1290</v>
      </c>
      <c r="L133" s="190">
        <f t="shared" si="21"/>
        <v>6540</v>
      </c>
      <c r="M133" s="270"/>
    </row>
    <row r="134" spans="1:15" s="211" customFormat="1" ht="28.5">
      <c r="A134" s="231" t="s">
        <v>981</v>
      </c>
      <c r="B134" s="220" t="s">
        <v>980</v>
      </c>
      <c r="C134" s="207"/>
      <c r="D134" s="207"/>
      <c r="E134" s="221">
        <v>7000</v>
      </c>
      <c r="F134" s="207"/>
      <c r="G134" s="207">
        <v>-5250</v>
      </c>
      <c r="H134" s="207"/>
      <c r="I134" s="207"/>
      <c r="J134" s="207"/>
      <c r="K134" s="194">
        <v>-1750</v>
      </c>
      <c r="L134" s="190">
        <f t="shared" si="21"/>
        <v>0</v>
      </c>
      <c r="M134" s="270"/>
    </row>
    <row r="135" spans="1:15" s="211" customFormat="1" ht="42.75">
      <c r="A135" s="222" t="s">
        <v>982</v>
      </c>
      <c r="B135" s="232" t="s">
        <v>983</v>
      </c>
      <c r="C135" s="207"/>
      <c r="D135" s="207"/>
      <c r="E135" s="221">
        <v>2495.4</v>
      </c>
      <c r="F135" s="207"/>
      <c r="G135" s="207"/>
      <c r="H135" s="207"/>
      <c r="I135" s="207"/>
      <c r="J135" s="207">
        <v>103.7</v>
      </c>
      <c r="K135" s="194">
        <v>20.3</v>
      </c>
      <c r="L135" s="190">
        <f>E135+F135+G135+H135+I135+J135+K135</f>
        <v>2619.4</v>
      </c>
      <c r="M135" s="270"/>
    </row>
    <row r="136" spans="1:15" ht="42.75">
      <c r="A136" s="231" t="s">
        <v>984</v>
      </c>
      <c r="B136" s="233" t="s">
        <v>985</v>
      </c>
      <c r="C136" s="190"/>
      <c r="D136" s="190"/>
      <c r="E136" s="221">
        <v>797.5</v>
      </c>
      <c r="F136" s="190"/>
      <c r="G136" s="190"/>
      <c r="H136" s="190"/>
      <c r="I136" s="190"/>
      <c r="J136" s="190">
        <v>34.200000000000003</v>
      </c>
      <c r="K136" s="194">
        <f>13.6+42.3</f>
        <v>55.9</v>
      </c>
      <c r="L136" s="190">
        <f t="shared" si="21"/>
        <v>887.6</v>
      </c>
      <c r="M136" s="270"/>
    </row>
    <row r="137" spans="1:15" ht="28.5">
      <c r="A137" s="231" t="s">
        <v>986</v>
      </c>
      <c r="B137" s="233" t="s">
        <v>987</v>
      </c>
      <c r="C137" s="190"/>
      <c r="D137" s="190"/>
      <c r="E137" s="221">
        <v>1077.2</v>
      </c>
      <c r="F137" s="190"/>
      <c r="G137" s="190"/>
      <c r="H137" s="190">
        <v>59.603000000000002</v>
      </c>
      <c r="I137" s="190"/>
      <c r="J137" s="190">
        <v>23.6404</v>
      </c>
      <c r="K137" s="194">
        <f>56.095-0.0004</f>
        <v>56.0946</v>
      </c>
      <c r="L137" s="190">
        <f t="shared" si="21"/>
        <v>1216.538</v>
      </c>
      <c r="M137" s="270"/>
    </row>
    <row r="138" spans="1:15" ht="42.75">
      <c r="A138" s="231" t="s">
        <v>988</v>
      </c>
      <c r="B138" s="233" t="s">
        <v>989</v>
      </c>
      <c r="C138" s="190"/>
      <c r="D138" s="190"/>
      <c r="E138" s="221">
        <v>951.7</v>
      </c>
      <c r="F138" s="190"/>
      <c r="G138" s="190"/>
      <c r="H138" s="190">
        <v>41.3</v>
      </c>
      <c r="I138" s="190"/>
      <c r="J138" s="190">
        <v>15.9</v>
      </c>
      <c r="K138" s="194">
        <v>24.366</v>
      </c>
      <c r="L138" s="190">
        <f t="shared" si="21"/>
        <v>1033.2660000000001</v>
      </c>
      <c r="M138" s="270"/>
    </row>
    <row r="139" spans="1:15" ht="51" customHeight="1">
      <c r="A139" s="231" t="s">
        <v>990</v>
      </c>
      <c r="B139" s="234" t="s">
        <v>991</v>
      </c>
      <c r="C139" s="235"/>
      <c r="D139" s="235"/>
      <c r="E139" s="221">
        <v>2213.6999999999998</v>
      </c>
      <c r="F139" s="190"/>
      <c r="G139" s="190"/>
      <c r="H139" s="190">
        <v>96.18</v>
      </c>
      <c r="I139" s="190"/>
      <c r="J139" s="190">
        <v>36</v>
      </c>
      <c r="K139" s="194">
        <v>87.906999999999996</v>
      </c>
      <c r="L139" s="190">
        <f t="shared" si="21"/>
        <v>2433.7869999999998</v>
      </c>
      <c r="M139" s="270"/>
    </row>
    <row r="140" spans="1:15" ht="14.25">
      <c r="A140" s="231" t="s">
        <v>981</v>
      </c>
      <c r="B140" s="233" t="s">
        <v>992</v>
      </c>
      <c r="C140" s="190"/>
      <c r="D140" s="190"/>
      <c r="E140" s="221">
        <v>353893</v>
      </c>
      <c r="F140" s="190"/>
      <c r="G140" s="190">
        <f>65663.3465+424.5</f>
        <v>66087.8465</v>
      </c>
      <c r="H140" s="190"/>
      <c r="I140" s="190"/>
      <c r="J140" s="190">
        <v>53723.6535</v>
      </c>
      <c r="K140" s="194">
        <f>2134.44+4073.56</f>
        <v>6208</v>
      </c>
      <c r="L140" s="190">
        <f t="shared" si="21"/>
        <v>479912.5</v>
      </c>
      <c r="M140" s="270"/>
    </row>
    <row r="141" spans="1:15" ht="42.75">
      <c r="A141" s="231" t="s">
        <v>993</v>
      </c>
      <c r="B141" s="236" t="s">
        <v>994</v>
      </c>
      <c r="C141" s="235"/>
      <c r="D141" s="235"/>
      <c r="E141" s="221">
        <v>105181</v>
      </c>
      <c r="F141" s="190"/>
      <c r="G141" s="190">
        <v>12561.441000000001</v>
      </c>
      <c r="H141" s="190"/>
      <c r="I141" s="190">
        <v>-83</v>
      </c>
      <c r="J141" s="190"/>
      <c r="K141" s="194">
        <f>1283.91+2732.63+7543.09</f>
        <v>11559.630000000001</v>
      </c>
      <c r="L141" s="190">
        <f t="shared" si="21"/>
        <v>129219.07100000001</v>
      </c>
      <c r="M141" s="270"/>
    </row>
    <row r="142" spans="1:15" ht="28.5">
      <c r="A142" s="231" t="s">
        <v>995</v>
      </c>
      <c r="B142" s="233" t="s">
        <v>996</v>
      </c>
      <c r="C142" s="190"/>
      <c r="D142" s="190"/>
      <c r="E142" s="221">
        <v>114014</v>
      </c>
      <c r="F142" s="190"/>
      <c r="G142" s="190">
        <v>2311.962</v>
      </c>
      <c r="H142" s="190"/>
      <c r="I142" s="190"/>
      <c r="J142" s="190"/>
      <c r="K142" s="194">
        <f>662.68+3510+1796.24</f>
        <v>5968.92</v>
      </c>
      <c r="L142" s="190">
        <f t="shared" si="21"/>
        <v>122294.882</v>
      </c>
      <c r="M142" s="270"/>
    </row>
    <row r="143" spans="1:15" ht="42.75">
      <c r="A143" s="231" t="s">
        <v>997</v>
      </c>
      <c r="B143" s="233" t="s">
        <v>998</v>
      </c>
      <c r="C143" s="190"/>
      <c r="D143" s="190"/>
      <c r="E143" s="221">
        <v>2210</v>
      </c>
      <c r="F143" s="190"/>
      <c r="G143" s="190"/>
      <c r="H143" s="190"/>
      <c r="I143" s="190"/>
      <c r="J143" s="190">
        <v>-1775.1</v>
      </c>
      <c r="K143" s="194">
        <v>98</v>
      </c>
      <c r="L143" s="190">
        <f t="shared" si="21"/>
        <v>532.90000000000009</v>
      </c>
      <c r="M143" s="270"/>
    </row>
    <row r="144" spans="1:15" ht="28.5">
      <c r="A144" s="231" t="s">
        <v>999</v>
      </c>
      <c r="B144" s="233" t="s">
        <v>1000</v>
      </c>
      <c r="C144" s="190"/>
      <c r="D144" s="190"/>
      <c r="E144" s="221">
        <v>3454</v>
      </c>
      <c r="F144" s="190"/>
      <c r="G144" s="190"/>
      <c r="H144" s="190"/>
      <c r="I144" s="190"/>
      <c r="J144" s="190">
        <v>1570.3</v>
      </c>
      <c r="K144" s="194">
        <v>-300</v>
      </c>
      <c r="L144" s="190">
        <f t="shared" si="21"/>
        <v>4724.3</v>
      </c>
      <c r="M144" s="270"/>
    </row>
    <row r="145" spans="1:13" ht="42.75">
      <c r="A145" s="231" t="s">
        <v>1001</v>
      </c>
      <c r="B145" s="234" t="s">
        <v>1002</v>
      </c>
      <c r="C145" s="235"/>
      <c r="D145" s="235"/>
      <c r="E145" s="221">
        <v>3461.9</v>
      </c>
      <c r="F145" s="190"/>
      <c r="G145" s="190"/>
      <c r="H145" s="190">
        <v>148.071</v>
      </c>
      <c r="I145" s="190"/>
      <c r="J145" s="190">
        <v>54.35</v>
      </c>
      <c r="K145" s="194">
        <v>136.22800000000001</v>
      </c>
      <c r="L145" s="190">
        <f t="shared" si="21"/>
        <v>3800.549</v>
      </c>
      <c r="M145" s="270"/>
    </row>
    <row r="146" spans="1:13" ht="28.5">
      <c r="A146" s="250" t="s">
        <v>1003</v>
      </c>
      <c r="B146" s="236" t="s">
        <v>1004</v>
      </c>
      <c r="C146" s="235"/>
      <c r="D146" s="235"/>
      <c r="E146" s="221"/>
      <c r="F146" s="190"/>
      <c r="G146" s="190"/>
      <c r="H146" s="190"/>
      <c r="I146" s="190"/>
      <c r="J146" s="190"/>
      <c r="K146" s="194"/>
      <c r="L146" s="190">
        <f t="shared" si="21"/>
        <v>0</v>
      </c>
      <c r="M146" s="270"/>
    </row>
    <row r="147" spans="1:13" ht="28.5">
      <c r="A147" s="251" t="s">
        <v>1005</v>
      </c>
      <c r="B147" s="236" t="s">
        <v>1006</v>
      </c>
      <c r="C147" s="190"/>
      <c r="D147" s="190"/>
      <c r="E147" s="221">
        <v>5800</v>
      </c>
      <c r="F147" s="190"/>
      <c r="G147" s="190"/>
      <c r="H147" s="190">
        <v>200</v>
      </c>
      <c r="I147" s="190"/>
      <c r="J147" s="190"/>
      <c r="K147" s="194">
        <v>80</v>
      </c>
      <c r="L147" s="190">
        <f t="shared" si="21"/>
        <v>6080</v>
      </c>
      <c r="M147" s="270"/>
    </row>
    <row r="148" spans="1:13" ht="28.5">
      <c r="A148" s="251" t="s">
        <v>1007</v>
      </c>
      <c r="B148" s="236" t="s">
        <v>1008</v>
      </c>
      <c r="C148" s="190"/>
      <c r="D148" s="190"/>
      <c r="E148" s="221">
        <v>554</v>
      </c>
      <c r="F148" s="190"/>
      <c r="G148" s="190"/>
      <c r="H148" s="190"/>
      <c r="I148" s="190"/>
      <c r="J148" s="190"/>
      <c r="K148" s="194">
        <v>248.18512000000001</v>
      </c>
      <c r="L148" s="190">
        <f t="shared" si="21"/>
        <v>802.18511999999998</v>
      </c>
      <c r="M148" s="270"/>
    </row>
    <row r="149" spans="1:13" ht="28.5">
      <c r="A149" s="251" t="s">
        <v>1009</v>
      </c>
      <c r="B149" s="236" t="s">
        <v>1010</v>
      </c>
      <c r="C149" s="190"/>
      <c r="D149" s="190"/>
      <c r="E149" s="221">
        <v>263</v>
      </c>
      <c r="F149" s="190"/>
      <c r="G149" s="190"/>
      <c r="H149" s="190"/>
      <c r="I149" s="190"/>
      <c r="J149" s="190"/>
      <c r="K149" s="194">
        <v>24.61</v>
      </c>
      <c r="L149" s="190">
        <f t="shared" si="21"/>
        <v>287.61</v>
      </c>
      <c r="M149" s="270"/>
    </row>
    <row r="150" spans="1:13" ht="42.75">
      <c r="A150" s="251" t="s">
        <v>1011</v>
      </c>
      <c r="B150" s="236" t="s">
        <v>1012</v>
      </c>
      <c r="C150" s="190"/>
      <c r="D150" s="190"/>
      <c r="E150" s="221">
        <v>397</v>
      </c>
      <c r="F150" s="190"/>
      <c r="G150" s="190"/>
      <c r="H150" s="190"/>
      <c r="I150" s="190"/>
      <c r="J150" s="190"/>
      <c r="K150" s="194">
        <v>-206.44</v>
      </c>
      <c r="L150" s="190">
        <f t="shared" si="21"/>
        <v>190.56</v>
      </c>
      <c r="M150" s="270"/>
    </row>
    <row r="151" spans="1:13" ht="38.25" customHeight="1">
      <c r="A151" s="251" t="s">
        <v>1013</v>
      </c>
      <c r="B151" s="236" t="s">
        <v>1014</v>
      </c>
      <c r="C151" s="190"/>
      <c r="D151" s="190"/>
      <c r="E151" s="221">
        <v>716</v>
      </c>
      <c r="F151" s="190"/>
      <c r="G151" s="190"/>
      <c r="H151" s="190"/>
      <c r="I151" s="190"/>
      <c r="J151" s="190"/>
      <c r="K151" s="194">
        <v>343.4</v>
      </c>
      <c r="L151" s="190">
        <f t="shared" si="21"/>
        <v>1059.4000000000001</v>
      </c>
      <c r="M151" s="270"/>
    </row>
    <row r="152" spans="1:13" ht="28.5">
      <c r="A152" s="251" t="s">
        <v>1015</v>
      </c>
      <c r="B152" s="236" t="s">
        <v>1016</v>
      </c>
      <c r="C152" s="190"/>
      <c r="D152" s="190"/>
      <c r="E152" s="221">
        <v>31822</v>
      </c>
      <c r="F152" s="190"/>
      <c r="G152" s="190">
        <v>-0.5</v>
      </c>
      <c r="H152" s="190"/>
      <c r="I152" s="190"/>
      <c r="J152" s="190"/>
      <c r="K152" s="194">
        <v>1917</v>
      </c>
      <c r="L152" s="190">
        <f t="shared" si="21"/>
        <v>33738.5</v>
      </c>
      <c r="M152" s="270"/>
    </row>
    <row r="153" spans="1:13" ht="28.5">
      <c r="A153" s="251" t="s">
        <v>1017</v>
      </c>
      <c r="B153" s="236" t="s">
        <v>1018</v>
      </c>
      <c r="C153" s="190"/>
      <c r="D153" s="190"/>
      <c r="E153" s="221">
        <v>2937.6</v>
      </c>
      <c r="F153" s="190"/>
      <c r="G153" s="190"/>
      <c r="H153" s="190"/>
      <c r="I153" s="190"/>
      <c r="J153" s="190"/>
      <c r="K153" s="194"/>
      <c r="L153" s="190">
        <f t="shared" si="21"/>
        <v>2937.6</v>
      </c>
      <c r="M153" s="270"/>
    </row>
    <row r="154" spans="1:13" ht="28.5">
      <c r="A154" s="251" t="s">
        <v>1019</v>
      </c>
      <c r="B154" s="236" t="s">
        <v>1020</v>
      </c>
      <c r="C154" s="190"/>
      <c r="D154" s="190"/>
      <c r="E154" s="221"/>
      <c r="F154" s="190"/>
      <c r="G154" s="190"/>
      <c r="H154" s="190"/>
      <c r="I154" s="190"/>
      <c r="J154" s="190"/>
      <c r="K154" s="194"/>
      <c r="L154" s="190">
        <f t="shared" si="21"/>
        <v>0</v>
      </c>
      <c r="M154" s="270"/>
    </row>
    <row r="155" spans="1:13" ht="28.5">
      <c r="A155" s="251" t="s">
        <v>1017</v>
      </c>
      <c r="B155" s="236" t="s">
        <v>1021</v>
      </c>
      <c r="C155" s="190"/>
      <c r="D155" s="190"/>
      <c r="E155" s="221"/>
      <c r="F155" s="190"/>
      <c r="G155" s="190"/>
      <c r="H155" s="190"/>
      <c r="I155" s="190"/>
      <c r="J155" s="190"/>
      <c r="K155" s="194">
        <v>29</v>
      </c>
      <c r="L155" s="190">
        <f t="shared" si="21"/>
        <v>29</v>
      </c>
      <c r="M155" s="270"/>
    </row>
    <row r="156" spans="1:13" ht="28.5">
      <c r="A156" s="250" t="s">
        <v>1022</v>
      </c>
      <c r="B156" s="233" t="s">
        <v>1023</v>
      </c>
      <c r="C156" s="190"/>
      <c r="D156" s="190"/>
      <c r="E156" s="221">
        <v>51.3</v>
      </c>
      <c r="F156" s="190"/>
      <c r="G156" s="190"/>
      <c r="H156" s="190"/>
      <c r="I156" s="190"/>
      <c r="J156" s="190"/>
      <c r="K156" s="194"/>
      <c r="L156" s="190">
        <f t="shared" si="21"/>
        <v>51.3</v>
      </c>
      <c r="M156" s="270"/>
    </row>
    <row r="157" spans="1:13" ht="42.75">
      <c r="A157" s="251" t="s">
        <v>1024</v>
      </c>
      <c r="B157" s="237" t="s">
        <v>1025</v>
      </c>
      <c r="C157" s="190"/>
      <c r="D157" s="190"/>
      <c r="E157" s="221">
        <v>1066</v>
      </c>
      <c r="F157" s="190"/>
      <c r="G157" s="190"/>
      <c r="H157" s="190">
        <v>48</v>
      </c>
      <c r="I157" s="190"/>
      <c r="J157" s="190"/>
      <c r="K157" s="194">
        <v>64.5</v>
      </c>
      <c r="L157" s="190">
        <f t="shared" si="21"/>
        <v>1178.5</v>
      </c>
      <c r="M157" s="270"/>
    </row>
    <row r="158" spans="1:13" ht="42.75">
      <c r="A158" s="251" t="s">
        <v>1026</v>
      </c>
      <c r="B158" s="237" t="s">
        <v>1027</v>
      </c>
      <c r="C158" s="190"/>
      <c r="D158" s="190"/>
      <c r="E158" s="221">
        <v>3113.8</v>
      </c>
      <c r="F158" s="190"/>
      <c r="G158" s="190"/>
      <c r="H158" s="190">
        <v>168.4</v>
      </c>
      <c r="I158" s="190"/>
      <c r="J158" s="190"/>
      <c r="K158" s="194">
        <v>365.8</v>
      </c>
      <c r="L158" s="190">
        <f>E158+F158+G158+H158+I158+J158+K158</f>
        <v>3648.0000000000005</v>
      </c>
      <c r="M158" s="270"/>
    </row>
    <row r="159" spans="1:13" ht="42.75">
      <c r="A159" s="250" t="s">
        <v>1028</v>
      </c>
      <c r="B159" s="238" t="s">
        <v>1029</v>
      </c>
      <c r="C159" s="190"/>
      <c r="D159" s="190"/>
      <c r="E159" s="221">
        <v>11.9</v>
      </c>
      <c r="F159" s="190"/>
      <c r="G159" s="190"/>
      <c r="H159" s="190"/>
      <c r="I159" s="190"/>
      <c r="J159" s="190"/>
      <c r="K159" s="194"/>
      <c r="L159" s="190">
        <f t="shared" si="21"/>
        <v>11.9</v>
      </c>
      <c r="M159" s="270"/>
    </row>
    <row r="160" spans="1:13" ht="42.75">
      <c r="A160" s="250" t="s">
        <v>1030</v>
      </c>
      <c r="B160" s="233" t="s">
        <v>1031</v>
      </c>
      <c r="C160" s="235"/>
      <c r="D160" s="235"/>
      <c r="E160" s="221">
        <v>137191</v>
      </c>
      <c r="F160" s="190"/>
      <c r="G160" s="190"/>
      <c r="H160" s="190"/>
      <c r="I160" s="190"/>
      <c r="J160" s="190"/>
      <c r="K160" s="194"/>
      <c r="L160" s="190">
        <f t="shared" si="21"/>
        <v>137191</v>
      </c>
      <c r="M160" s="270"/>
    </row>
    <row r="161" spans="1:13" ht="28.5">
      <c r="A161" s="250" t="s">
        <v>1032</v>
      </c>
      <c r="B161" s="233" t="s">
        <v>1033</v>
      </c>
      <c r="C161" s="190"/>
      <c r="D161" s="190"/>
      <c r="E161" s="221">
        <v>788</v>
      </c>
      <c r="F161" s="190"/>
      <c r="G161" s="190"/>
      <c r="H161" s="190">
        <v>33.9</v>
      </c>
      <c r="I161" s="190"/>
      <c r="J161" s="190">
        <v>13</v>
      </c>
      <c r="K161" s="194">
        <v>39.700000000000003</v>
      </c>
      <c r="L161" s="190">
        <f t="shared" si="21"/>
        <v>874.6</v>
      </c>
      <c r="M161" s="270"/>
    </row>
    <row r="162" spans="1:13" ht="28.5">
      <c r="A162" s="250" t="s">
        <v>1003</v>
      </c>
      <c r="B162" s="236" t="s">
        <v>1034</v>
      </c>
      <c r="C162" s="190"/>
      <c r="D162" s="190"/>
      <c r="E162" s="221">
        <v>26506.7</v>
      </c>
      <c r="F162" s="190"/>
      <c r="G162" s="190"/>
      <c r="H162" s="190">
        <f>-13623+40463.146</f>
        <v>26840.146000000001</v>
      </c>
      <c r="I162" s="190"/>
      <c r="J162" s="190"/>
      <c r="K162" s="194"/>
      <c r="L162" s="190">
        <f t="shared" si="21"/>
        <v>53346.846000000005</v>
      </c>
      <c r="M162" s="270"/>
    </row>
    <row r="163" spans="1:13" ht="28.5">
      <c r="A163" s="250" t="s">
        <v>1094</v>
      </c>
      <c r="B163" s="236" t="s">
        <v>1095</v>
      </c>
      <c r="C163" s="190"/>
      <c r="D163" s="190"/>
      <c r="E163" s="221"/>
      <c r="F163" s="190"/>
      <c r="G163" s="190"/>
      <c r="H163" s="190"/>
      <c r="I163" s="190"/>
      <c r="J163" s="190"/>
      <c r="K163" s="194">
        <v>69.5</v>
      </c>
      <c r="L163" s="190">
        <f>K163</f>
        <v>69.5</v>
      </c>
      <c r="M163" s="270"/>
    </row>
    <row r="164" spans="1:13" ht="28.5">
      <c r="A164" s="250" t="s">
        <v>1035</v>
      </c>
      <c r="B164" s="236" t="s">
        <v>1036</v>
      </c>
      <c r="C164" s="190"/>
      <c r="D164" s="190"/>
      <c r="E164" s="221"/>
      <c r="F164" s="190"/>
      <c r="G164" s="190"/>
      <c r="H164" s="190"/>
      <c r="I164" s="190"/>
      <c r="J164" s="190"/>
      <c r="K164" s="194"/>
      <c r="L164" s="190">
        <f t="shared" si="21"/>
        <v>0</v>
      </c>
      <c r="M164" s="270"/>
    </row>
    <row r="165" spans="1:13" ht="42.75">
      <c r="A165" s="250" t="s">
        <v>1037</v>
      </c>
      <c r="B165" s="234" t="s">
        <v>1038</v>
      </c>
      <c r="C165" s="190"/>
      <c r="D165" s="190"/>
      <c r="E165" s="221">
        <v>27999</v>
      </c>
      <c r="F165" s="190"/>
      <c r="G165" s="190"/>
      <c r="H165" s="190"/>
      <c r="I165" s="190"/>
      <c r="J165" s="190">
        <v>-52.8</v>
      </c>
      <c r="K165" s="194">
        <v>1630</v>
      </c>
      <c r="L165" s="190">
        <f t="shared" si="21"/>
        <v>29576.2</v>
      </c>
      <c r="M165" s="270"/>
    </row>
    <row r="166" spans="1:13" ht="57">
      <c r="A166" s="250" t="s">
        <v>1039</v>
      </c>
      <c r="B166" s="236" t="s">
        <v>1040</v>
      </c>
      <c r="C166" s="190"/>
      <c r="D166" s="190"/>
      <c r="E166" s="230">
        <v>10178</v>
      </c>
      <c r="F166" s="190"/>
      <c r="G166" s="190"/>
      <c r="H166" s="190"/>
      <c r="I166" s="190"/>
      <c r="J166" s="190"/>
      <c r="K166" s="194">
        <v>-1158.5999999999999</v>
      </c>
      <c r="L166" s="190">
        <f>E166+F166+G166+H166+I166+J166+K166</f>
        <v>9019.4</v>
      </c>
      <c r="M166" s="270"/>
    </row>
    <row r="167" spans="1:13" ht="42.75" hidden="1">
      <c r="A167" s="239" t="s">
        <v>1041</v>
      </c>
      <c r="B167" s="240" t="s">
        <v>1042</v>
      </c>
      <c r="C167" s="190"/>
      <c r="D167" s="190"/>
      <c r="E167" s="241"/>
      <c r="F167" s="190"/>
      <c r="G167" s="190"/>
      <c r="H167" s="190"/>
      <c r="I167" s="190"/>
      <c r="J167" s="190"/>
      <c r="K167" s="194"/>
      <c r="L167" s="190">
        <f t="shared" si="21"/>
        <v>0</v>
      </c>
      <c r="M167" s="270"/>
    </row>
    <row r="168" spans="1:13" ht="42.75" hidden="1">
      <c r="A168" s="239" t="s">
        <v>1043</v>
      </c>
      <c r="B168" s="240" t="s">
        <v>1042</v>
      </c>
      <c r="C168" s="190"/>
      <c r="D168" s="190"/>
      <c r="E168" s="241"/>
      <c r="F168" s="190"/>
      <c r="G168" s="190"/>
      <c r="H168" s="190"/>
      <c r="I168" s="190"/>
      <c r="J168" s="190"/>
      <c r="K168" s="194"/>
      <c r="L168" s="190">
        <f t="shared" si="21"/>
        <v>0</v>
      </c>
      <c r="M168" s="270"/>
    </row>
    <row r="169" spans="1:13" ht="42.75" hidden="1">
      <c r="A169" s="239" t="s">
        <v>1044</v>
      </c>
      <c r="B169" s="240" t="s">
        <v>1042</v>
      </c>
      <c r="C169" s="190"/>
      <c r="D169" s="190"/>
      <c r="E169" s="241"/>
      <c r="F169" s="190"/>
      <c r="G169" s="190"/>
      <c r="H169" s="190"/>
      <c r="I169" s="190"/>
      <c r="J169" s="190"/>
      <c r="K169" s="194"/>
      <c r="L169" s="190">
        <f t="shared" si="21"/>
        <v>0</v>
      </c>
      <c r="M169" s="270"/>
    </row>
    <row r="170" spans="1:13" ht="42.75" hidden="1">
      <c r="A170" s="239" t="s">
        <v>1045</v>
      </c>
      <c r="B170" s="240" t="s">
        <v>1042</v>
      </c>
      <c r="C170" s="190"/>
      <c r="D170" s="190"/>
      <c r="E170" s="241"/>
      <c r="F170" s="190"/>
      <c r="G170" s="190"/>
      <c r="H170" s="190"/>
      <c r="I170" s="190"/>
      <c r="J170" s="190"/>
      <c r="K170" s="194"/>
      <c r="L170" s="190">
        <f t="shared" si="21"/>
        <v>0</v>
      </c>
      <c r="M170" s="270"/>
    </row>
    <row r="171" spans="1:13" ht="42.75" hidden="1">
      <c r="A171" s="239" t="s">
        <v>1046</v>
      </c>
      <c r="B171" s="240" t="s">
        <v>1042</v>
      </c>
      <c r="C171" s="190"/>
      <c r="D171" s="190"/>
      <c r="E171" s="241"/>
      <c r="F171" s="190"/>
      <c r="G171" s="190"/>
      <c r="H171" s="190"/>
      <c r="I171" s="190"/>
      <c r="J171" s="190"/>
      <c r="K171" s="194"/>
      <c r="L171" s="190">
        <f t="shared" si="21"/>
        <v>0</v>
      </c>
      <c r="M171" s="270"/>
    </row>
    <row r="172" spans="1:13" ht="57" hidden="1">
      <c r="A172" s="239" t="s">
        <v>1047</v>
      </c>
      <c r="B172" s="240" t="s">
        <v>1048</v>
      </c>
      <c r="C172" s="190"/>
      <c r="D172" s="190"/>
      <c r="E172" s="241"/>
      <c r="F172" s="190"/>
      <c r="G172" s="190"/>
      <c r="H172" s="190"/>
      <c r="I172" s="190"/>
      <c r="J172" s="190"/>
      <c r="K172" s="194"/>
      <c r="L172" s="190">
        <f t="shared" si="21"/>
        <v>0</v>
      </c>
      <c r="M172" s="270"/>
    </row>
    <row r="173" spans="1:13" s="188" customFormat="1" ht="15">
      <c r="A173" s="224" t="s">
        <v>1049</v>
      </c>
      <c r="B173" s="225" t="s">
        <v>782</v>
      </c>
      <c r="C173" s="187"/>
      <c r="D173" s="187"/>
      <c r="E173" s="242">
        <f>E177+E175+E174</f>
        <v>0</v>
      </c>
      <c r="F173" s="242">
        <f>F177+F175+F174</f>
        <v>226.9</v>
      </c>
      <c r="G173" s="242">
        <f>G177+G175+G174</f>
        <v>0</v>
      </c>
      <c r="H173" s="242">
        <f>H177+H175+H174</f>
        <v>6309.741</v>
      </c>
      <c r="I173" s="242">
        <f t="shared" ref="I173:J173" si="22">I177+I175+I174</f>
        <v>2900</v>
      </c>
      <c r="J173" s="242">
        <f t="shared" si="22"/>
        <v>2184.5755800000002</v>
      </c>
      <c r="K173" s="671">
        <f>K177+K175+K174+K176</f>
        <v>104.1</v>
      </c>
      <c r="L173" s="242">
        <f>L177+L175+L174+L176</f>
        <v>11725.316580000001</v>
      </c>
      <c r="M173" s="274"/>
    </row>
    <row r="174" spans="1:13" ht="28.5">
      <c r="A174" s="226" t="s">
        <v>1050</v>
      </c>
      <c r="B174" s="227" t="s">
        <v>1051</v>
      </c>
      <c r="C174" s="190"/>
      <c r="D174" s="190"/>
      <c r="E174" s="241"/>
      <c r="F174" s="241"/>
      <c r="G174" s="241"/>
      <c r="H174" s="241">
        <v>309.74099999999999</v>
      </c>
      <c r="I174" s="241"/>
      <c r="J174" s="241"/>
      <c r="K174" s="672"/>
      <c r="L174" s="190">
        <f t="shared" ref="L174:L183" si="23">E174+F174+G174+H174+I174+J174</f>
        <v>309.74099999999999</v>
      </c>
      <c r="M174" s="270"/>
    </row>
    <row r="175" spans="1:13" ht="57">
      <c r="A175" s="226" t="s">
        <v>1052</v>
      </c>
      <c r="B175" s="227" t="s">
        <v>1053</v>
      </c>
      <c r="C175" s="190"/>
      <c r="D175" s="190"/>
      <c r="E175" s="241"/>
      <c r="F175" s="241"/>
      <c r="G175" s="241"/>
      <c r="H175" s="241">
        <v>6000</v>
      </c>
      <c r="I175" s="241">
        <v>2900</v>
      </c>
      <c r="J175" s="241">
        <v>2184.5755800000002</v>
      </c>
      <c r="K175" s="672"/>
      <c r="L175" s="190">
        <f t="shared" si="23"/>
        <v>11084.575580000001</v>
      </c>
      <c r="M175" s="270"/>
    </row>
    <row r="176" spans="1:13" ht="28.5">
      <c r="A176" s="260" t="s">
        <v>1096</v>
      </c>
      <c r="B176" s="227" t="s">
        <v>1097</v>
      </c>
      <c r="C176" s="190"/>
      <c r="D176" s="190"/>
      <c r="E176" s="241"/>
      <c r="F176" s="241"/>
      <c r="G176" s="241"/>
      <c r="H176" s="241"/>
      <c r="I176" s="241"/>
      <c r="J176" s="241"/>
      <c r="K176" s="672">
        <v>104.1</v>
      </c>
      <c r="L176" s="190">
        <f>K176</f>
        <v>104.1</v>
      </c>
      <c r="M176" s="270"/>
    </row>
    <row r="177" spans="1:17" ht="28.5">
      <c r="A177" s="239" t="s">
        <v>1054</v>
      </c>
      <c r="B177" s="240" t="s">
        <v>1055</v>
      </c>
      <c r="C177" s="190"/>
      <c r="D177" s="190"/>
      <c r="E177" s="241"/>
      <c r="F177" s="190">
        <v>226.9</v>
      </c>
      <c r="G177" s="190"/>
      <c r="H177" s="190"/>
      <c r="I177" s="190"/>
      <c r="J177" s="190"/>
      <c r="K177" s="194"/>
      <c r="L177" s="190">
        <f t="shared" si="23"/>
        <v>226.9</v>
      </c>
      <c r="M177" s="270"/>
    </row>
    <row r="178" spans="1:17" ht="15">
      <c r="A178" s="243" t="s">
        <v>1056</v>
      </c>
      <c r="B178" s="244" t="s">
        <v>1057</v>
      </c>
      <c r="C178" s="190"/>
      <c r="D178" s="190"/>
      <c r="E178" s="242">
        <f>E179+E181+E183+E182+E184+E180</f>
        <v>0</v>
      </c>
      <c r="F178" s="242">
        <f t="shared" ref="F178:L178" si="24">F179+F181+F183+F182+F184+F180</f>
        <v>0</v>
      </c>
      <c r="G178" s="242">
        <f t="shared" si="24"/>
        <v>86.335999999999999</v>
      </c>
      <c r="H178" s="242">
        <f t="shared" si="24"/>
        <v>10</v>
      </c>
      <c r="I178" s="242">
        <f t="shared" si="24"/>
        <v>181.8</v>
      </c>
      <c r="J178" s="242">
        <f t="shared" si="24"/>
        <v>380</v>
      </c>
      <c r="K178" s="671">
        <f t="shared" si="24"/>
        <v>0</v>
      </c>
      <c r="L178" s="242">
        <f t="shared" si="24"/>
        <v>658.13599999999997</v>
      </c>
      <c r="M178" s="274"/>
    </row>
    <row r="179" spans="1:17" ht="28.5">
      <c r="A179" s="239" t="s">
        <v>1058</v>
      </c>
      <c r="B179" s="245" t="s">
        <v>1059</v>
      </c>
      <c r="C179" s="190"/>
      <c r="D179" s="190"/>
      <c r="E179" s="241"/>
      <c r="F179" s="190"/>
      <c r="G179" s="190"/>
      <c r="H179" s="190"/>
      <c r="I179" s="190"/>
      <c r="J179" s="190"/>
      <c r="K179" s="194"/>
      <c r="L179" s="190">
        <f t="shared" si="23"/>
        <v>0</v>
      </c>
      <c r="M179" s="270"/>
    </row>
    <row r="180" spans="1:17" ht="42.75">
      <c r="A180" s="239" t="s">
        <v>1060</v>
      </c>
      <c r="B180" s="246" t="s">
        <v>1061</v>
      </c>
      <c r="C180" s="190"/>
      <c r="D180" s="190"/>
      <c r="E180" s="241"/>
      <c r="F180" s="190"/>
      <c r="G180" s="190"/>
      <c r="H180" s="190"/>
      <c r="I180" s="190"/>
      <c r="J180" s="190">
        <v>80</v>
      </c>
      <c r="K180" s="194"/>
      <c r="L180" s="190">
        <f t="shared" si="23"/>
        <v>80</v>
      </c>
      <c r="M180" s="270"/>
    </row>
    <row r="181" spans="1:17" ht="48" customHeight="1">
      <c r="A181" s="239" t="s">
        <v>1062</v>
      </c>
      <c r="B181" s="246" t="s">
        <v>1063</v>
      </c>
      <c r="C181" s="190"/>
      <c r="D181" s="190"/>
      <c r="E181" s="241"/>
      <c r="F181" s="190"/>
      <c r="G181" s="190">
        <v>25</v>
      </c>
      <c r="H181" s="190"/>
      <c r="I181" s="190"/>
      <c r="J181" s="190"/>
      <c r="K181" s="194"/>
      <c r="L181" s="190">
        <f t="shared" si="23"/>
        <v>25</v>
      </c>
      <c r="M181" s="270"/>
    </row>
    <row r="182" spans="1:17" ht="48" customHeight="1">
      <c r="A182" s="239" t="s">
        <v>1064</v>
      </c>
      <c r="B182" s="246" t="s">
        <v>1065</v>
      </c>
      <c r="C182" s="190"/>
      <c r="D182" s="190"/>
      <c r="E182" s="241"/>
      <c r="F182" s="190"/>
      <c r="G182" s="190"/>
      <c r="H182" s="190">
        <v>10</v>
      </c>
      <c r="I182" s="190">
        <v>181.8</v>
      </c>
      <c r="J182" s="190"/>
      <c r="K182" s="194"/>
      <c r="L182" s="190">
        <f t="shared" si="23"/>
        <v>191.8</v>
      </c>
      <c r="M182" s="270"/>
    </row>
    <row r="183" spans="1:17" ht="49.5" customHeight="1">
      <c r="A183" s="239" t="s">
        <v>1066</v>
      </c>
      <c r="B183" s="246" t="s">
        <v>1067</v>
      </c>
      <c r="C183" s="190"/>
      <c r="D183" s="190"/>
      <c r="E183" s="241"/>
      <c r="F183" s="190"/>
      <c r="G183" s="190">
        <f>31.336+30</f>
        <v>61.335999999999999</v>
      </c>
      <c r="H183" s="190"/>
      <c r="I183" s="190"/>
      <c r="J183" s="190"/>
      <c r="K183" s="194"/>
      <c r="L183" s="190">
        <f t="shared" si="23"/>
        <v>61.335999999999999</v>
      </c>
      <c r="M183" s="270"/>
    </row>
    <row r="184" spans="1:17" ht="49.5" customHeight="1">
      <c r="A184" s="239" t="s">
        <v>1068</v>
      </c>
      <c r="B184" s="246" t="s">
        <v>1069</v>
      </c>
      <c r="C184" s="190"/>
      <c r="D184" s="190"/>
      <c r="E184" s="241"/>
      <c r="F184" s="190"/>
      <c r="G184" s="190"/>
      <c r="H184" s="190"/>
      <c r="I184" s="190"/>
      <c r="J184" s="190">
        <v>300</v>
      </c>
      <c r="K184" s="194"/>
      <c r="L184" s="190">
        <v>300</v>
      </c>
      <c r="M184" s="270"/>
    </row>
    <row r="185" spans="1:17" s="188" customFormat="1" ht="15">
      <c r="A185" s="186"/>
      <c r="B185" s="186" t="s">
        <v>1070</v>
      </c>
      <c r="C185" s="187"/>
      <c r="D185" s="187"/>
      <c r="E185" s="247">
        <f t="shared" ref="E185:L185" si="25">E20+E92</f>
        <v>1676810.0061399997</v>
      </c>
      <c r="F185" s="247">
        <f t="shared" si="25"/>
        <v>3702.9</v>
      </c>
      <c r="G185" s="247">
        <f t="shared" si="25"/>
        <v>112411.47796999999</v>
      </c>
      <c r="H185" s="247">
        <f t="shared" si="25"/>
        <v>226992.71060000002</v>
      </c>
      <c r="I185" s="247">
        <f t="shared" si="25"/>
        <v>31602.962</v>
      </c>
      <c r="J185" s="247">
        <f t="shared" si="25"/>
        <v>65769.42671</v>
      </c>
      <c r="K185" s="670">
        <f t="shared" si="25"/>
        <v>92505.320200000016</v>
      </c>
      <c r="L185" s="247">
        <f t="shared" si="25"/>
        <v>2209794.8036200004</v>
      </c>
      <c r="M185" s="275"/>
    </row>
    <row r="186" spans="1:17" ht="15">
      <c r="A186" s="181"/>
      <c r="B186" s="181"/>
      <c r="C186" s="181"/>
      <c r="D186" s="181"/>
      <c r="E186" s="181"/>
      <c r="Q186" s="248"/>
    </row>
    <row r="187" spans="1:17" ht="15">
      <c r="A187" s="181"/>
      <c r="B187" s="181"/>
      <c r="C187" s="181"/>
      <c r="D187" s="181"/>
      <c r="E187" s="181"/>
      <c r="L187" s="248"/>
      <c r="M187" s="248"/>
    </row>
    <row r="188" spans="1:17" ht="15">
      <c r="A188" s="783"/>
      <c r="B188" s="783"/>
      <c r="C188" s="181"/>
      <c r="D188" s="181"/>
      <c r="E188" s="181"/>
      <c r="L188" s="248"/>
      <c r="M188" s="248"/>
    </row>
    <row r="189" spans="1:17" s="171" customFormat="1" ht="14.25">
      <c r="A189" s="169"/>
      <c r="B189" s="169"/>
      <c r="C189" s="170"/>
      <c r="D189" s="170"/>
      <c r="E189" s="170"/>
      <c r="F189" s="170"/>
      <c r="G189" s="170"/>
      <c r="H189" s="170"/>
      <c r="I189" s="170"/>
      <c r="J189" s="170"/>
      <c r="K189" s="673"/>
      <c r="L189" s="264"/>
      <c r="M189" s="264"/>
      <c r="N189" s="170"/>
      <c r="O189" s="170"/>
      <c r="P189" s="170"/>
    </row>
    <row r="190" spans="1:17" ht="15">
      <c r="A190" s="181"/>
      <c r="B190" s="181"/>
      <c r="C190" s="181"/>
      <c r="D190" s="181"/>
      <c r="E190" s="181"/>
    </row>
    <row r="191" spans="1:17" ht="15">
      <c r="A191" s="181"/>
      <c r="B191" s="181"/>
      <c r="C191" s="181"/>
      <c r="D191" s="181"/>
      <c r="E191" s="181"/>
    </row>
    <row r="192" spans="1:17" ht="15">
      <c r="A192" s="181"/>
      <c r="B192" s="181"/>
      <c r="C192" s="181"/>
      <c r="D192" s="181"/>
      <c r="E192" s="181"/>
    </row>
  </sheetData>
  <autoFilter ref="A19:L185"/>
  <mergeCells count="22">
    <mergeCell ref="A11:J12"/>
    <mergeCell ref="B6:L6"/>
    <mergeCell ref="B1:L1"/>
    <mergeCell ref="B2:L2"/>
    <mergeCell ref="B3:L3"/>
    <mergeCell ref="B4:L4"/>
    <mergeCell ref="B5:L5"/>
    <mergeCell ref="B7:L7"/>
    <mergeCell ref="B8:L8"/>
    <mergeCell ref="B9:L9"/>
    <mergeCell ref="B10:L10"/>
    <mergeCell ref="H14:H17"/>
    <mergeCell ref="I14:I17"/>
    <mergeCell ref="J14:J17"/>
    <mergeCell ref="L14:L17"/>
    <mergeCell ref="A188:B188"/>
    <mergeCell ref="K14:K17"/>
    <mergeCell ref="A14:A17"/>
    <mergeCell ref="B14:B17"/>
    <mergeCell ref="C14:E17"/>
    <mergeCell ref="F14:F17"/>
    <mergeCell ref="G14:G17"/>
  </mergeCells>
  <pageMargins left="0.74803149606299213" right="0.74803149606299213" top="0.98425196850393704" bottom="0.98425196850393704" header="0.51181102362204722" footer="0.51181102362204722"/>
  <pageSetup paperSize="9" scale="55" fitToHeight="3"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FD952"/>
  <sheetViews>
    <sheetView view="pageBreakPreview" zoomScaleSheetLayoutView="100" workbookViewId="0">
      <pane xSplit="7" ySplit="9" topLeftCell="N933" activePane="bottomRight" state="frozen"/>
      <selection activeCell="M25" sqref="M25"/>
      <selection pane="topRight" activeCell="M25" sqref="M25"/>
      <selection pane="bottomLeft" activeCell="M25" sqref="M25"/>
      <selection pane="bottomRight" activeCell="Q939" sqref="Q939:Q946"/>
    </sheetView>
  </sheetViews>
  <sheetFormatPr defaultRowHeight="12.75"/>
  <cols>
    <col min="1" max="1" width="61.28515625" style="69" customWidth="1"/>
    <col min="2" max="2" width="5.140625" style="69" customWidth="1"/>
    <col min="3" max="3" width="5" style="69" customWidth="1"/>
    <col min="4" max="4" width="3.7109375" style="69" customWidth="1"/>
    <col min="5" max="5" width="16.28515625" style="69" customWidth="1"/>
    <col min="6" max="6" width="4.7109375" style="69" customWidth="1"/>
    <col min="7" max="7" width="24" style="69" hidden="1" customWidth="1"/>
    <col min="8" max="9" width="13.140625" style="69" hidden="1" customWidth="1"/>
    <col min="10" max="10" width="15.28515625" style="69" hidden="1" customWidth="1"/>
    <col min="11" max="14" width="15.140625" style="69" hidden="1" customWidth="1"/>
    <col min="15" max="15" width="14.85546875" style="69" hidden="1" customWidth="1"/>
    <col min="16" max="16" width="15.42578125" style="69" hidden="1" customWidth="1"/>
    <col min="17" max="17" width="16" style="69" customWidth="1"/>
    <col min="18" max="18" width="13.28515625" style="69" customWidth="1"/>
    <col min="19" max="19" width="13.28515625" style="69" bestFit="1" customWidth="1"/>
    <col min="20" max="21" width="9.140625" style="69"/>
    <col min="22" max="16384" width="9.140625" style="1"/>
  </cols>
  <sheetData>
    <row r="1" spans="1:17">
      <c r="E1" s="815" t="s">
        <v>0</v>
      </c>
      <c r="F1" s="815"/>
      <c r="G1" s="815"/>
      <c r="H1" s="815"/>
      <c r="I1" s="815"/>
      <c r="J1" s="815"/>
      <c r="K1" s="815"/>
      <c r="L1" s="815"/>
      <c r="M1" s="815"/>
      <c r="N1" s="815"/>
      <c r="O1" s="815"/>
      <c r="P1" s="815"/>
      <c r="Q1" s="817"/>
    </row>
    <row r="2" spans="1:17">
      <c r="E2" s="815" t="s">
        <v>1</v>
      </c>
      <c r="F2" s="815"/>
      <c r="G2" s="815"/>
      <c r="H2" s="815"/>
      <c r="I2" s="815"/>
      <c r="J2" s="815"/>
      <c r="K2" s="815"/>
      <c r="L2" s="815"/>
      <c r="M2" s="815"/>
      <c r="N2" s="815"/>
      <c r="O2" s="815"/>
      <c r="P2" s="815"/>
      <c r="Q2" s="817"/>
    </row>
    <row r="3" spans="1:17">
      <c r="E3" s="815" t="s">
        <v>2</v>
      </c>
      <c r="F3" s="815"/>
      <c r="G3" s="815"/>
      <c r="H3" s="815"/>
      <c r="I3" s="815"/>
      <c r="J3" s="815"/>
      <c r="K3" s="815"/>
      <c r="L3" s="815"/>
      <c r="M3" s="815"/>
      <c r="N3" s="815"/>
      <c r="O3" s="815"/>
      <c r="P3" s="815"/>
      <c r="Q3" s="817"/>
    </row>
    <row r="4" spans="1:17">
      <c r="E4" s="812" t="s">
        <v>3</v>
      </c>
      <c r="F4" s="812"/>
      <c r="G4" s="812"/>
      <c r="H4" s="812"/>
      <c r="I4" s="812"/>
      <c r="J4" s="812"/>
      <c r="K4" s="812"/>
      <c r="L4" s="812"/>
      <c r="M4" s="812"/>
      <c r="N4" s="812"/>
      <c r="O4" s="812"/>
      <c r="P4" s="812"/>
      <c r="Q4" s="814"/>
    </row>
    <row r="5" spans="1:17">
      <c r="E5" s="812" t="s">
        <v>1098</v>
      </c>
      <c r="F5" s="812"/>
      <c r="G5" s="812"/>
      <c r="H5" s="812"/>
      <c r="I5" s="812"/>
      <c r="J5" s="812"/>
      <c r="K5" s="812"/>
      <c r="L5" s="812"/>
      <c r="M5" s="812"/>
      <c r="N5" s="812"/>
      <c r="O5" s="812"/>
      <c r="P5" s="812"/>
      <c r="Q5" s="814"/>
    </row>
    <row r="6" spans="1:17">
      <c r="A6" s="674"/>
      <c r="B6" s="674"/>
      <c r="C6" s="674"/>
      <c r="D6" s="674"/>
      <c r="E6" s="815" t="s">
        <v>4</v>
      </c>
      <c r="F6" s="815"/>
      <c r="G6" s="815"/>
      <c r="H6" s="815"/>
      <c r="I6" s="815"/>
      <c r="J6" s="815"/>
      <c r="K6" s="815"/>
      <c r="L6" s="815"/>
      <c r="M6" s="815"/>
      <c r="N6" s="815"/>
      <c r="O6" s="815"/>
      <c r="P6" s="815"/>
      <c r="Q6" s="817"/>
    </row>
    <row r="7" spans="1:17">
      <c r="A7" s="674"/>
      <c r="B7" s="674"/>
      <c r="C7" s="674"/>
      <c r="D7" s="674"/>
      <c r="E7" s="815" t="s">
        <v>1</v>
      </c>
      <c r="F7" s="815"/>
      <c r="G7" s="815"/>
      <c r="H7" s="815"/>
      <c r="I7" s="815"/>
      <c r="J7" s="815"/>
      <c r="K7" s="815"/>
      <c r="L7" s="815"/>
      <c r="M7" s="815"/>
      <c r="N7" s="815"/>
      <c r="O7" s="815"/>
      <c r="P7" s="815"/>
      <c r="Q7" s="817"/>
    </row>
    <row r="8" spans="1:17">
      <c r="A8" s="674"/>
      <c r="B8" s="674"/>
      <c r="C8" s="674"/>
      <c r="D8" s="674"/>
      <c r="E8" s="815" t="s">
        <v>2</v>
      </c>
      <c r="F8" s="815"/>
      <c r="G8" s="815"/>
      <c r="H8" s="815"/>
      <c r="I8" s="815"/>
      <c r="J8" s="815"/>
      <c r="K8" s="815"/>
      <c r="L8" s="815"/>
      <c r="M8" s="815"/>
      <c r="N8" s="815"/>
      <c r="O8" s="815"/>
      <c r="P8" s="815"/>
      <c r="Q8" s="817"/>
    </row>
    <row r="9" spans="1:17">
      <c r="A9" s="674"/>
      <c r="B9" s="674"/>
      <c r="C9" s="674"/>
      <c r="D9" s="674"/>
      <c r="E9" s="812" t="s">
        <v>3</v>
      </c>
      <c r="F9" s="812"/>
      <c r="G9" s="812"/>
      <c r="H9" s="812"/>
      <c r="I9" s="812"/>
      <c r="J9" s="812"/>
      <c r="K9" s="812"/>
      <c r="L9" s="812"/>
      <c r="M9" s="812"/>
      <c r="N9" s="812"/>
      <c r="O9" s="812"/>
      <c r="P9" s="812"/>
      <c r="Q9" s="814"/>
    </row>
    <row r="10" spans="1:17">
      <c r="A10" s="674"/>
      <c r="B10" s="674"/>
      <c r="C10" s="674"/>
      <c r="D10" s="674"/>
      <c r="E10" s="812" t="s">
        <v>5</v>
      </c>
      <c r="F10" s="812"/>
      <c r="G10" s="812"/>
      <c r="H10" s="812"/>
      <c r="I10" s="812"/>
      <c r="J10" s="812"/>
      <c r="K10" s="812"/>
      <c r="L10" s="812"/>
      <c r="M10" s="812"/>
      <c r="N10" s="812"/>
      <c r="O10" s="812"/>
      <c r="P10" s="812"/>
      <c r="Q10" s="814"/>
    </row>
    <row r="11" spans="1:17" ht="18.75" customHeight="1">
      <c r="A11" s="674"/>
      <c r="B11" s="674"/>
      <c r="C11" s="674"/>
      <c r="D11" s="674"/>
      <c r="E11" s="674"/>
      <c r="F11" s="674"/>
      <c r="G11" s="674"/>
      <c r="P11" s="689"/>
      <c r="Q11" s="689"/>
    </row>
    <row r="12" spans="1:17" ht="14.25" customHeight="1">
      <c r="A12" s="818" t="s">
        <v>6</v>
      </c>
      <c r="B12" s="818"/>
      <c r="C12" s="818"/>
      <c r="D12" s="818"/>
      <c r="E12" s="818"/>
      <c r="F12" s="818"/>
      <c r="G12" s="818"/>
      <c r="H12" s="818"/>
      <c r="I12" s="818"/>
      <c r="J12" s="818"/>
      <c r="K12" s="818"/>
      <c r="L12" s="818"/>
      <c r="M12" s="818"/>
      <c r="N12" s="818"/>
      <c r="O12" s="818"/>
      <c r="P12" s="818"/>
      <c r="Q12" s="818"/>
    </row>
    <row r="13" spans="1:17">
      <c r="A13" s="818" t="s">
        <v>7</v>
      </c>
      <c r="B13" s="818"/>
      <c r="C13" s="818"/>
      <c r="D13" s="818"/>
      <c r="E13" s="818"/>
      <c r="F13" s="818"/>
      <c r="G13" s="818"/>
      <c r="H13" s="818"/>
      <c r="I13" s="818"/>
      <c r="J13" s="818"/>
      <c r="K13" s="818"/>
      <c r="L13" s="818"/>
      <c r="M13" s="818"/>
      <c r="N13" s="818"/>
      <c r="O13" s="818"/>
      <c r="P13" s="818"/>
      <c r="Q13" s="818"/>
    </row>
    <row r="14" spans="1:17" ht="24" customHeight="1">
      <c r="A14" s="819" t="s">
        <v>8</v>
      </c>
      <c r="B14" s="819"/>
      <c r="C14" s="819"/>
      <c r="D14" s="819"/>
      <c r="E14" s="819"/>
      <c r="F14" s="819"/>
      <c r="G14" s="819"/>
      <c r="H14" s="819"/>
      <c r="I14" s="819"/>
      <c r="J14" s="819"/>
      <c r="K14" s="819"/>
      <c r="L14" s="819"/>
      <c r="M14" s="819"/>
      <c r="N14" s="819"/>
      <c r="O14" s="819"/>
      <c r="P14" s="819"/>
      <c r="Q14" s="819"/>
    </row>
    <row r="15" spans="1:17" ht="13.5" thickBot="1">
      <c r="A15" s="675"/>
      <c r="B15" s="676"/>
      <c r="C15" s="676"/>
      <c r="D15" s="676"/>
      <c r="E15" s="676"/>
      <c r="F15" s="677"/>
      <c r="G15" s="678"/>
      <c r="O15" s="678" t="s">
        <v>9</v>
      </c>
      <c r="P15" s="689"/>
      <c r="Q15" s="689"/>
    </row>
    <row r="16" spans="1:17" ht="33.75">
      <c r="A16" s="744" t="s">
        <v>10</v>
      </c>
      <c r="B16" s="542" t="s">
        <v>11</v>
      </c>
      <c r="C16" s="745" t="s">
        <v>12</v>
      </c>
      <c r="D16" s="745" t="s">
        <v>13</v>
      </c>
      <c r="E16" s="745" t="s">
        <v>14</v>
      </c>
      <c r="F16" s="745" t="s">
        <v>15</v>
      </c>
      <c r="G16" s="746" t="s">
        <v>16</v>
      </c>
      <c r="H16" s="747" t="s">
        <v>17</v>
      </c>
      <c r="I16" s="747" t="s">
        <v>18</v>
      </c>
      <c r="J16" s="747" t="s">
        <v>19</v>
      </c>
      <c r="K16" s="747" t="s">
        <v>20</v>
      </c>
      <c r="L16" s="747" t="s">
        <v>21</v>
      </c>
      <c r="M16" s="747" t="s">
        <v>22</v>
      </c>
      <c r="N16" s="747" t="s">
        <v>1071</v>
      </c>
      <c r="O16" s="746" t="s">
        <v>16</v>
      </c>
      <c r="P16" s="820" t="s">
        <v>1099</v>
      </c>
      <c r="Q16" s="757" t="s">
        <v>16</v>
      </c>
    </row>
    <row r="17" spans="1:21" ht="12.75" customHeight="1">
      <c r="A17" s="749">
        <v>1</v>
      </c>
      <c r="B17" s="750">
        <v>2</v>
      </c>
      <c r="C17" s="750">
        <v>3</v>
      </c>
      <c r="D17" s="750">
        <v>4</v>
      </c>
      <c r="E17" s="750">
        <v>5</v>
      </c>
      <c r="F17" s="751">
        <v>6</v>
      </c>
      <c r="G17" s="406">
        <v>7</v>
      </c>
      <c r="H17" s="391"/>
      <c r="I17" s="391"/>
      <c r="J17" s="391"/>
      <c r="K17" s="391"/>
      <c r="L17" s="391"/>
      <c r="M17" s="391"/>
      <c r="N17" s="391"/>
      <c r="O17" s="391"/>
      <c r="P17" s="391"/>
      <c r="Q17" s="495"/>
    </row>
    <row r="18" spans="1:21" ht="12.75" customHeight="1">
      <c r="A18" s="749"/>
      <c r="B18" s="750"/>
      <c r="C18" s="750"/>
      <c r="D18" s="750"/>
      <c r="E18" s="750"/>
      <c r="F18" s="751"/>
      <c r="G18" s="406"/>
      <c r="H18" s="391"/>
      <c r="I18" s="391"/>
      <c r="J18" s="391"/>
      <c r="K18" s="391"/>
      <c r="L18" s="391"/>
      <c r="M18" s="391"/>
      <c r="N18" s="391"/>
      <c r="O18" s="391"/>
      <c r="P18" s="391"/>
      <c r="Q18" s="495"/>
    </row>
    <row r="19" spans="1:21" ht="12.75" customHeight="1">
      <c r="A19" s="821" t="s">
        <v>23</v>
      </c>
      <c r="B19" s="822"/>
      <c r="C19" s="822"/>
      <c r="D19" s="822"/>
      <c r="E19" s="822"/>
      <c r="F19" s="822"/>
      <c r="G19" s="112">
        <f t="shared" ref="G19:Q19" si="0">G925</f>
        <v>0</v>
      </c>
      <c r="H19" s="112">
        <f t="shared" si="0"/>
        <v>0</v>
      </c>
      <c r="I19" s="112">
        <f t="shared" si="0"/>
        <v>11000</v>
      </c>
      <c r="J19" s="112">
        <f t="shared" si="0"/>
        <v>0</v>
      </c>
      <c r="K19" s="112">
        <f t="shared" si="0"/>
        <v>0</v>
      </c>
      <c r="L19" s="112">
        <f t="shared" si="0"/>
        <v>0</v>
      </c>
      <c r="M19" s="112">
        <f t="shared" si="0"/>
        <v>0</v>
      </c>
      <c r="N19" s="112">
        <f t="shared" si="0"/>
        <v>0</v>
      </c>
      <c r="O19" s="112">
        <f t="shared" si="0"/>
        <v>11000</v>
      </c>
      <c r="P19" s="112">
        <f t="shared" si="0"/>
        <v>0</v>
      </c>
      <c r="Q19" s="112"/>
    </row>
    <row r="20" spans="1:21">
      <c r="A20" s="388" t="s">
        <v>24</v>
      </c>
      <c r="B20" s="389"/>
      <c r="C20" s="389" t="s">
        <v>25</v>
      </c>
      <c r="D20" s="389"/>
      <c r="E20" s="389"/>
      <c r="F20" s="389"/>
      <c r="G20" s="112">
        <f t="shared" ref="G20:Q20" si="1">G21+G28+G42+G51+G54+G39+G48</f>
        <v>68518.383999999991</v>
      </c>
      <c r="H20" s="112">
        <f t="shared" si="1"/>
        <v>7929.7030000000004</v>
      </c>
      <c r="I20" s="112">
        <f t="shared" si="1"/>
        <v>-5115.1279999999997</v>
      </c>
      <c r="J20" s="112">
        <f t="shared" si="1"/>
        <v>3958.5350000000003</v>
      </c>
      <c r="K20" s="112">
        <f t="shared" si="1"/>
        <v>1842.1</v>
      </c>
      <c r="L20" s="112">
        <f t="shared" si="1"/>
        <v>7609.7292600000001</v>
      </c>
      <c r="M20" s="112">
        <f t="shared" si="1"/>
        <v>-2736.5518400000001</v>
      </c>
      <c r="N20" s="112">
        <f t="shared" si="1"/>
        <v>0</v>
      </c>
      <c r="O20" s="112">
        <f t="shared" si="1"/>
        <v>82006.771420000005</v>
      </c>
      <c r="P20" s="112">
        <f t="shared" si="1"/>
        <v>9501.5109600000033</v>
      </c>
      <c r="Q20" s="469">
        <f t="shared" si="1"/>
        <v>90990.48378000001</v>
      </c>
    </row>
    <row r="21" spans="1:21" ht="22.5">
      <c r="A21" s="388" t="s">
        <v>26</v>
      </c>
      <c r="B21" s="389"/>
      <c r="C21" s="389" t="s">
        <v>27</v>
      </c>
      <c r="D21" s="389" t="s">
        <v>28</v>
      </c>
      <c r="E21" s="389"/>
      <c r="F21" s="389"/>
      <c r="G21" s="112">
        <f>G24+G22</f>
        <v>2031.44</v>
      </c>
      <c r="H21" s="112">
        <f>H24+H22</f>
        <v>0</v>
      </c>
      <c r="I21" s="112">
        <f>I24+I22</f>
        <v>0</v>
      </c>
      <c r="J21" s="112">
        <f>J24+J22</f>
        <v>1.3</v>
      </c>
      <c r="K21" s="112">
        <f t="shared" ref="K21:Q21" si="2">K24+K22</f>
        <v>0</v>
      </c>
      <c r="L21" s="112">
        <f t="shared" si="2"/>
        <v>0</v>
      </c>
      <c r="M21" s="112">
        <f t="shared" si="2"/>
        <v>0</v>
      </c>
      <c r="N21" s="112">
        <f t="shared" si="2"/>
        <v>0</v>
      </c>
      <c r="O21" s="112">
        <f t="shared" si="2"/>
        <v>2032.74</v>
      </c>
      <c r="P21" s="112">
        <f t="shared" si="2"/>
        <v>956.68122999999991</v>
      </c>
      <c r="Q21" s="469">
        <f t="shared" si="2"/>
        <v>2989.4212299999999</v>
      </c>
    </row>
    <row r="22" spans="1:21" ht="56.25">
      <c r="A22" s="396" t="s">
        <v>29</v>
      </c>
      <c r="B22" s="389" t="s">
        <v>30</v>
      </c>
      <c r="C22" s="389" t="s">
        <v>25</v>
      </c>
      <c r="D22" s="389" t="s">
        <v>31</v>
      </c>
      <c r="E22" s="389" t="s">
        <v>32</v>
      </c>
      <c r="F22" s="389"/>
      <c r="G22" s="112">
        <f>G23</f>
        <v>0</v>
      </c>
      <c r="H22" s="112">
        <f>H23</f>
        <v>0</v>
      </c>
      <c r="I22" s="112">
        <f>I23</f>
        <v>381</v>
      </c>
      <c r="J22" s="112">
        <f>J23</f>
        <v>1.3</v>
      </c>
      <c r="K22" s="112">
        <f t="shared" ref="K22:M22" si="3">K23</f>
        <v>0</v>
      </c>
      <c r="L22" s="112">
        <f t="shared" si="3"/>
        <v>0</v>
      </c>
      <c r="M22" s="112">
        <f t="shared" si="3"/>
        <v>0</v>
      </c>
      <c r="N22" s="112">
        <f>N23</f>
        <v>0</v>
      </c>
      <c r="O22" s="112">
        <f t="shared" ref="O22:Q22" si="4">O23</f>
        <v>382.3</v>
      </c>
      <c r="P22" s="112">
        <f t="shared" si="4"/>
        <v>327.21999999999997</v>
      </c>
      <c r="Q22" s="469">
        <f t="shared" si="4"/>
        <v>709.52</v>
      </c>
    </row>
    <row r="23" spans="1:21">
      <c r="A23" s="370" t="s">
        <v>33</v>
      </c>
      <c r="B23" s="390" t="s">
        <v>30</v>
      </c>
      <c r="C23" s="390" t="s">
        <v>25</v>
      </c>
      <c r="D23" s="390" t="s">
        <v>31</v>
      </c>
      <c r="E23" s="390" t="s">
        <v>32</v>
      </c>
      <c r="F23" s="390" t="s">
        <v>34</v>
      </c>
      <c r="G23" s="67"/>
      <c r="H23" s="67"/>
      <c r="I23" s="67">
        <v>381</v>
      </c>
      <c r="J23" s="67">
        <v>1.3</v>
      </c>
      <c r="K23" s="67"/>
      <c r="L23" s="67"/>
      <c r="M23" s="67"/>
      <c r="N23" s="67"/>
      <c r="O23" s="67">
        <f>I23+H23+G23+J23+K23+L23+M23+N23</f>
        <v>382.3</v>
      </c>
      <c r="P23" s="114">
        <f>Q23-O23</f>
        <v>327.21999999999997</v>
      </c>
      <c r="Q23" s="495">
        <v>709.52</v>
      </c>
    </row>
    <row r="24" spans="1:21" s="23" customFormat="1" ht="33.75">
      <c r="A24" s="388" t="s">
        <v>35</v>
      </c>
      <c r="B24" s="389" t="s">
        <v>30</v>
      </c>
      <c r="C24" s="389" t="s">
        <v>25</v>
      </c>
      <c r="D24" s="389" t="s">
        <v>31</v>
      </c>
      <c r="E24" s="389" t="s">
        <v>36</v>
      </c>
      <c r="F24" s="389"/>
      <c r="G24" s="112">
        <f>G25</f>
        <v>2031.44</v>
      </c>
      <c r="H24" s="112">
        <f>H25</f>
        <v>0</v>
      </c>
      <c r="I24" s="112">
        <f>I25</f>
        <v>-381</v>
      </c>
      <c r="J24" s="112">
        <f>J25</f>
        <v>0</v>
      </c>
      <c r="K24" s="112">
        <f t="shared" ref="K24:Q24" si="5">K25</f>
        <v>0</v>
      </c>
      <c r="L24" s="112">
        <f t="shared" si="5"/>
        <v>0</v>
      </c>
      <c r="M24" s="112">
        <f t="shared" si="5"/>
        <v>0</v>
      </c>
      <c r="N24" s="112">
        <f t="shared" si="5"/>
        <v>0</v>
      </c>
      <c r="O24" s="112">
        <f t="shared" si="5"/>
        <v>1650.44</v>
      </c>
      <c r="P24" s="112">
        <f t="shared" si="5"/>
        <v>629.46123</v>
      </c>
      <c r="Q24" s="469">
        <f t="shared" si="5"/>
        <v>2279.9012299999999</v>
      </c>
      <c r="R24" s="113"/>
      <c r="S24" s="113"/>
      <c r="T24" s="113"/>
      <c r="U24" s="113"/>
    </row>
    <row r="25" spans="1:21" s="23" customFormat="1">
      <c r="A25" s="388" t="s">
        <v>37</v>
      </c>
      <c r="B25" s="389" t="s">
        <v>30</v>
      </c>
      <c r="C25" s="389" t="s">
        <v>25</v>
      </c>
      <c r="D25" s="389" t="s">
        <v>31</v>
      </c>
      <c r="E25" s="389" t="s">
        <v>36</v>
      </c>
      <c r="F25" s="389"/>
      <c r="G25" s="112">
        <f>G26+G27</f>
        <v>2031.44</v>
      </c>
      <c r="H25" s="112">
        <f>H26+H27</f>
        <v>0</v>
      </c>
      <c r="I25" s="112">
        <f>I26+I27</f>
        <v>-381</v>
      </c>
      <c r="J25" s="112">
        <f>J26+J27</f>
        <v>0</v>
      </c>
      <c r="K25" s="112">
        <f t="shared" ref="K25:Q25" si="6">K26+K27</f>
        <v>0</v>
      </c>
      <c r="L25" s="112">
        <f t="shared" si="6"/>
        <v>0</v>
      </c>
      <c r="M25" s="112">
        <f t="shared" si="6"/>
        <v>0</v>
      </c>
      <c r="N25" s="112">
        <f t="shared" si="6"/>
        <v>0</v>
      </c>
      <c r="O25" s="112">
        <f t="shared" si="6"/>
        <v>1650.44</v>
      </c>
      <c r="P25" s="112">
        <f t="shared" si="6"/>
        <v>629.46123</v>
      </c>
      <c r="Q25" s="469">
        <f t="shared" si="6"/>
        <v>2279.9012299999999</v>
      </c>
      <c r="R25" s="113"/>
      <c r="S25" s="113"/>
      <c r="T25" s="113"/>
      <c r="U25" s="113"/>
    </row>
    <row r="26" spans="1:21">
      <c r="A26" s="370" t="s">
        <v>33</v>
      </c>
      <c r="B26" s="390" t="s">
        <v>30</v>
      </c>
      <c r="C26" s="390" t="s">
        <v>25</v>
      </c>
      <c r="D26" s="390" t="s">
        <v>31</v>
      </c>
      <c r="E26" s="390" t="s">
        <v>36</v>
      </c>
      <c r="F26" s="390" t="s">
        <v>34</v>
      </c>
      <c r="G26" s="67">
        <v>2020.94</v>
      </c>
      <c r="H26" s="114"/>
      <c r="I26" s="114">
        <v>-381</v>
      </c>
      <c r="J26" s="114"/>
      <c r="K26" s="114"/>
      <c r="L26" s="114"/>
      <c r="M26" s="114"/>
      <c r="N26" s="114"/>
      <c r="O26" s="67">
        <f t="shared" ref="O26:O90" si="7">I26+H26+G26+J26+K26+L26+M26+N26</f>
        <v>1639.94</v>
      </c>
      <c r="P26" s="114">
        <f>Q26-O26</f>
        <v>540</v>
      </c>
      <c r="Q26" s="495">
        <v>2179.94</v>
      </c>
    </row>
    <row r="27" spans="1:21">
      <c r="A27" s="395" t="s">
        <v>38</v>
      </c>
      <c r="B27" s="390" t="s">
        <v>30</v>
      </c>
      <c r="C27" s="390" t="s">
        <v>25</v>
      </c>
      <c r="D27" s="390" t="s">
        <v>31</v>
      </c>
      <c r="E27" s="390" t="s">
        <v>36</v>
      </c>
      <c r="F27" s="390" t="s">
        <v>39</v>
      </c>
      <c r="G27" s="67">
        <v>10.5</v>
      </c>
      <c r="H27" s="114"/>
      <c r="I27" s="114"/>
      <c r="J27" s="114"/>
      <c r="K27" s="114"/>
      <c r="L27" s="114"/>
      <c r="M27" s="114"/>
      <c r="N27" s="114"/>
      <c r="O27" s="67">
        <f t="shared" si="7"/>
        <v>10.5</v>
      </c>
      <c r="P27" s="114">
        <f>Q27-O27</f>
        <v>89.46123</v>
      </c>
      <c r="Q27" s="495">
        <v>99.96123</v>
      </c>
    </row>
    <row r="28" spans="1:21" ht="33.75">
      <c r="A28" s="392" t="s">
        <v>40</v>
      </c>
      <c r="B28" s="389"/>
      <c r="C28" s="389" t="s">
        <v>25</v>
      </c>
      <c r="D28" s="389" t="s">
        <v>41</v>
      </c>
      <c r="E28" s="389"/>
      <c r="F28" s="389"/>
      <c r="G28" s="112">
        <f>G31+G29</f>
        <v>36723.127999999997</v>
      </c>
      <c r="H28" s="112">
        <f>H31+H29</f>
        <v>0</v>
      </c>
      <c r="I28" s="112">
        <f>I31+I29</f>
        <v>0</v>
      </c>
      <c r="J28" s="112">
        <f>J31+J29</f>
        <v>495.7</v>
      </c>
      <c r="K28" s="112">
        <f t="shared" ref="K28:Q28" si="8">K31+K29</f>
        <v>0</v>
      </c>
      <c r="L28" s="112">
        <f t="shared" si="8"/>
        <v>0</v>
      </c>
      <c r="M28" s="112">
        <f t="shared" si="8"/>
        <v>0</v>
      </c>
      <c r="N28" s="112">
        <f t="shared" si="8"/>
        <v>0</v>
      </c>
      <c r="O28" s="112">
        <f t="shared" si="8"/>
        <v>37218.828000000001</v>
      </c>
      <c r="P28" s="112">
        <f t="shared" si="8"/>
        <v>1555.1467000000009</v>
      </c>
      <c r="Q28" s="469">
        <f t="shared" si="8"/>
        <v>36312.866099999999</v>
      </c>
    </row>
    <row r="29" spans="1:21" ht="56.25">
      <c r="A29" s="396" t="s">
        <v>29</v>
      </c>
      <c r="B29" s="389" t="s">
        <v>30</v>
      </c>
      <c r="C29" s="389" t="s">
        <v>25</v>
      </c>
      <c r="D29" s="389" t="s">
        <v>41</v>
      </c>
      <c r="E29" s="389" t="s">
        <v>32</v>
      </c>
      <c r="F29" s="389"/>
      <c r="G29" s="112">
        <f>G30</f>
        <v>0</v>
      </c>
      <c r="H29" s="112">
        <f>H30</f>
        <v>0</v>
      </c>
      <c r="I29" s="112">
        <f>I30</f>
        <v>2391.6999999999998</v>
      </c>
      <c r="J29" s="112">
        <f>J30</f>
        <v>35.700000000000003</v>
      </c>
      <c r="K29" s="112">
        <f t="shared" ref="K29:Q29" si="9">K30</f>
        <v>0</v>
      </c>
      <c r="L29" s="112">
        <f t="shared" si="9"/>
        <v>0</v>
      </c>
      <c r="M29" s="112">
        <f t="shared" si="9"/>
        <v>0</v>
      </c>
      <c r="N29" s="112">
        <f t="shared" si="9"/>
        <v>0</v>
      </c>
      <c r="O29" s="112">
        <f t="shared" si="9"/>
        <v>2427.3999999999996</v>
      </c>
      <c r="P29" s="112">
        <f t="shared" si="9"/>
        <v>3358.4649599999998</v>
      </c>
      <c r="Q29" s="469">
        <f t="shared" si="9"/>
        <v>3358.4649599999998</v>
      </c>
    </row>
    <row r="30" spans="1:21">
      <c r="A30" s="370" t="s">
        <v>33</v>
      </c>
      <c r="B30" s="390" t="s">
        <v>30</v>
      </c>
      <c r="C30" s="390" t="s">
        <v>25</v>
      </c>
      <c r="D30" s="390" t="s">
        <v>41</v>
      </c>
      <c r="E30" s="390" t="s">
        <v>32</v>
      </c>
      <c r="F30" s="390" t="s">
        <v>34</v>
      </c>
      <c r="G30" s="67"/>
      <c r="H30" s="67"/>
      <c r="I30" s="67">
        <v>2391.6999999999998</v>
      </c>
      <c r="J30" s="67">
        <v>35.700000000000003</v>
      </c>
      <c r="K30" s="67"/>
      <c r="L30" s="67"/>
      <c r="M30" s="67"/>
      <c r="N30" s="67"/>
      <c r="O30" s="67">
        <f t="shared" si="7"/>
        <v>2427.3999999999996</v>
      </c>
      <c r="P30" s="391">
        <f>Q30</f>
        <v>3358.4649599999998</v>
      </c>
      <c r="Q30" s="495">
        <v>3358.4649599999998</v>
      </c>
    </row>
    <row r="31" spans="1:21" s="23" customFormat="1">
      <c r="A31" s="388" t="s">
        <v>42</v>
      </c>
      <c r="B31" s="389" t="s">
        <v>30</v>
      </c>
      <c r="C31" s="389" t="s">
        <v>25</v>
      </c>
      <c r="D31" s="389" t="s">
        <v>41</v>
      </c>
      <c r="E31" s="389" t="s">
        <v>43</v>
      </c>
      <c r="F31" s="389"/>
      <c r="G31" s="112">
        <f t="shared" ref="G31:M31" si="10">G32+G33+G35+G37+G38+G34</f>
        <v>36723.127999999997</v>
      </c>
      <c r="H31" s="112">
        <f t="shared" si="10"/>
        <v>0</v>
      </c>
      <c r="I31" s="112">
        <f t="shared" si="10"/>
        <v>-2391.6999999999998</v>
      </c>
      <c r="J31" s="112">
        <f t="shared" si="10"/>
        <v>460</v>
      </c>
      <c r="K31" s="112">
        <f t="shared" si="10"/>
        <v>0</v>
      </c>
      <c r="L31" s="112">
        <f t="shared" si="10"/>
        <v>0</v>
      </c>
      <c r="M31" s="112">
        <f t="shared" si="10"/>
        <v>0</v>
      </c>
      <c r="N31" s="112">
        <f>N32+N33+N35+N37+N38+N34+N36</f>
        <v>0</v>
      </c>
      <c r="O31" s="112">
        <f t="shared" ref="O31:Q31" si="11">O32+O33+O35+O37+O38+O34+O36</f>
        <v>34791.428</v>
      </c>
      <c r="P31" s="112">
        <f t="shared" si="11"/>
        <v>-1803.3182599999989</v>
      </c>
      <c r="Q31" s="469">
        <f t="shared" si="11"/>
        <v>32954.401140000002</v>
      </c>
      <c r="R31" s="113"/>
      <c r="S31" s="113"/>
      <c r="T31" s="113"/>
      <c r="U31" s="113"/>
    </row>
    <row r="32" spans="1:21">
      <c r="A32" s="370" t="s">
        <v>33</v>
      </c>
      <c r="B32" s="390" t="s">
        <v>30</v>
      </c>
      <c r="C32" s="390" t="s">
        <v>25</v>
      </c>
      <c r="D32" s="390" t="s">
        <v>41</v>
      </c>
      <c r="E32" s="390" t="s">
        <v>43</v>
      </c>
      <c r="F32" s="390" t="s">
        <v>34</v>
      </c>
      <c r="G32" s="67">
        <v>24116.611000000001</v>
      </c>
      <c r="H32" s="114"/>
      <c r="I32" s="114">
        <v>-2391.6999999999998</v>
      </c>
      <c r="J32" s="114"/>
      <c r="K32" s="114"/>
      <c r="L32" s="114"/>
      <c r="M32" s="114"/>
      <c r="N32" s="114"/>
      <c r="O32" s="67">
        <f t="shared" si="7"/>
        <v>21724.911</v>
      </c>
      <c r="P32" s="114">
        <f>Q32-O32</f>
        <v>-379.7599999999984</v>
      </c>
      <c r="Q32" s="495">
        <v>21345.151000000002</v>
      </c>
    </row>
    <row r="33" spans="1:21">
      <c r="A33" s="395" t="s">
        <v>38</v>
      </c>
      <c r="B33" s="390" t="s">
        <v>30</v>
      </c>
      <c r="C33" s="390" t="s">
        <v>25</v>
      </c>
      <c r="D33" s="390" t="s">
        <v>41</v>
      </c>
      <c r="E33" s="390" t="s">
        <v>43</v>
      </c>
      <c r="F33" s="390" t="s">
        <v>39</v>
      </c>
      <c r="G33" s="67">
        <v>1341.7</v>
      </c>
      <c r="H33" s="114"/>
      <c r="I33" s="114"/>
      <c r="J33" s="114"/>
      <c r="K33" s="114"/>
      <c r="L33" s="114"/>
      <c r="M33" s="114"/>
      <c r="N33" s="114"/>
      <c r="O33" s="67">
        <f t="shared" si="7"/>
        <v>1341.7</v>
      </c>
      <c r="P33" s="114">
        <f>Q33-O33</f>
        <v>-539.02543000000003</v>
      </c>
      <c r="Q33" s="495">
        <v>802.67457000000002</v>
      </c>
    </row>
    <row r="34" spans="1:21" ht="22.5">
      <c r="A34" s="395" t="s">
        <v>44</v>
      </c>
      <c r="B34" s="390" t="s">
        <v>30</v>
      </c>
      <c r="C34" s="390" t="s">
        <v>25</v>
      </c>
      <c r="D34" s="390" t="s">
        <v>41</v>
      </c>
      <c r="E34" s="390" t="s">
        <v>43</v>
      </c>
      <c r="F34" s="390" t="s">
        <v>45</v>
      </c>
      <c r="G34" s="67">
        <v>3750</v>
      </c>
      <c r="H34" s="114"/>
      <c r="I34" s="114"/>
      <c r="J34" s="114"/>
      <c r="K34" s="114"/>
      <c r="L34" s="114"/>
      <c r="M34" s="114"/>
      <c r="N34" s="114"/>
      <c r="O34" s="67">
        <f t="shared" si="7"/>
        <v>3750</v>
      </c>
      <c r="P34" s="114">
        <f>Q34-O34</f>
        <v>-855.34783000000016</v>
      </c>
      <c r="Q34" s="495">
        <v>2894.6521699999998</v>
      </c>
    </row>
    <row r="35" spans="1:21">
      <c r="A35" s="395" t="s">
        <v>46</v>
      </c>
      <c r="B35" s="390" t="s">
        <v>30</v>
      </c>
      <c r="C35" s="390" t="s">
        <v>25</v>
      </c>
      <c r="D35" s="390" t="s">
        <v>41</v>
      </c>
      <c r="E35" s="390" t="s">
        <v>43</v>
      </c>
      <c r="F35" s="390" t="s">
        <v>47</v>
      </c>
      <c r="G35" s="67">
        <v>7204.317</v>
      </c>
      <c r="H35" s="114"/>
      <c r="I35" s="114"/>
      <c r="J35" s="114">
        <v>460</v>
      </c>
      <c r="K35" s="114"/>
      <c r="L35" s="114"/>
      <c r="M35" s="114"/>
      <c r="N35" s="114"/>
      <c r="O35" s="67">
        <f t="shared" si="7"/>
        <v>7664.317</v>
      </c>
      <c r="P35" s="114">
        <f>Q35-O35</f>
        <v>-62.893600000000333</v>
      </c>
      <c r="Q35" s="495">
        <v>7601.4233999999997</v>
      </c>
    </row>
    <row r="36" spans="1:21">
      <c r="A36" s="395"/>
      <c r="B36" s="390"/>
      <c r="C36" s="390"/>
      <c r="D36" s="390"/>
      <c r="E36" s="390"/>
      <c r="F36" s="390"/>
      <c r="G36" s="67"/>
      <c r="H36" s="114"/>
      <c r="I36" s="114"/>
      <c r="J36" s="114"/>
      <c r="K36" s="114"/>
      <c r="L36" s="114"/>
      <c r="M36" s="114"/>
      <c r="N36" s="114"/>
      <c r="O36" s="67"/>
      <c r="P36" s="114">
        <f>Q36-O36</f>
        <v>15</v>
      </c>
      <c r="Q36" s="823">
        <v>15</v>
      </c>
    </row>
    <row r="37" spans="1:21">
      <c r="A37" s="394" t="s">
        <v>48</v>
      </c>
      <c r="B37" s="390" t="s">
        <v>30</v>
      </c>
      <c r="C37" s="390" t="s">
        <v>25</v>
      </c>
      <c r="D37" s="390" t="s">
        <v>41</v>
      </c>
      <c r="E37" s="390" t="s">
        <v>43</v>
      </c>
      <c r="F37" s="390" t="s">
        <v>49</v>
      </c>
      <c r="G37" s="67">
        <v>300</v>
      </c>
      <c r="H37" s="114"/>
      <c r="I37" s="114"/>
      <c r="J37" s="114"/>
      <c r="K37" s="114"/>
      <c r="L37" s="114"/>
      <c r="M37" s="114"/>
      <c r="N37" s="114"/>
      <c r="O37" s="67">
        <f t="shared" si="7"/>
        <v>300</v>
      </c>
      <c r="P37" s="824">
        <f>Q36-O36</f>
        <v>15</v>
      </c>
      <c r="Q37" s="825">
        <f>285-3.7086</f>
        <v>281.29140000000001</v>
      </c>
    </row>
    <row r="38" spans="1:21">
      <c r="A38" s="394" t="s">
        <v>50</v>
      </c>
      <c r="B38" s="390" t="s">
        <v>30</v>
      </c>
      <c r="C38" s="390" t="s">
        <v>25</v>
      </c>
      <c r="D38" s="390" t="s">
        <v>41</v>
      </c>
      <c r="E38" s="390" t="s">
        <v>43</v>
      </c>
      <c r="F38" s="390" t="s">
        <v>51</v>
      </c>
      <c r="G38" s="67">
        <v>10.5</v>
      </c>
      <c r="H38" s="114"/>
      <c r="I38" s="114"/>
      <c r="J38" s="114"/>
      <c r="K38" s="114"/>
      <c r="L38" s="114"/>
      <c r="M38" s="114"/>
      <c r="N38" s="114"/>
      <c r="O38" s="67">
        <f t="shared" si="7"/>
        <v>10.5</v>
      </c>
      <c r="P38" s="114">
        <f>Q38-O38</f>
        <v>3.7086000000000006</v>
      </c>
      <c r="Q38" s="825">
        <f>10.5+3.7086</f>
        <v>14.208600000000001</v>
      </c>
    </row>
    <row r="39" spans="1:21" s="23" customFormat="1">
      <c r="A39" s="388"/>
      <c r="B39" s="389"/>
      <c r="C39" s="389" t="s">
        <v>25</v>
      </c>
      <c r="D39" s="389" t="s">
        <v>52</v>
      </c>
      <c r="E39" s="389"/>
      <c r="F39" s="389"/>
      <c r="G39" s="112">
        <f>G40</f>
        <v>0</v>
      </c>
      <c r="H39" s="112">
        <f t="shared" ref="H39:Q40" si="12">H40</f>
        <v>0</v>
      </c>
      <c r="I39" s="112">
        <f t="shared" si="12"/>
        <v>0</v>
      </c>
      <c r="J39" s="112">
        <f t="shared" si="12"/>
        <v>0</v>
      </c>
      <c r="K39" s="112">
        <f t="shared" si="12"/>
        <v>0</v>
      </c>
      <c r="L39" s="112">
        <f t="shared" si="12"/>
        <v>0</v>
      </c>
      <c r="M39" s="112">
        <f t="shared" si="12"/>
        <v>0</v>
      </c>
      <c r="N39" s="112">
        <f t="shared" si="12"/>
        <v>0</v>
      </c>
      <c r="O39" s="112">
        <f t="shared" si="12"/>
        <v>0</v>
      </c>
      <c r="P39" s="112">
        <f t="shared" si="12"/>
        <v>0</v>
      </c>
      <c r="Q39" s="469">
        <f t="shared" si="12"/>
        <v>0</v>
      </c>
      <c r="R39" s="113"/>
      <c r="S39" s="113"/>
      <c r="T39" s="113"/>
      <c r="U39" s="113"/>
    </row>
    <row r="40" spans="1:21" s="34" customFormat="1" ht="22.5">
      <c r="A40" s="388" t="s">
        <v>53</v>
      </c>
      <c r="B40" s="389" t="s">
        <v>30</v>
      </c>
      <c r="C40" s="389" t="s">
        <v>25</v>
      </c>
      <c r="D40" s="389" t="s">
        <v>52</v>
      </c>
      <c r="E40" s="389" t="s">
        <v>54</v>
      </c>
      <c r="F40" s="389"/>
      <c r="G40" s="112">
        <f>G41</f>
        <v>0</v>
      </c>
      <c r="H40" s="112">
        <f t="shared" si="12"/>
        <v>0</v>
      </c>
      <c r="I40" s="112">
        <f t="shared" si="12"/>
        <v>0</v>
      </c>
      <c r="J40" s="112">
        <f t="shared" si="12"/>
        <v>0</v>
      </c>
      <c r="K40" s="112">
        <f t="shared" si="12"/>
        <v>0</v>
      </c>
      <c r="L40" s="112">
        <f t="shared" si="12"/>
        <v>0</v>
      </c>
      <c r="M40" s="112">
        <f t="shared" si="12"/>
        <v>0</v>
      </c>
      <c r="N40" s="112">
        <f t="shared" si="12"/>
        <v>0</v>
      </c>
      <c r="O40" s="112">
        <f t="shared" si="12"/>
        <v>0</v>
      </c>
      <c r="P40" s="112">
        <f t="shared" si="12"/>
        <v>0</v>
      </c>
      <c r="Q40" s="469">
        <f t="shared" si="12"/>
        <v>0</v>
      </c>
      <c r="R40" s="826"/>
      <c r="S40" s="826"/>
      <c r="T40" s="826"/>
      <c r="U40" s="826"/>
    </row>
    <row r="41" spans="1:21">
      <c r="A41" s="395" t="s">
        <v>46</v>
      </c>
      <c r="B41" s="390" t="s">
        <v>30</v>
      </c>
      <c r="C41" s="390" t="s">
        <v>25</v>
      </c>
      <c r="D41" s="390" t="s">
        <v>52</v>
      </c>
      <c r="E41" s="390" t="s">
        <v>54</v>
      </c>
      <c r="F41" s="390" t="s">
        <v>47</v>
      </c>
      <c r="G41" s="67"/>
      <c r="H41" s="114"/>
      <c r="I41" s="114"/>
      <c r="J41" s="114"/>
      <c r="K41" s="114"/>
      <c r="L41" s="114"/>
      <c r="M41" s="114"/>
      <c r="N41" s="114"/>
      <c r="O41" s="67">
        <f t="shared" si="7"/>
        <v>0</v>
      </c>
      <c r="P41" s="391"/>
      <c r="Q41" s="495"/>
    </row>
    <row r="42" spans="1:21" ht="22.5">
      <c r="A42" s="393" t="s">
        <v>55</v>
      </c>
      <c r="B42" s="390"/>
      <c r="C42" s="389" t="s">
        <v>25</v>
      </c>
      <c r="D42" s="389" t="s">
        <v>56</v>
      </c>
      <c r="E42" s="390"/>
      <c r="F42" s="390"/>
      <c r="G42" s="373">
        <f>G45+G43</f>
        <v>1702.06</v>
      </c>
      <c r="H42" s="373">
        <f>H45+H43</f>
        <v>0</v>
      </c>
      <c r="I42" s="373">
        <f>I45+I43</f>
        <v>0</v>
      </c>
      <c r="J42" s="373">
        <f>J45+J43</f>
        <v>1.3</v>
      </c>
      <c r="K42" s="373">
        <f t="shared" ref="K42:Q42" si="13">K45+K43</f>
        <v>0</v>
      </c>
      <c r="L42" s="373">
        <f t="shared" si="13"/>
        <v>0</v>
      </c>
      <c r="M42" s="373">
        <f t="shared" si="13"/>
        <v>0</v>
      </c>
      <c r="N42" s="373">
        <f t="shared" si="13"/>
        <v>0</v>
      </c>
      <c r="O42" s="373">
        <f t="shared" si="13"/>
        <v>1703.3600000000001</v>
      </c>
      <c r="P42" s="373">
        <f t="shared" si="13"/>
        <v>-21.924960000000112</v>
      </c>
      <c r="Q42" s="549">
        <f t="shared" si="13"/>
        <v>1681.4350399999998</v>
      </c>
    </row>
    <row r="43" spans="1:21" ht="56.25">
      <c r="A43" s="396" t="s">
        <v>29</v>
      </c>
      <c r="B43" s="389" t="s">
        <v>30</v>
      </c>
      <c r="C43" s="389" t="s">
        <v>25</v>
      </c>
      <c r="D43" s="389" t="s">
        <v>56</v>
      </c>
      <c r="E43" s="389" t="s">
        <v>32</v>
      </c>
      <c r="F43" s="389"/>
      <c r="G43" s="112">
        <f>G44</f>
        <v>0</v>
      </c>
      <c r="H43" s="112">
        <f>H44</f>
        <v>0</v>
      </c>
      <c r="I43" s="112">
        <f>I44</f>
        <v>305.3</v>
      </c>
      <c r="J43" s="112">
        <f>J44</f>
        <v>1.3</v>
      </c>
      <c r="K43" s="112">
        <f t="shared" ref="K43:Q43" si="14">K44</f>
        <v>0</v>
      </c>
      <c r="L43" s="112">
        <f t="shared" si="14"/>
        <v>0</v>
      </c>
      <c r="M43" s="112">
        <f t="shared" si="14"/>
        <v>0</v>
      </c>
      <c r="N43" s="112">
        <f t="shared" si="14"/>
        <v>0</v>
      </c>
      <c r="O43" s="112">
        <f t="shared" si="14"/>
        <v>306.60000000000002</v>
      </c>
      <c r="P43" s="112">
        <f t="shared" si="14"/>
        <v>8.7150399999999877</v>
      </c>
      <c r="Q43" s="469">
        <f t="shared" si="14"/>
        <v>315.31504000000001</v>
      </c>
    </row>
    <row r="44" spans="1:21">
      <c r="A44" s="370" t="s">
        <v>33</v>
      </c>
      <c r="B44" s="390" t="s">
        <v>30</v>
      </c>
      <c r="C44" s="390" t="s">
        <v>25</v>
      </c>
      <c r="D44" s="390" t="s">
        <v>56</v>
      </c>
      <c r="E44" s="390" t="s">
        <v>32</v>
      </c>
      <c r="F44" s="390" t="s">
        <v>34</v>
      </c>
      <c r="G44" s="67"/>
      <c r="H44" s="67"/>
      <c r="I44" s="67">
        <v>305.3</v>
      </c>
      <c r="J44" s="67">
        <v>1.3</v>
      </c>
      <c r="K44" s="67"/>
      <c r="L44" s="67"/>
      <c r="M44" s="67"/>
      <c r="N44" s="67"/>
      <c r="O44" s="67">
        <f t="shared" si="7"/>
        <v>306.60000000000002</v>
      </c>
      <c r="P44" s="114">
        <f>Q44-O44</f>
        <v>8.7150399999999877</v>
      </c>
      <c r="Q44" s="495">
        <v>315.31504000000001</v>
      </c>
    </row>
    <row r="45" spans="1:21" s="23" customFormat="1" ht="22.5">
      <c r="A45" s="392" t="s">
        <v>57</v>
      </c>
      <c r="B45" s="389" t="s">
        <v>30</v>
      </c>
      <c r="C45" s="389" t="s">
        <v>25</v>
      </c>
      <c r="D45" s="389" t="s">
        <v>56</v>
      </c>
      <c r="E45" s="389" t="s">
        <v>58</v>
      </c>
      <c r="F45" s="389"/>
      <c r="G45" s="112">
        <f>G46+G47</f>
        <v>1702.06</v>
      </c>
      <c r="H45" s="112">
        <f>H46+H47</f>
        <v>0</v>
      </c>
      <c r="I45" s="112">
        <f>I46+I47</f>
        <v>-305.3</v>
      </c>
      <c r="J45" s="112">
        <f>J46+J47</f>
        <v>0</v>
      </c>
      <c r="K45" s="112">
        <f t="shared" ref="K45:Q45" si="15">K46+K47</f>
        <v>0</v>
      </c>
      <c r="L45" s="112">
        <f t="shared" si="15"/>
        <v>0</v>
      </c>
      <c r="M45" s="112">
        <f t="shared" si="15"/>
        <v>0</v>
      </c>
      <c r="N45" s="112">
        <f t="shared" si="15"/>
        <v>0</v>
      </c>
      <c r="O45" s="112">
        <f t="shared" si="15"/>
        <v>1396.76</v>
      </c>
      <c r="P45" s="112">
        <f t="shared" si="15"/>
        <v>-30.6400000000001</v>
      </c>
      <c r="Q45" s="469">
        <f t="shared" si="15"/>
        <v>1366.12</v>
      </c>
      <c r="R45" s="113"/>
      <c r="S45" s="113"/>
      <c r="T45" s="113"/>
      <c r="U45" s="113"/>
    </row>
    <row r="46" spans="1:21">
      <c r="A46" s="370" t="s">
        <v>33</v>
      </c>
      <c r="B46" s="390" t="s">
        <v>30</v>
      </c>
      <c r="C46" s="390" t="s">
        <v>25</v>
      </c>
      <c r="D46" s="390" t="s">
        <v>56</v>
      </c>
      <c r="E46" s="390" t="s">
        <v>58</v>
      </c>
      <c r="F46" s="390" t="s">
        <v>34</v>
      </c>
      <c r="G46" s="67">
        <v>1642.06</v>
      </c>
      <c r="H46" s="114"/>
      <c r="I46" s="114">
        <v>-305.3</v>
      </c>
      <c r="J46" s="114"/>
      <c r="K46" s="114"/>
      <c r="L46" s="114"/>
      <c r="M46" s="114"/>
      <c r="N46" s="114"/>
      <c r="O46" s="67">
        <f t="shared" si="7"/>
        <v>1336.76</v>
      </c>
      <c r="P46" s="114">
        <f>Q46-O46</f>
        <v>29.3599999999999</v>
      </c>
      <c r="Q46" s="495">
        <v>1366.12</v>
      </c>
    </row>
    <row r="47" spans="1:21">
      <c r="A47" s="395" t="s">
        <v>38</v>
      </c>
      <c r="B47" s="390" t="s">
        <v>30</v>
      </c>
      <c r="C47" s="390" t="s">
        <v>25</v>
      </c>
      <c r="D47" s="390" t="s">
        <v>56</v>
      </c>
      <c r="E47" s="390" t="s">
        <v>58</v>
      </c>
      <c r="F47" s="390" t="s">
        <v>39</v>
      </c>
      <c r="G47" s="67">
        <v>60</v>
      </c>
      <c r="H47" s="114"/>
      <c r="I47" s="114"/>
      <c r="J47" s="114"/>
      <c r="K47" s="114"/>
      <c r="L47" s="114"/>
      <c r="M47" s="114"/>
      <c r="N47" s="114"/>
      <c r="O47" s="67">
        <f t="shared" si="7"/>
        <v>60</v>
      </c>
      <c r="P47" s="114">
        <f>Q47-O47</f>
        <v>-60</v>
      </c>
      <c r="Q47" s="495">
        <v>0</v>
      </c>
    </row>
    <row r="48" spans="1:21" s="23" customFormat="1">
      <c r="A48" s="619" t="s">
        <v>59</v>
      </c>
      <c r="B48" s="389"/>
      <c r="C48" s="389" t="s">
        <v>25</v>
      </c>
      <c r="D48" s="389" t="s">
        <v>60</v>
      </c>
      <c r="E48" s="389"/>
      <c r="F48" s="389"/>
      <c r="G48" s="112">
        <f>G49</f>
        <v>3000</v>
      </c>
      <c r="H48" s="112">
        <f t="shared" ref="H48:Q49" si="16">H49</f>
        <v>0</v>
      </c>
      <c r="I48" s="112">
        <f t="shared" si="16"/>
        <v>0</v>
      </c>
      <c r="J48" s="112">
        <f t="shared" si="16"/>
        <v>0</v>
      </c>
      <c r="K48" s="112">
        <f t="shared" si="16"/>
        <v>0</v>
      </c>
      <c r="L48" s="112">
        <f t="shared" si="16"/>
        <v>0</v>
      </c>
      <c r="M48" s="112">
        <f t="shared" si="16"/>
        <v>0</v>
      </c>
      <c r="N48" s="112">
        <f>N49</f>
        <v>0</v>
      </c>
      <c r="O48" s="112">
        <f t="shared" si="16"/>
        <v>3000</v>
      </c>
      <c r="P48" s="112">
        <f t="shared" si="16"/>
        <v>0</v>
      </c>
      <c r="Q48" s="469">
        <f t="shared" si="16"/>
        <v>3000</v>
      </c>
      <c r="R48" s="113"/>
      <c r="S48" s="113"/>
      <c r="T48" s="113"/>
      <c r="U48" s="113"/>
    </row>
    <row r="49" spans="1:21">
      <c r="A49" s="395" t="s">
        <v>61</v>
      </c>
      <c r="B49" s="390" t="s">
        <v>30</v>
      </c>
      <c r="C49" s="390" t="s">
        <v>25</v>
      </c>
      <c r="D49" s="390" t="s">
        <v>60</v>
      </c>
      <c r="E49" s="390" t="s">
        <v>62</v>
      </c>
      <c r="F49" s="390"/>
      <c r="G49" s="67">
        <f>G50</f>
        <v>3000</v>
      </c>
      <c r="H49" s="67">
        <f t="shared" si="16"/>
        <v>0</v>
      </c>
      <c r="I49" s="67">
        <f t="shared" si="16"/>
        <v>0</v>
      </c>
      <c r="J49" s="67"/>
      <c r="K49" s="67"/>
      <c r="L49" s="67"/>
      <c r="M49" s="67"/>
      <c r="N49" s="67">
        <f>N50</f>
        <v>0</v>
      </c>
      <c r="O49" s="67">
        <f t="shared" si="16"/>
        <v>3000</v>
      </c>
      <c r="P49" s="67">
        <f t="shared" si="16"/>
        <v>0</v>
      </c>
      <c r="Q49" s="503">
        <f t="shared" si="16"/>
        <v>3000</v>
      </c>
    </row>
    <row r="50" spans="1:21">
      <c r="A50" s="395" t="s">
        <v>46</v>
      </c>
      <c r="B50" s="390" t="s">
        <v>30</v>
      </c>
      <c r="C50" s="390" t="s">
        <v>25</v>
      </c>
      <c r="D50" s="390" t="s">
        <v>60</v>
      </c>
      <c r="E50" s="390" t="s">
        <v>62</v>
      </c>
      <c r="F50" s="390" t="s">
        <v>47</v>
      </c>
      <c r="G50" s="67">
        <v>3000</v>
      </c>
      <c r="H50" s="114"/>
      <c r="I50" s="114"/>
      <c r="J50" s="114"/>
      <c r="K50" s="114"/>
      <c r="L50" s="114"/>
      <c r="M50" s="114"/>
      <c r="N50" s="114"/>
      <c r="O50" s="67">
        <f t="shared" si="7"/>
        <v>3000</v>
      </c>
      <c r="P50" s="114">
        <f>Q50-O50</f>
        <v>0</v>
      </c>
      <c r="Q50" s="495">
        <v>3000</v>
      </c>
    </row>
    <row r="51" spans="1:21">
      <c r="A51" s="388" t="s">
        <v>63</v>
      </c>
      <c r="B51" s="390"/>
      <c r="C51" s="389" t="s">
        <v>25</v>
      </c>
      <c r="D51" s="389" t="s">
        <v>64</v>
      </c>
      <c r="E51" s="389"/>
      <c r="F51" s="389"/>
      <c r="G51" s="112">
        <f>G52</f>
        <v>5000</v>
      </c>
      <c r="H51" s="112">
        <f t="shared" ref="H51:Q52" si="17">H52</f>
        <v>-37.896999999999998</v>
      </c>
      <c r="I51" s="112">
        <f t="shared" si="17"/>
        <v>48.0687</v>
      </c>
      <c r="J51" s="112">
        <f t="shared" si="17"/>
        <v>-1286.365</v>
      </c>
      <c r="K51" s="112">
        <f t="shared" si="17"/>
        <v>1043.0999999999999</v>
      </c>
      <c r="L51" s="112">
        <f t="shared" si="17"/>
        <v>-52.9</v>
      </c>
      <c r="M51" s="112">
        <f t="shared" si="17"/>
        <v>-2736.5518400000001</v>
      </c>
      <c r="N51" s="112">
        <f t="shared" si="17"/>
        <v>0</v>
      </c>
      <c r="O51" s="112">
        <f t="shared" si="17"/>
        <v>1977.4548599999998</v>
      </c>
      <c r="P51" s="112">
        <f t="shared" si="17"/>
        <v>-1977.4548599999998</v>
      </c>
      <c r="Q51" s="469">
        <f t="shared" si="17"/>
        <v>0</v>
      </c>
    </row>
    <row r="52" spans="1:21">
      <c r="A52" s="398" t="s">
        <v>65</v>
      </c>
      <c r="B52" s="390" t="s">
        <v>30</v>
      </c>
      <c r="C52" s="390" t="s">
        <v>25</v>
      </c>
      <c r="D52" s="390" t="s">
        <v>64</v>
      </c>
      <c r="E52" s="390" t="s">
        <v>66</v>
      </c>
      <c r="F52" s="390"/>
      <c r="G52" s="67">
        <f>G53</f>
        <v>5000</v>
      </c>
      <c r="H52" s="67">
        <f t="shared" si="17"/>
        <v>-37.896999999999998</v>
      </c>
      <c r="I52" s="67">
        <f t="shared" si="17"/>
        <v>48.0687</v>
      </c>
      <c r="J52" s="67">
        <f t="shared" si="17"/>
        <v>-1286.365</v>
      </c>
      <c r="K52" s="67">
        <f t="shared" si="17"/>
        <v>1043.0999999999999</v>
      </c>
      <c r="L52" s="67">
        <f t="shared" si="17"/>
        <v>-52.9</v>
      </c>
      <c r="M52" s="67">
        <f t="shared" si="17"/>
        <v>-2736.5518400000001</v>
      </c>
      <c r="N52" s="67">
        <f>N53</f>
        <v>0</v>
      </c>
      <c r="O52" s="67">
        <f t="shared" si="17"/>
        <v>1977.4548599999998</v>
      </c>
      <c r="P52" s="67">
        <f t="shared" si="17"/>
        <v>-1977.4548599999998</v>
      </c>
      <c r="Q52" s="503">
        <f t="shared" si="17"/>
        <v>0</v>
      </c>
    </row>
    <row r="53" spans="1:21">
      <c r="A53" s="370" t="s">
        <v>67</v>
      </c>
      <c r="B53" s="390" t="s">
        <v>30</v>
      </c>
      <c r="C53" s="390" t="s">
        <v>25</v>
      </c>
      <c r="D53" s="390" t="s">
        <v>64</v>
      </c>
      <c r="E53" s="390" t="s">
        <v>66</v>
      </c>
      <c r="F53" s="390" t="s">
        <v>68</v>
      </c>
      <c r="G53" s="67">
        <v>5000</v>
      </c>
      <c r="H53" s="114">
        <f>-10.897-15-12</f>
        <v>-37.896999999999998</v>
      </c>
      <c r="I53" s="114">
        <v>48.0687</v>
      </c>
      <c r="J53" s="114">
        <f>-968.684-300-17.681</f>
        <v>-1286.365</v>
      </c>
      <c r="K53" s="114">
        <f>1642.1-599</f>
        <v>1043.0999999999999</v>
      </c>
      <c r="L53" s="114">
        <f>-40-0.9-12</f>
        <v>-52.9</v>
      </c>
      <c r="M53" s="114">
        <f>-532.15184-2204.4</f>
        <v>-2736.5518400000001</v>
      </c>
      <c r="N53" s="114"/>
      <c r="O53" s="67">
        <f t="shared" si="7"/>
        <v>1977.4548599999998</v>
      </c>
      <c r="P53" s="114">
        <f>Q53-O53</f>
        <v>-1977.4548599999998</v>
      </c>
      <c r="Q53" s="495">
        <v>0</v>
      </c>
    </row>
    <row r="54" spans="1:21">
      <c r="A54" s="388" t="s">
        <v>69</v>
      </c>
      <c r="B54" s="390"/>
      <c r="C54" s="389" t="s">
        <v>25</v>
      </c>
      <c r="D54" s="389" t="s">
        <v>70</v>
      </c>
      <c r="E54" s="389"/>
      <c r="F54" s="389"/>
      <c r="G54" s="363">
        <f>G86+G91+G94+G83+G102+G67+G74+G109+G99+G59+G80+G112+G107+G104+G114+G55+G57+G78</f>
        <v>20061.755999999998</v>
      </c>
      <c r="H54" s="363">
        <f t="shared" ref="H54:M54" si="18">H86+H91+H94+H83+H102+H67+H74+H109+H99+H59+H80+H112+H107+H104+H114+H55+H57+H78</f>
        <v>7967.6</v>
      </c>
      <c r="I54" s="363">
        <f t="shared" si="18"/>
        <v>-5163.1966999999995</v>
      </c>
      <c r="J54" s="363">
        <f t="shared" si="18"/>
        <v>4746.6000000000004</v>
      </c>
      <c r="K54" s="363">
        <f t="shared" si="18"/>
        <v>799</v>
      </c>
      <c r="L54" s="363">
        <f t="shared" si="18"/>
        <v>7662.6292599999997</v>
      </c>
      <c r="M54" s="363">
        <f t="shared" si="18"/>
        <v>0</v>
      </c>
      <c r="N54" s="363">
        <f>N86+N91+N94+N83+N102+N67+N74+N109+N99+N59+N80+N112+N107+N104+N114+N55+N57+N78</f>
        <v>0</v>
      </c>
      <c r="O54" s="363">
        <f t="shared" ref="O54:P54" si="19">O86+O91+O94+O83+O102+O67+O74+O109+O99+O59+O80+O112+O107+O104+O114+O55+O57+O78</f>
        <v>36074.388560000007</v>
      </c>
      <c r="P54" s="363">
        <f t="shared" si="19"/>
        <v>8989.0628500000021</v>
      </c>
      <c r="Q54" s="487">
        <f>Q55+Q57+Q60+Q67+Q74+Q78+Q80+Q83+Q86+Q91+Q94+Q99+Q102+Q104+Q107+Q109+Q112+Q114+Q116</f>
        <v>47006.761410000014</v>
      </c>
    </row>
    <row r="55" spans="1:21" ht="22.5">
      <c r="A55" s="396" t="s">
        <v>71</v>
      </c>
      <c r="B55" s="390" t="s">
        <v>30</v>
      </c>
      <c r="C55" s="389" t="s">
        <v>25</v>
      </c>
      <c r="D55" s="389" t="s">
        <v>70</v>
      </c>
      <c r="E55" s="389" t="s">
        <v>72</v>
      </c>
      <c r="F55" s="389"/>
      <c r="G55" s="363">
        <f>G56</f>
        <v>0</v>
      </c>
      <c r="H55" s="363">
        <f t="shared" ref="H55:Q55" si="20">H56</f>
        <v>0</v>
      </c>
      <c r="I55" s="363">
        <f t="shared" si="20"/>
        <v>0</v>
      </c>
      <c r="J55" s="363">
        <f t="shared" si="20"/>
        <v>0</v>
      </c>
      <c r="K55" s="363">
        <f t="shared" si="20"/>
        <v>0</v>
      </c>
      <c r="L55" s="363">
        <f t="shared" si="20"/>
        <v>5373</v>
      </c>
      <c r="M55" s="363">
        <f t="shared" si="20"/>
        <v>0</v>
      </c>
      <c r="N55" s="363">
        <f t="shared" si="20"/>
        <v>0</v>
      </c>
      <c r="O55" s="363">
        <f t="shared" si="20"/>
        <v>5373</v>
      </c>
      <c r="P55" s="363">
        <f t="shared" si="20"/>
        <v>0</v>
      </c>
      <c r="Q55" s="487">
        <f t="shared" si="20"/>
        <v>5373</v>
      </c>
    </row>
    <row r="56" spans="1:21" ht="22.5">
      <c r="A56" s="394" t="s">
        <v>73</v>
      </c>
      <c r="B56" s="390" t="s">
        <v>30</v>
      </c>
      <c r="C56" s="390" t="s">
        <v>25</v>
      </c>
      <c r="D56" s="390" t="s">
        <v>70</v>
      </c>
      <c r="E56" s="390" t="s">
        <v>72</v>
      </c>
      <c r="F56" s="390" t="s">
        <v>74</v>
      </c>
      <c r="G56" s="365"/>
      <c r="H56" s="365"/>
      <c r="I56" s="365"/>
      <c r="J56" s="365"/>
      <c r="K56" s="365"/>
      <c r="L56" s="365">
        <v>5373</v>
      </c>
      <c r="M56" s="365"/>
      <c r="N56" s="365"/>
      <c r="O56" s="67">
        <f t="shared" si="7"/>
        <v>5373</v>
      </c>
      <c r="P56" s="114">
        <f>Q56-O56</f>
        <v>0</v>
      </c>
      <c r="Q56" s="495">
        <v>5373</v>
      </c>
    </row>
    <row r="57" spans="1:21" s="23" customFormat="1" ht="22.5">
      <c r="A57" s="396" t="s">
        <v>75</v>
      </c>
      <c r="B57" s="389" t="s">
        <v>30</v>
      </c>
      <c r="C57" s="389" t="s">
        <v>25</v>
      </c>
      <c r="D57" s="389" t="s">
        <v>70</v>
      </c>
      <c r="E57" s="389" t="s">
        <v>76</v>
      </c>
      <c r="F57" s="389"/>
      <c r="G57" s="363">
        <f>G58</f>
        <v>0</v>
      </c>
      <c r="H57" s="363">
        <f t="shared" ref="H57:P57" si="21">H58</f>
        <v>0</v>
      </c>
      <c r="I57" s="363">
        <f t="shared" si="21"/>
        <v>0</v>
      </c>
      <c r="J57" s="363">
        <f t="shared" si="21"/>
        <v>0</v>
      </c>
      <c r="K57" s="363">
        <f t="shared" si="21"/>
        <v>0</v>
      </c>
      <c r="L57" s="363">
        <f t="shared" si="21"/>
        <v>1800</v>
      </c>
      <c r="M57" s="363">
        <f t="shared" si="21"/>
        <v>0</v>
      </c>
      <c r="N57" s="363">
        <f t="shared" si="21"/>
        <v>0</v>
      </c>
      <c r="O57" s="363">
        <f t="shared" si="21"/>
        <v>1800</v>
      </c>
      <c r="P57" s="363">
        <f t="shared" si="21"/>
        <v>0</v>
      </c>
      <c r="Q57" s="487">
        <f>Q58</f>
        <v>1800</v>
      </c>
      <c r="R57" s="113"/>
      <c r="S57" s="113"/>
      <c r="T57" s="113"/>
      <c r="U57" s="113"/>
    </row>
    <row r="58" spans="1:21" ht="22.5">
      <c r="A58" s="394" t="s">
        <v>73</v>
      </c>
      <c r="B58" s="390" t="s">
        <v>30</v>
      </c>
      <c r="C58" s="390" t="s">
        <v>25</v>
      </c>
      <c r="D58" s="390" t="s">
        <v>70</v>
      </c>
      <c r="E58" s="390" t="s">
        <v>76</v>
      </c>
      <c r="F58" s="390" t="s">
        <v>74</v>
      </c>
      <c r="G58" s="365"/>
      <c r="H58" s="365"/>
      <c r="I58" s="365"/>
      <c r="J58" s="365"/>
      <c r="K58" s="365"/>
      <c r="L58" s="365">
        <v>1800</v>
      </c>
      <c r="M58" s="365"/>
      <c r="N58" s="365"/>
      <c r="O58" s="67">
        <f t="shared" si="7"/>
        <v>1800</v>
      </c>
      <c r="P58" s="114">
        <f>Q58-O58</f>
        <v>0</v>
      </c>
      <c r="Q58" s="495">
        <v>1800</v>
      </c>
    </row>
    <row r="59" spans="1:21">
      <c r="A59" s="388" t="s">
        <v>77</v>
      </c>
      <c r="B59" s="390" t="s">
        <v>30</v>
      </c>
      <c r="C59" s="389" t="s">
        <v>25</v>
      </c>
      <c r="D59" s="389" t="s">
        <v>70</v>
      </c>
      <c r="E59" s="389" t="s">
        <v>78</v>
      </c>
      <c r="F59" s="389"/>
      <c r="G59" s="363">
        <f>G60</f>
        <v>0</v>
      </c>
      <c r="H59" s="363">
        <f>H60</f>
        <v>500</v>
      </c>
      <c r="I59" s="363">
        <f>I60</f>
        <v>44</v>
      </c>
      <c r="J59" s="363">
        <f>J60</f>
        <v>0</v>
      </c>
      <c r="K59" s="363">
        <f t="shared" ref="K59:Q59" si="22">K60</f>
        <v>0</v>
      </c>
      <c r="L59" s="363">
        <f t="shared" si="22"/>
        <v>0</v>
      </c>
      <c r="M59" s="363">
        <f t="shared" si="22"/>
        <v>0</v>
      </c>
      <c r="N59" s="363">
        <f t="shared" si="22"/>
        <v>0</v>
      </c>
      <c r="O59" s="363">
        <f t="shared" si="22"/>
        <v>544.00000000000011</v>
      </c>
      <c r="P59" s="363">
        <f t="shared" si="22"/>
        <v>55.020600000000002</v>
      </c>
      <c r="Q59" s="487">
        <f t="shared" si="22"/>
        <v>599.02059999999994</v>
      </c>
    </row>
    <row r="60" spans="1:21" ht="22.5">
      <c r="A60" s="388" t="s">
        <v>79</v>
      </c>
      <c r="B60" s="390" t="s">
        <v>30</v>
      </c>
      <c r="C60" s="389" t="s">
        <v>25</v>
      </c>
      <c r="D60" s="389" t="s">
        <v>70</v>
      </c>
      <c r="E60" s="389" t="s">
        <v>80</v>
      </c>
      <c r="F60" s="389"/>
      <c r="G60" s="363">
        <f>G62+G61+G63</f>
        <v>0</v>
      </c>
      <c r="H60" s="363">
        <f t="shared" ref="H60:P60" si="23">H62+H61+H63</f>
        <v>500</v>
      </c>
      <c r="I60" s="363">
        <f t="shared" si="23"/>
        <v>44</v>
      </c>
      <c r="J60" s="363">
        <f t="shared" si="23"/>
        <v>0</v>
      </c>
      <c r="K60" s="363">
        <f t="shared" si="23"/>
        <v>0</v>
      </c>
      <c r="L60" s="363">
        <f t="shared" si="23"/>
        <v>0</v>
      </c>
      <c r="M60" s="363">
        <f t="shared" si="23"/>
        <v>0</v>
      </c>
      <c r="N60" s="363">
        <f t="shared" si="23"/>
        <v>0</v>
      </c>
      <c r="O60" s="363">
        <f t="shared" si="23"/>
        <v>544.00000000000011</v>
      </c>
      <c r="P60" s="363">
        <f t="shared" si="23"/>
        <v>55.020600000000002</v>
      </c>
      <c r="Q60" s="487">
        <f>Q62+Q61+Q63</f>
        <v>599.02059999999994</v>
      </c>
    </row>
    <row r="61" spans="1:21" ht="22.5">
      <c r="A61" s="395" t="s">
        <v>44</v>
      </c>
      <c r="B61" s="390" t="s">
        <v>30</v>
      </c>
      <c r="C61" s="390" t="s">
        <v>25</v>
      </c>
      <c r="D61" s="390" t="s">
        <v>70</v>
      </c>
      <c r="E61" s="390" t="s">
        <v>80</v>
      </c>
      <c r="F61" s="390" t="s">
        <v>45</v>
      </c>
      <c r="G61" s="363"/>
      <c r="H61" s="363"/>
      <c r="I61" s="365">
        <v>198.04</v>
      </c>
      <c r="J61" s="365"/>
      <c r="K61" s="365"/>
      <c r="L61" s="365"/>
      <c r="M61" s="365"/>
      <c r="N61" s="365"/>
      <c r="O61" s="67">
        <f t="shared" si="7"/>
        <v>198.04</v>
      </c>
      <c r="P61" s="114">
        <f>Q61-O61</f>
        <v>0</v>
      </c>
      <c r="Q61" s="495">
        <v>198.04</v>
      </c>
    </row>
    <row r="62" spans="1:21">
      <c r="A62" s="395" t="s">
        <v>46</v>
      </c>
      <c r="B62" s="390" t="s">
        <v>30</v>
      </c>
      <c r="C62" s="390" t="s">
        <v>25</v>
      </c>
      <c r="D62" s="390" t="s">
        <v>70</v>
      </c>
      <c r="E62" s="390" t="s">
        <v>80</v>
      </c>
      <c r="F62" s="390" t="s">
        <v>47</v>
      </c>
      <c r="G62" s="365"/>
      <c r="H62" s="365">
        <v>500</v>
      </c>
      <c r="I62" s="365">
        <f>-198.04+44</f>
        <v>-154.04</v>
      </c>
      <c r="J62" s="365"/>
      <c r="K62" s="365"/>
      <c r="L62" s="365">
        <v>-345.96</v>
      </c>
      <c r="M62" s="365"/>
      <c r="N62" s="365"/>
      <c r="O62" s="67">
        <f t="shared" si="7"/>
        <v>5.6843418860808015E-14</v>
      </c>
      <c r="P62" s="391"/>
      <c r="Q62" s="495"/>
    </row>
    <row r="63" spans="1:21" s="23" customFormat="1" ht="29.25" customHeight="1">
      <c r="A63" s="401" t="s">
        <v>81</v>
      </c>
      <c r="B63" s="389" t="s">
        <v>30</v>
      </c>
      <c r="C63" s="389" t="s">
        <v>25</v>
      </c>
      <c r="D63" s="389" t="s">
        <v>70</v>
      </c>
      <c r="E63" s="389" t="s">
        <v>82</v>
      </c>
      <c r="F63" s="389"/>
      <c r="G63" s="363">
        <f>G66+G64+G65</f>
        <v>0</v>
      </c>
      <c r="H63" s="363">
        <f t="shared" ref="H63:Q63" si="24">H66+H64+H65</f>
        <v>0</v>
      </c>
      <c r="I63" s="363">
        <f t="shared" si="24"/>
        <v>0</v>
      </c>
      <c r="J63" s="363">
        <f t="shared" si="24"/>
        <v>0</v>
      </c>
      <c r="K63" s="363">
        <f t="shared" si="24"/>
        <v>0</v>
      </c>
      <c r="L63" s="363">
        <f t="shared" si="24"/>
        <v>345.96000000000004</v>
      </c>
      <c r="M63" s="363">
        <f t="shared" si="24"/>
        <v>0</v>
      </c>
      <c r="N63" s="363">
        <f t="shared" si="24"/>
        <v>0</v>
      </c>
      <c r="O63" s="363">
        <f t="shared" si="24"/>
        <v>345.96000000000004</v>
      </c>
      <c r="P63" s="363">
        <f t="shared" si="24"/>
        <v>55.020600000000002</v>
      </c>
      <c r="Q63" s="487">
        <f t="shared" si="24"/>
        <v>400.98059999999998</v>
      </c>
      <c r="R63" s="113"/>
      <c r="S63" s="113"/>
      <c r="T63" s="113"/>
      <c r="U63" s="113"/>
    </row>
    <row r="64" spans="1:21" ht="26.25" customHeight="1">
      <c r="A64" s="395" t="s">
        <v>38</v>
      </c>
      <c r="B64" s="390" t="s">
        <v>30</v>
      </c>
      <c r="C64" s="390" t="s">
        <v>25</v>
      </c>
      <c r="D64" s="390" t="s">
        <v>70</v>
      </c>
      <c r="E64" s="390" t="s">
        <v>82</v>
      </c>
      <c r="F64" s="390" t="s">
        <v>83</v>
      </c>
      <c r="G64" s="365"/>
      <c r="H64" s="365"/>
      <c r="I64" s="365"/>
      <c r="J64" s="365"/>
      <c r="K64" s="365"/>
      <c r="L64" s="365">
        <v>28.85</v>
      </c>
      <c r="M64" s="365"/>
      <c r="N64" s="365"/>
      <c r="O64" s="67">
        <f t="shared" si="7"/>
        <v>28.85</v>
      </c>
      <c r="P64" s="114">
        <f>Q64-O64</f>
        <v>-22.900000000000002</v>
      </c>
      <c r="Q64" s="495">
        <v>5.95</v>
      </c>
    </row>
    <row r="65" spans="1:21" ht="24" customHeight="1">
      <c r="A65" s="395" t="s">
        <v>44</v>
      </c>
      <c r="B65" s="390" t="s">
        <v>30</v>
      </c>
      <c r="C65" s="390" t="s">
        <v>25</v>
      </c>
      <c r="D65" s="390" t="s">
        <v>70</v>
      </c>
      <c r="E65" s="390" t="s">
        <v>82</v>
      </c>
      <c r="F65" s="390" t="s">
        <v>45</v>
      </c>
      <c r="G65" s="365"/>
      <c r="H65" s="365"/>
      <c r="I65" s="365"/>
      <c r="J65" s="365"/>
      <c r="K65" s="365"/>
      <c r="L65" s="365"/>
      <c r="M65" s="365"/>
      <c r="N65" s="365"/>
      <c r="O65" s="67">
        <f t="shared" si="7"/>
        <v>0</v>
      </c>
      <c r="P65" s="114">
        <f>Q65-O65</f>
        <v>345.55500000000001</v>
      </c>
      <c r="Q65" s="495">
        <v>345.55500000000001</v>
      </c>
    </row>
    <row r="66" spans="1:21">
      <c r="A66" s="395" t="s">
        <v>46</v>
      </c>
      <c r="B66" s="390" t="s">
        <v>30</v>
      </c>
      <c r="C66" s="390" t="s">
        <v>25</v>
      </c>
      <c r="D66" s="390" t="s">
        <v>70</v>
      </c>
      <c r="E66" s="390" t="s">
        <v>82</v>
      </c>
      <c r="F66" s="390" t="s">
        <v>47</v>
      </c>
      <c r="G66" s="365"/>
      <c r="H66" s="365"/>
      <c r="I66" s="365"/>
      <c r="J66" s="365"/>
      <c r="K66" s="365"/>
      <c r="L66" s="365">
        <v>317.11</v>
      </c>
      <c r="M66" s="365"/>
      <c r="N66" s="365"/>
      <c r="O66" s="67">
        <f t="shared" si="7"/>
        <v>317.11</v>
      </c>
      <c r="P66" s="114">
        <f>Q66-O66</f>
        <v>-267.63440000000003</v>
      </c>
      <c r="Q66" s="495">
        <v>49.4756</v>
      </c>
    </row>
    <row r="67" spans="1:21">
      <c r="A67" s="388" t="s">
        <v>84</v>
      </c>
      <c r="B67" s="390"/>
      <c r="C67" s="389" t="s">
        <v>25</v>
      </c>
      <c r="D67" s="389" t="s">
        <v>70</v>
      </c>
      <c r="E67" s="389" t="s">
        <v>85</v>
      </c>
      <c r="F67" s="389"/>
      <c r="G67" s="363">
        <f>G68</f>
        <v>1427.8000000000002</v>
      </c>
      <c r="H67" s="363">
        <f>H68</f>
        <v>489.5</v>
      </c>
      <c r="I67" s="363">
        <f>I68</f>
        <v>0</v>
      </c>
      <c r="J67" s="363">
        <f>J68</f>
        <v>0</v>
      </c>
      <c r="K67" s="363">
        <f t="shared" ref="K67:Q67" si="25">K68</f>
        <v>0</v>
      </c>
      <c r="L67" s="363">
        <f t="shared" si="25"/>
        <v>0</v>
      </c>
      <c r="M67" s="363">
        <f t="shared" si="25"/>
        <v>0</v>
      </c>
      <c r="N67" s="363">
        <f t="shared" si="25"/>
        <v>0</v>
      </c>
      <c r="O67" s="363">
        <f t="shared" si="25"/>
        <v>1917.3</v>
      </c>
      <c r="P67" s="363">
        <f t="shared" si="25"/>
        <v>-539.6</v>
      </c>
      <c r="Q67" s="487">
        <f t="shared" si="25"/>
        <v>1377.6999999999998</v>
      </c>
    </row>
    <row r="68" spans="1:21" ht="22.5">
      <c r="A68" s="388" t="s">
        <v>86</v>
      </c>
      <c r="B68" s="389" t="s">
        <v>30</v>
      </c>
      <c r="C68" s="389" t="s">
        <v>25</v>
      </c>
      <c r="D68" s="389" t="s">
        <v>70</v>
      </c>
      <c r="E68" s="389" t="s">
        <v>87</v>
      </c>
      <c r="F68" s="389"/>
      <c r="G68" s="363">
        <f>G69+G71</f>
        <v>1427.8000000000002</v>
      </c>
      <c r="H68" s="363">
        <f>H69+H71</f>
        <v>489.5</v>
      </c>
      <c r="I68" s="363">
        <f>I69+I71</f>
        <v>0</v>
      </c>
      <c r="J68" s="363">
        <f>J69+J71</f>
        <v>0</v>
      </c>
      <c r="K68" s="363">
        <f t="shared" ref="K68:Q68" si="26">K69+K71</f>
        <v>0</v>
      </c>
      <c r="L68" s="363">
        <f t="shared" si="26"/>
        <v>0</v>
      </c>
      <c r="M68" s="363">
        <f t="shared" si="26"/>
        <v>0</v>
      </c>
      <c r="N68" s="363">
        <f t="shared" si="26"/>
        <v>0</v>
      </c>
      <c r="O68" s="363">
        <f t="shared" si="26"/>
        <v>1917.3</v>
      </c>
      <c r="P68" s="363">
        <f t="shared" si="26"/>
        <v>-539.6</v>
      </c>
      <c r="Q68" s="487">
        <f t="shared" si="26"/>
        <v>1377.6999999999998</v>
      </c>
    </row>
    <row r="69" spans="1:21" s="23" customFormat="1" ht="22.5">
      <c r="A69" s="388" t="s">
        <v>88</v>
      </c>
      <c r="B69" s="389" t="s">
        <v>30</v>
      </c>
      <c r="C69" s="389" t="s">
        <v>25</v>
      </c>
      <c r="D69" s="389" t="s">
        <v>70</v>
      </c>
      <c r="E69" s="389" t="s">
        <v>89</v>
      </c>
      <c r="F69" s="389"/>
      <c r="G69" s="363">
        <f>G70</f>
        <v>200</v>
      </c>
      <c r="H69" s="363">
        <f>H70</f>
        <v>0</v>
      </c>
      <c r="I69" s="363">
        <f>I70</f>
        <v>0</v>
      </c>
      <c r="J69" s="363">
        <f>J70</f>
        <v>0</v>
      </c>
      <c r="K69" s="363">
        <f t="shared" ref="K69:Q69" si="27">K70</f>
        <v>0</v>
      </c>
      <c r="L69" s="363">
        <f t="shared" si="27"/>
        <v>0</v>
      </c>
      <c r="M69" s="363">
        <f t="shared" si="27"/>
        <v>0</v>
      </c>
      <c r="N69" s="363">
        <f t="shared" si="27"/>
        <v>0</v>
      </c>
      <c r="O69" s="363">
        <f t="shared" si="27"/>
        <v>200</v>
      </c>
      <c r="P69" s="363">
        <f t="shared" si="27"/>
        <v>-200</v>
      </c>
      <c r="Q69" s="487">
        <f t="shared" si="27"/>
        <v>0</v>
      </c>
      <c r="R69" s="113"/>
      <c r="S69" s="113"/>
      <c r="T69" s="113"/>
      <c r="U69" s="113"/>
    </row>
    <row r="70" spans="1:21">
      <c r="A70" s="395" t="s">
        <v>46</v>
      </c>
      <c r="B70" s="390" t="s">
        <v>30</v>
      </c>
      <c r="C70" s="390" t="s">
        <v>25</v>
      </c>
      <c r="D70" s="390" t="s">
        <v>70</v>
      </c>
      <c r="E70" s="390" t="s">
        <v>89</v>
      </c>
      <c r="F70" s="390" t="s">
        <v>47</v>
      </c>
      <c r="G70" s="365">
        <v>200</v>
      </c>
      <c r="H70" s="114"/>
      <c r="I70" s="114"/>
      <c r="J70" s="114"/>
      <c r="K70" s="114"/>
      <c r="L70" s="114"/>
      <c r="M70" s="114"/>
      <c r="N70" s="114"/>
      <c r="O70" s="67">
        <f t="shared" si="7"/>
        <v>200</v>
      </c>
      <c r="P70" s="114">
        <f>Q70-O70</f>
        <v>-200</v>
      </c>
      <c r="Q70" s="495">
        <v>0</v>
      </c>
    </row>
    <row r="71" spans="1:21" s="23" customFormat="1">
      <c r="A71" s="388" t="s">
        <v>90</v>
      </c>
      <c r="B71" s="389" t="s">
        <v>30</v>
      </c>
      <c r="C71" s="389" t="s">
        <v>25</v>
      </c>
      <c r="D71" s="389" t="s">
        <v>70</v>
      </c>
      <c r="E71" s="389" t="s">
        <v>91</v>
      </c>
      <c r="F71" s="389"/>
      <c r="G71" s="363">
        <f>G72+G73</f>
        <v>1227.8000000000002</v>
      </c>
      <c r="H71" s="363">
        <f>H72+H73</f>
        <v>489.5</v>
      </c>
      <c r="I71" s="363">
        <f>I72+I73</f>
        <v>0</v>
      </c>
      <c r="J71" s="363">
        <f>J72+J73</f>
        <v>0</v>
      </c>
      <c r="K71" s="363">
        <f t="shared" ref="K71:Q71" si="28">K72+K73</f>
        <v>0</v>
      </c>
      <c r="L71" s="363">
        <f t="shared" si="28"/>
        <v>0</v>
      </c>
      <c r="M71" s="363">
        <f t="shared" si="28"/>
        <v>0</v>
      </c>
      <c r="N71" s="363">
        <f t="shared" si="28"/>
        <v>0</v>
      </c>
      <c r="O71" s="363">
        <f t="shared" si="28"/>
        <v>1717.3</v>
      </c>
      <c r="P71" s="363">
        <f t="shared" si="28"/>
        <v>-339.6</v>
      </c>
      <c r="Q71" s="487">
        <f t="shared" si="28"/>
        <v>1377.6999999999998</v>
      </c>
      <c r="R71" s="113"/>
      <c r="S71" s="113"/>
      <c r="T71" s="113"/>
      <c r="U71" s="113"/>
    </row>
    <row r="72" spans="1:21">
      <c r="A72" s="395" t="s">
        <v>46</v>
      </c>
      <c r="B72" s="390" t="s">
        <v>30</v>
      </c>
      <c r="C72" s="390" t="s">
        <v>25</v>
      </c>
      <c r="D72" s="390" t="s">
        <v>70</v>
      </c>
      <c r="E72" s="390" t="s">
        <v>91</v>
      </c>
      <c r="F72" s="390" t="s">
        <v>47</v>
      </c>
      <c r="G72" s="365">
        <v>526.20000000000005</v>
      </c>
      <c r="H72" s="114">
        <f>120</f>
        <v>120</v>
      </c>
      <c r="I72" s="114"/>
      <c r="J72" s="114"/>
      <c r="K72" s="114"/>
      <c r="L72" s="114"/>
      <c r="M72" s="114"/>
      <c r="N72" s="114"/>
      <c r="O72" s="67">
        <f t="shared" si="7"/>
        <v>646.20000000000005</v>
      </c>
      <c r="P72" s="114">
        <f>Q72-O72</f>
        <v>-339.6</v>
      </c>
      <c r="Q72" s="495">
        <f>646.2-300-39.6</f>
        <v>306.60000000000002</v>
      </c>
    </row>
    <row r="73" spans="1:21">
      <c r="A73" s="370" t="s">
        <v>92</v>
      </c>
      <c r="B73" s="390" t="s">
        <v>30</v>
      </c>
      <c r="C73" s="390" t="s">
        <v>25</v>
      </c>
      <c r="D73" s="390" t="s">
        <v>70</v>
      </c>
      <c r="E73" s="390" t="s">
        <v>91</v>
      </c>
      <c r="F73" s="390" t="s">
        <v>93</v>
      </c>
      <c r="G73" s="365">
        <v>701.6</v>
      </c>
      <c r="H73" s="114">
        <f>174.5+100+95</f>
        <v>369.5</v>
      </c>
      <c r="I73" s="114"/>
      <c r="J73" s="114"/>
      <c r="K73" s="114"/>
      <c r="L73" s="114"/>
      <c r="M73" s="114"/>
      <c r="N73" s="114"/>
      <c r="O73" s="67">
        <f t="shared" si="7"/>
        <v>1071.0999999999999</v>
      </c>
      <c r="P73" s="114">
        <f>Q73-O73</f>
        <v>0</v>
      </c>
      <c r="Q73" s="495">
        <v>1071.0999999999999</v>
      </c>
    </row>
    <row r="74" spans="1:21" ht="22.5">
      <c r="A74" s="397" t="s">
        <v>94</v>
      </c>
      <c r="B74" s="389" t="s">
        <v>30</v>
      </c>
      <c r="C74" s="389" t="s">
        <v>25</v>
      </c>
      <c r="D74" s="389" t="s">
        <v>70</v>
      </c>
      <c r="E74" s="389" t="s">
        <v>95</v>
      </c>
      <c r="F74" s="389"/>
      <c r="G74" s="363">
        <f>G75</f>
        <v>200</v>
      </c>
      <c r="H74" s="363">
        <f>H75</f>
        <v>0</v>
      </c>
      <c r="I74" s="363">
        <f>I75</f>
        <v>0</v>
      </c>
      <c r="J74" s="363">
        <f>J75</f>
        <v>0</v>
      </c>
      <c r="K74" s="363">
        <f t="shared" ref="K74:Q74" si="29">K75</f>
        <v>0</v>
      </c>
      <c r="L74" s="363">
        <f t="shared" si="29"/>
        <v>0</v>
      </c>
      <c r="M74" s="363">
        <f t="shared" si="29"/>
        <v>0</v>
      </c>
      <c r="N74" s="363">
        <f t="shared" si="29"/>
        <v>0</v>
      </c>
      <c r="O74" s="363">
        <f t="shared" si="29"/>
        <v>200</v>
      </c>
      <c r="P74" s="363">
        <f t="shared" si="29"/>
        <v>-1.0658141036401503E-14</v>
      </c>
      <c r="Q74" s="487">
        <f t="shared" si="29"/>
        <v>200</v>
      </c>
    </row>
    <row r="75" spans="1:21" ht="30" customHeight="1">
      <c r="A75" s="397" t="s">
        <v>96</v>
      </c>
      <c r="B75" s="389"/>
      <c r="C75" s="389" t="s">
        <v>25</v>
      </c>
      <c r="D75" s="389" t="s">
        <v>70</v>
      </c>
      <c r="E75" s="389" t="s">
        <v>97</v>
      </c>
      <c r="F75" s="389"/>
      <c r="G75" s="363">
        <f>G77+G76</f>
        <v>200</v>
      </c>
      <c r="H75" s="363">
        <f>H77+H76</f>
        <v>0</v>
      </c>
      <c r="I75" s="363">
        <f>I77+I76</f>
        <v>0</v>
      </c>
      <c r="J75" s="363">
        <f>J77+J76</f>
        <v>0</v>
      </c>
      <c r="K75" s="363">
        <f t="shared" ref="K75:Q75" si="30">K77+K76</f>
        <v>0</v>
      </c>
      <c r="L75" s="363">
        <f t="shared" si="30"/>
        <v>0</v>
      </c>
      <c r="M75" s="363">
        <f t="shared" si="30"/>
        <v>0</v>
      </c>
      <c r="N75" s="363">
        <f t="shared" si="30"/>
        <v>0</v>
      </c>
      <c r="O75" s="363">
        <f t="shared" si="30"/>
        <v>200</v>
      </c>
      <c r="P75" s="363">
        <f t="shared" si="30"/>
        <v>-1.0658141036401503E-14</v>
      </c>
      <c r="Q75" s="487">
        <f t="shared" si="30"/>
        <v>200</v>
      </c>
    </row>
    <row r="76" spans="1:21" ht="20.25" customHeight="1">
      <c r="A76" s="395" t="s">
        <v>38</v>
      </c>
      <c r="B76" s="390" t="s">
        <v>30</v>
      </c>
      <c r="C76" s="390" t="s">
        <v>25</v>
      </c>
      <c r="D76" s="390" t="s">
        <v>70</v>
      </c>
      <c r="E76" s="390" t="s">
        <v>97</v>
      </c>
      <c r="F76" s="390" t="s">
        <v>39</v>
      </c>
      <c r="G76" s="365"/>
      <c r="H76" s="365">
        <v>11.2</v>
      </c>
      <c r="I76" s="365"/>
      <c r="J76" s="365"/>
      <c r="K76" s="365"/>
      <c r="L76" s="365"/>
      <c r="M76" s="365"/>
      <c r="N76" s="365"/>
      <c r="O76" s="67">
        <f t="shared" si="7"/>
        <v>11.2</v>
      </c>
      <c r="P76" s="114">
        <f>Q76-O76</f>
        <v>2.8000000000000007</v>
      </c>
      <c r="Q76" s="495">
        <v>14</v>
      </c>
    </row>
    <row r="77" spans="1:21">
      <c r="A77" s="395" t="s">
        <v>46</v>
      </c>
      <c r="B77" s="390" t="s">
        <v>30</v>
      </c>
      <c r="C77" s="390" t="s">
        <v>25</v>
      </c>
      <c r="D77" s="390" t="s">
        <v>70</v>
      </c>
      <c r="E77" s="390" t="s">
        <v>97</v>
      </c>
      <c r="F77" s="390" t="s">
        <v>47</v>
      </c>
      <c r="G77" s="365">
        <v>200</v>
      </c>
      <c r="H77" s="114">
        <v>-11.2</v>
      </c>
      <c r="I77" s="114"/>
      <c r="J77" s="114"/>
      <c r="K77" s="114"/>
      <c r="L77" s="114"/>
      <c r="M77" s="114"/>
      <c r="N77" s="114"/>
      <c r="O77" s="67">
        <f t="shared" si="7"/>
        <v>188.8</v>
      </c>
      <c r="P77" s="114">
        <f>Q77-O77</f>
        <v>-2.8000000000000114</v>
      </c>
      <c r="Q77" s="495">
        <v>186</v>
      </c>
    </row>
    <row r="78" spans="1:21" s="23" customFormat="1" ht="33.75">
      <c r="A78" s="396" t="s">
        <v>1085</v>
      </c>
      <c r="B78" s="389" t="s">
        <v>30</v>
      </c>
      <c r="C78" s="389" t="s">
        <v>25</v>
      </c>
      <c r="D78" s="389" t="s">
        <v>70</v>
      </c>
      <c r="E78" s="389" t="s">
        <v>1084</v>
      </c>
      <c r="F78" s="389"/>
      <c r="G78" s="363">
        <f>G79</f>
        <v>0</v>
      </c>
      <c r="H78" s="363">
        <f t="shared" ref="H78:Q78" si="31">H79</f>
        <v>0</v>
      </c>
      <c r="I78" s="363">
        <f t="shared" si="31"/>
        <v>0</v>
      </c>
      <c r="J78" s="363">
        <f t="shared" si="31"/>
        <v>0</v>
      </c>
      <c r="K78" s="363">
        <f t="shared" si="31"/>
        <v>0</v>
      </c>
      <c r="L78" s="363">
        <f t="shared" si="31"/>
        <v>0</v>
      </c>
      <c r="M78" s="363">
        <f t="shared" si="31"/>
        <v>0</v>
      </c>
      <c r="N78" s="363">
        <f t="shared" si="31"/>
        <v>0</v>
      </c>
      <c r="O78" s="363">
        <f t="shared" si="31"/>
        <v>0</v>
      </c>
      <c r="P78" s="363">
        <f t="shared" si="31"/>
        <v>8161.8</v>
      </c>
      <c r="Q78" s="487">
        <f t="shared" si="31"/>
        <v>8161.8</v>
      </c>
      <c r="R78" s="113"/>
      <c r="S78" s="113"/>
      <c r="T78" s="113"/>
      <c r="U78" s="113"/>
    </row>
    <row r="79" spans="1:21" ht="22.5">
      <c r="A79" s="394" t="s">
        <v>190</v>
      </c>
      <c r="B79" s="390" t="s">
        <v>30</v>
      </c>
      <c r="C79" s="390" t="s">
        <v>25</v>
      </c>
      <c r="D79" s="390" t="s">
        <v>70</v>
      </c>
      <c r="E79" s="390" t="s">
        <v>1084</v>
      </c>
      <c r="F79" s="390" t="s">
        <v>191</v>
      </c>
      <c r="G79" s="365"/>
      <c r="H79" s="114"/>
      <c r="I79" s="114"/>
      <c r="J79" s="114"/>
      <c r="K79" s="114"/>
      <c r="L79" s="114"/>
      <c r="M79" s="114"/>
      <c r="N79" s="114"/>
      <c r="O79" s="67">
        <f>N79</f>
        <v>0</v>
      </c>
      <c r="P79" s="114">
        <f>Q79-O79</f>
        <v>8161.8</v>
      </c>
      <c r="Q79" s="495">
        <v>8161.8</v>
      </c>
    </row>
    <row r="80" spans="1:21" ht="56.25">
      <c r="A80" s="396" t="s">
        <v>29</v>
      </c>
      <c r="B80" s="389" t="s">
        <v>30</v>
      </c>
      <c r="C80" s="389" t="s">
        <v>25</v>
      </c>
      <c r="D80" s="389" t="s">
        <v>70</v>
      </c>
      <c r="E80" s="389" t="s">
        <v>32</v>
      </c>
      <c r="F80" s="389"/>
      <c r="G80" s="363">
        <f>G82+G81</f>
        <v>0</v>
      </c>
      <c r="H80" s="363">
        <f>H82+H81</f>
        <v>0</v>
      </c>
      <c r="I80" s="363">
        <f>I82+I81</f>
        <v>86</v>
      </c>
      <c r="J80" s="363">
        <f>J82+J81</f>
        <v>74.300000000000011</v>
      </c>
      <c r="K80" s="363">
        <f t="shared" ref="K80:Q80" si="32">K82+K81</f>
        <v>0</v>
      </c>
      <c r="L80" s="363">
        <f t="shared" si="32"/>
        <v>0</v>
      </c>
      <c r="M80" s="363">
        <f t="shared" si="32"/>
        <v>0</v>
      </c>
      <c r="N80" s="363">
        <f t="shared" si="32"/>
        <v>0</v>
      </c>
      <c r="O80" s="363">
        <f t="shared" si="32"/>
        <v>160.30000000000001</v>
      </c>
      <c r="P80" s="363">
        <f t="shared" si="32"/>
        <v>50.5</v>
      </c>
      <c r="Q80" s="487">
        <f t="shared" si="32"/>
        <v>210.8</v>
      </c>
    </row>
    <row r="81" spans="1:21" s="59" customFormat="1" ht="33.75">
      <c r="A81" s="395" t="s">
        <v>98</v>
      </c>
      <c r="B81" s="390" t="s">
        <v>30</v>
      </c>
      <c r="C81" s="390" t="s">
        <v>25</v>
      </c>
      <c r="D81" s="390" t="s">
        <v>70</v>
      </c>
      <c r="E81" s="390" t="s">
        <v>32</v>
      </c>
      <c r="F81" s="390" t="s">
        <v>99</v>
      </c>
      <c r="G81" s="365"/>
      <c r="H81" s="365"/>
      <c r="I81" s="365"/>
      <c r="J81" s="365">
        <f>86+74.3</f>
        <v>160.30000000000001</v>
      </c>
      <c r="K81" s="365"/>
      <c r="L81" s="365"/>
      <c r="M81" s="365"/>
      <c r="N81" s="365"/>
      <c r="O81" s="67">
        <f t="shared" si="7"/>
        <v>160.30000000000001</v>
      </c>
      <c r="P81" s="114">
        <f>Q81-O81</f>
        <v>50.5</v>
      </c>
      <c r="Q81" s="495">
        <v>210.8</v>
      </c>
      <c r="R81" s="69"/>
      <c r="S81" s="69"/>
      <c r="T81" s="69"/>
      <c r="U81" s="69"/>
    </row>
    <row r="82" spans="1:21" ht="33.75">
      <c r="A82" s="395" t="s">
        <v>98</v>
      </c>
      <c r="B82" s="390" t="s">
        <v>30</v>
      </c>
      <c r="C82" s="390" t="s">
        <v>25</v>
      </c>
      <c r="D82" s="390" t="s">
        <v>70</v>
      </c>
      <c r="E82" s="390" t="s">
        <v>32</v>
      </c>
      <c r="F82" s="390" t="s">
        <v>93</v>
      </c>
      <c r="G82" s="365"/>
      <c r="H82" s="114"/>
      <c r="I82" s="114">
        <v>86</v>
      </c>
      <c r="J82" s="114">
        <v>-86</v>
      </c>
      <c r="K82" s="114"/>
      <c r="L82" s="114"/>
      <c r="M82" s="114"/>
      <c r="N82" s="114"/>
      <c r="O82" s="67">
        <f t="shared" si="7"/>
        <v>0</v>
      </c>
      <c r="P82" s="114">
        <f>Q82-O82</f>
        <v>0</v>
      </c>
      <c r="Q82" s="495">
        <v>0</v>
      </c>
    </row>
    <row r="83" spans="1:21" s="23" customFormat="1">
      <c r="A83" s="405" t="s">
        <v>100</v>
      </c>
      <c r="B83" s="389" t="s">
        <v>30</v>
      </c>
      <c r="C83" s="389" t="s">
        <v>25</v>
      </c>
      <c r="D83" s="389" t="s">
        <v>70</v>
      </c>
      <c r="E83" s="389" t="s">
        <v>101</v>
      </c>
      <c r="F83" s="389"/>
      <c r="G83" s="363">
        <f>G84+G85</f>
        <v>9037.6659999999993</v>
      </c>
      <c r="H83" s="363">
        <f>H84+H85</f>
        <v>4575.2</v>
      </c>
      <c r="I83" s="363">
        <f>I84+I85</f>
        <v>-48.0687</v>
      </c>
      <c r="J83" s="363">
        <f>J84+J85</f>
        <v>0</v>
      </c>
      <c r="K83" s="363">
        <f t="shared" ref="K83:Q83" si="33">K84+K85</f>
        <v>200</v>
      </c>
      <c r="L83" s="363">
        <f t="shared" si="33"/>
        <v>369.12925999999999</v>
      </c>
      <c r="M83" s="363">
        <f t="shared" si="33"/>
        <v>0</v>
      </c>
      <c r="N83" s="363">
        <f t="shared" si="33"/>
        <v>0</v>
      </c>
      <c r="O83" s="363">
        <f t="shared" si="33"/>
        <v>14133.92656</v>
      </c>
      <c r="P83" s="363">
        <f t="shared" si="33"/>
        <v>652.38625000000138</v>
      </c>
      <c r="Q83" s="487">
        <f t="shared" si="33"/>
        <v>14786.312810000001</v>
      </c>
      <c r="R83" s="113"/>
      <c r="S83" s="113"/>
      <c r="T83" s="113"/>
      <c r="U83" s="113"/>
    </row>
    <row r="84" spans="1:21" ht="33.75">
      <c r="A84" s="395" t="s">
        <v>98</v>
      </c>
      <c r="B84" s="390" t="s">
        <v>30</v>
      </c>
      <c r="C84" s="390" t="s">
        <v>25</v>
      </c>
      <c r="D84" s="390" t="s">
        <v>70</v>
      </c>
      <c r="E84" s="390" t="s">
        <v>101</v>
      </c>
      <c r="F84" s="390" t="s">
        <v>99</v>
      </c>
      <c r="G84" s="365">
        <v>8782.866</v>
      </c>
      <c r="H84" s="114">
        <f>300+2621.2</f>
        <v>2921.2</v>
      </c>
      <c r="I84" s="114">
        <v>-48.0687</v>
      </c>
      <c r="J84" s="114"/>
      <c r="K84" s="114"/>
      <c r="L84" s="114">
        <v>450</v>
      </c>
      <c r="M84" s="114"/>
      <c r="N84" s="114"/>
      <c r="O84" s="67">
        <f t="shared" si="7"/>
        <v>12105.997299999999</v>
      </c>
      <c r="P84" s="114">
        <f>Q84-O84</f>
        <v>652.38625000000138</v>
      </c>
      <c r="Q84" s="495">
        <f>12523.38355+235</f>
        <v>12758.38355</v>
      </c>
    </row>
    <row r="85" spans="1:21">
      <c r="A85" s="370" t="s">
        <v>92</v>
      </c>
      <c r="B85" s="390" t="s">
        <v>30</v>
      </c>
      <c r="C85" s="390" t="s">
        <v>25</v>
      </c>
      <c r="D85" s="390" t="s">
        <v>70</v>
      </c>
      <c r="E85" s="390" t="s">
        <v>101</v>
      </c>
      <c r="F85" s="390" t="s">
        <v>93</v>
      </c>
      <c r="G85" s="365">
        <v>254.8</v>
      </c>
      <c r="H85" s="114">
        <f>600+80+974</f>
        <v>1654</v>
      </c>
      <c r="I85" s="114"/>
      <c r="J85" s="114"/>
      <c r="K85" s="114">
        <v>200</v>
      </c>
      <c r="L85" s="114">
        <f>-80.87074</f>
        <v>-80.870739999999998</v>
      </c>
      <c r="M85" s="114"/>
      <c r="N85" s="114"/>
      <c r="O85" s="67">
        <f t="shared" si="7"/>
        <v>2027.9292600000001</v>
      </c>
      <c r="P85" s="114">
        <f>Q85-O85</f>
        <v>0</v>
      </c>
      <c r="Q85" s="495">
        <v>2027.9292600000001</v>
      </c>
    </row>
    <row r="86" spans="1:21" s="34" customFormat="1" ht="33.75">
      <c r="A86" s="388" t="s">
        <v>102</v>
      </c>
      <c r="B86" s="389" t="s">
        <v>30</v>
      </c>
      <c r="C86" s="389" t="s">
        <v>25</v>
      </c>
      <c r="D86" s="389" t="s">
        <v>70</v>
      </c>
      <c r="E86" s="389" t="s">
        <v>103</v>
      </c>
      <c r="F86" s="389"/>
      <c r="G86" s="112">
        <f>G90+G87+G89+G88</f>
        <v>951.7</v>
      </c>
      <c r="H86" s="112">
        <f>H90+H87+H89+H88</f>
        <v>0</v>
      </c>
      <c r="I86" s="112">
        <f>I90+I87+I89+I88</f>
        <v>0</v>
      </c>
      <c r="J86" s="112">
        <f>J90+J87+J89+J88</f>
        <v>41.3</v>
      </c>
      <c r="K86" s="112">
        <f>K90+K87+K89+K88</f>
        <v>0</v>
      </c>
      <c r="L86" s="112">
        <f t="shared" ref="L86:Q86" si="34">L90+L87+L89+L88</f>
        <v>15.9</v>
      </c>
      <c r="M86" s="112">
        <f t="shared" si="34"/>
        <v>0</v>
      </c>
      <c r="N86" s="112">
        <f t="shared" si="34"/>
        <v>0</v>
      </c>
      <c r="O86" s="112">
        <f t="shared" si="34"/>
        <v>1008.8999999999999</v>
      </c>
      <c r="P86" s="112">
        <f t="shared" si="34"/>
        <v>24.366000000000064</v>
      </c>
      <c r="Q86" s="469">
        <f t="shared" si="34"/>
        <v>1033.2659999999998</v>
      </c>
      <c r="R86" s="826"/>
      <c r="S86" s="826"/>
      <c r="T86" s="826"/>
      <c r="U86" s="826"/>
    </row>
    <row r="87" spans="1:21">
      <c r="A87" s="370" t="s">
        <v>33</v>
      </c>
      <c r="B87" s="390" t="s">
        <v>30</v>
      </c>
      <c r="C87" s="390" t="s">
        <v>25</v>
      </c>
      <c r="D87" s="390" t="s">
        <v>70</v>
      </c>
      <c r="E87" s="390" t="s">
        <v>103</v>
      </c>
      <c r="F87" s="390" t="s">
        <v>34</v>
      </c>
      <c r="G87" s="67">
        <v>742</v>
      </c>
      <c r="H87" s="114"/>
      <c r="I87" s="114"/>
      <c r="J87" s="114">
        <v>41.3</v>
      </c>
      <c r="K87" s="114"/>
      <c r="L87" s="114">
        <v>15.9</v>
      </c>
      <c r="M87" s="114"/>
      <c r="N87" s="114"/>
      <c r="O87" s="67">
        <f t="shared" si="7"/>
        <v>799.19999999999993</v>
      </c>
      <c r="P87" s="114">
        <f>Q87-O87</f>
        <v>41.105800000000045</v>
      </c>
      <c r="Q87" s="495">
        <v>840.30579999999998</v>
      </c>
    </row>
    <row r="88" spans="1:21">
      <c r="A88" s="395" t="s">
        <v>38</v>
      </c>
      <c r="B88" s="390" t="s">
        <v>30</v>
      </c>
      <c r="C88" s="390" t="s">
        <v>25</v>
      </c>
      <c r="D88" s="390" t="s">
        <v>70</v>
      </c>
      <c r="E88" s="390" t="s">
        <v>103</v>
      </c>
      <c r="F88" s="390" t="s">
        <v>39</v>
      </c>
      <c r="G88" s="67"/>
      <c r="H88" s="114"/>
      <c r="I88" s="114">
        <v>28</v>
      </c>
      <c r="J88" s="114"/>
      <c r="K88" s="114"/>
      <c r="L88" s="114"/>
      <c r="M88" s="114"/>
      <c r="N88" s="114"/>
      <c r="O88" s="67">
        <f t="shared" si="7"/>
        <v>28</v>
      </c>
      <c r="P88" s="114">
        <f t="shared" ref="P88:P90" si="35">Q88-O88</f>
        <v>-5.2605000000000004</v>
      </c>
      <c r="Q88" s="495">
        <v>22.7395</v>
      </c>
    </row>
    <row r="89" spans="1:21" ht="22.5">
      <c r="A89" s="395" t="s">
        <v>44</v>
      </c>
      <c r="B89" s="390" t="s">
        <v>30</v>
      </c>
      <c r="C89" s="390" t="s">
        <v>25</v>
      </c>
      <c r="D89" s="390" t="s">
        <v>70</v>
      </c>
      <c r="E89" s="390" t="s">
        <v>103</v>
      </c>
      <c r="F89" s="390" t="s">
        <v>45</v>
      </c>
      <c r="G89" s="67">
        <v>55</v>
      </c>
      <c r="H89" s="114"/>
      <c r="I89" s="114">
        <f>20+56.628+20.812</f>
        <v>97.44</v>
      </c>
      <c r="J89" s="114"/>
      <c r="K89" s="114"/>
      <c r="L89" s="114"/>
      <c r="M89" s="114"/>
      <c r="N89" s="114"/>
      <c r="O89" s="67">
        <f t="shared" si="7"/>
        <v>152.44</v>
      </c>
      <c r="P89" s="114">
        <f t="shared" si="35"/>
        <v>-11</v>
      </c>
      <c r="Q89" s="495">
        <v>141.44</v>
      </c>
    </row>
    <row r="90" spans="1:21">
      <c r="A90" s="395" t="s">
        <v>46</v>
      </c>
      <c r="B90" s="390" t="s">
        <v>30</v>
      </c>
      <c r="C90" s="390" t="s">
        <v>25</v>
      </c>
      <c r="D90" s="390" t="s">
        <v>70</v>
      </c>
      <c r="E90" s="390" t="s">
        <v>103</v>
      </c>
      <c r="F90" s="390" t="s">
        <v>47</v>
      </c>
      <c r="G90" s="67">
        <v>154.69999999999999</v>
      </c>
      <c r="H90" s="114"/>
      <c r="I90" s="114">
        <f>-28-20-3.639-28.881-44.92</f>
        <v>-125.44000000000001</v>
      </c>
      <c r="J90" s="114"/>
      <c r="K90" s="114"/>
      <c r="L90" s="114"/>
      <c r="M90" s="114"/>
      <c r="N90" s="114"/>
      <c r="O90" s="67">
        <f t="shared" si="7"/>
        <v>29.259999999999977</v>
      </c>
      <c r="P90" s="114">
        <f t="shared" si="35"/>
        <v>-0.47929999999997719</v>
      </c>
      <c r="Q90" s="495">
        <v>28.7807</v>
      </c>
    </row>
    <row r="91" spans="1:21" s="34" customFormat="1" ht="45">
      <c r="A91" s="388" t="s">
        <v>104</v>
      </c>
      <c r="B91" s="389" t="s">
        <v>30</v>
      </c>
      <c r="C91" s="389" t="s">
        <v>25</v>
      </c>
      <c r="D91" s="389" t="s">
        <v>70</v>
      </c>
      <c r="E91" s="389" t="s">
        <v>105</v>
      </c>
      <c r="F91" s="389"/>
      <c r="G91" s="112">
        <f>G93+G92</f>
        <v>11.9</v>
      </c>
      <c r="H91" s="112">
        <f>H93+H92</f>
        <v>0</v>
      </c>
      <c r="I91" s="112">
        <f>I93+I92</f>
        <v>0</v>
      </c>
      <c r="J91" s="112">
        <f>J93+J92</f>
        <v>0</v>
      </c>
      <c r="K91" s="112">
        <f t="shared" ref="K91:Q91" si="36">K93+K92</f>
        <v>0</v>
      </c>
      <c r="L91" s="112">
        <f t="shared" si="36"/>
        <v>0</v>
      </c>
      <c r="M91" s="112">
        <f t="shared" si="36"/>
        <v>0</v>
      </c>
      <c r="N91" s="112">
        <f t="shared" si="36"/>
        <v>0</v>
      </c>
      <c r="O91" s="112">
        <f t="shared" si="36"/>
        <v>11.9</v>
      </c>
      <c r="P91" s="112">
        <f t="shared" si="36"/>
        <v>0</v>
      </c>
      <c r="Q91" s="469">
        <f t="shared" si="36"/>
        <v>11.9</v>
      </c>
      <c r="R91" s="826"/>
      <c r="S91" s="826"/>
      <c r="T91" s="826"/>
      <c r="U91" s="826"/>
    </row>
    <row r="92" spans="1:21" s="34" customFormat="1" ht="22.5">
      <c r="A92" s="395" t="s">
        <v>44</v>
      </c>
      <c r="B92" s="390" t="s">
        <v>30</v>
      </c>
      <c r="C92" s="390" t="s">
        <v>25</v>
      </c>
      <c r="D92" s="390" t="s">
        <v>70</v>
      </c>
      <c r="E92" s="390" t="s">
        <v>105</v>
      </c>
      <c r="F92" s="390" t="s">
        <v>45</v>
      </c>
      <c r="G92" s="67">
        <v>5</v>
      </c>
      <c r="H92" s="384"/>
      <c r="I92" s="384"/>
      <c r="J92" s="384"/>
      <c r="K92" s="384"/>
      <c r="L92" s="384"/>
      <c r="M92" s="384"/>
      <c r="N92" s="384"/>
      <c r="O92" s="67">
        <f t="shared" ref="O92:O156" si="37">I92+H92+G92+J92+K92+L92+M92+N92</f>
        <v>5</v>
      </c>
      <c r="P92" s="384">
        <f>Q92-O92</f>
        <v>0</v>
      </c>
      <c r="Q92" s="506">
        <v>5</v>
      </c>
      <c r="R92" s="826"/>
      <c r="S92" s="826"/>
      <c r="T92" s="826"/>
      <c r="U92" s="826"/>
    </row>
    <row r="93" spans="1:21">
      <c r="A93" s="395" t="s">
        <v>46</v>
      </c>
      <c r="B93" s="390" t="s">
        <v>30</v>
      </c>
      <c r="C93" s="390" t="s">
        <v>25</v>
      </c>
      <c r="D93" s="390" t="s">
        <v>70</v>
      </c>
      <c r="E93" s="390" t="s">
        <v>105</v>
      </c>
      <c r="F93" s="390" t="s">
        <v>47</v>
      </c>
      <c r="G93" s="67">
        <v>6.9</v>
      </c>
      <c r="H93" s="114"/>
      <c r="I93" s="114"/>
      <c r="J93" s="114"/>
      <c r="K93" s="114"/>
      <c r="L93" s="114"/>
      <c r="M93" s="114"/>
      <c r="N93" s="114"/>
      <c r="O93" s="67">
        <f t="shared" si="37"/>
        <v>6.9</v>
      </c>
      <c r="P93" s="384">
        <f>Q93-O93</f>
        <v>0</v>
      </c>
      <c r="Q93" s="495">
        <v>6.9</v>
      </c>
    </row>
    <row r="94" spans="1:21" s="34" customFormat="1" ht="33.75">
      <c r="A94" s="388" t="s">
        <v>106</v>
      </c>
      <c r="B94" s="389" t="s">
        <v>30</v>
      </c>
      <c r="C94" s="389" t="s">
        <v>25</v>
      </c>
      <c r="D94" s="389" t="s">
        <v>70</v>
      </c>
      <c r="E94" s="389" t="s">
        <v>107</v>
      </c>
      <c r="F94" s="389"/>
      <c r="G94" s="112">
        <f>G98+G95+G96+G97</f>
        <v>2495.4</v>
      </c>
      <c r="H94" s="112">
        <f>H98+H95+H96+H97</f>
        <v>0</v>
      </c>
      <c r="I94" s="112">
        <f>I98+I95+I96+I97</f>
        <v>0</v>
      </c>
      <c r="J94" s="112">
        <f>J98+J95+J96+J97</f>
        <v>0</v>
      </c>
      <c r="K94" s="112">
        <f t="shared" ref="K94:Q94" si="38">K98+K95+K96+K97</f>
        <v>0</v>
      </c>
      <c r="L94" s="112">
        <f t="shared" si="38"/>
        <v>103.7</v>
      </c>
      <c r="M94" s="112">
        <f t="shared" si="38"/>
        <v>0</v>
      </c>
      <c r="N94" s="112">
        <f t="shared" si="38"/>
        <v>0</v>
      </c>
      <c r="O94" s="112">
        <f t="shared" si="38"/>
        <v>2599.1</v>
      </c>
      <c r="P94" s="112">
        <f t="shared" si="38"/>
        <v>20.300000000000196</v>
      </c>
      <c r="Q94" s="469">
        <f t="shared" si="38"/>
        <v>2619.3999999999996</v>
      </c>
      <c r="R94" s="826"/>
      <c r="S94" s="826"/>
      <c r="T94" s="826"/>
      <c r="U94" s="826"/>
    </row>
    <row r="95" spans="1:21">
      <c r="A95" s="370" t="s">
        <v>33</v>
      </c>
      <c r="B95" s="390" t="s">
        <v>30</v>
      </c>
      <c r="C95" s="390" t="s">
        <v>25</v>
      </c>
      <c r="D95" s="390" t="s">
        <v>70</v>
      </c>
      <c r="E95" s="390" t="s">
        <v>107</v>
      </c>
      <c r="F95" s="390" t="s">
        <v>34</v>
      </c>
      <c r="G95" s="67">
        <v>1955</v>
      </c>
      <c r="H95" s="114"/>
      <c r="I95" s="114"/>
      <c r="J95" s="114"/>
      <c r="K95" s="114"/>
      <c r="L95" s="114">
        <v>103.7</v>
      </c>
      <c r="M95" s="114"/>
      <c r="N95" s="114"/>
      <c r="O95" s="67">
        <f t="shared" si="37"/>
        <v>2058.6999999999998</v>
      </c>
      <c r="P95" s="114">
        <f>Q95-O95</f>
        <v>50.300000000000182</v>
      </c>
      <c r="Q95" s="495">
        <v>2109</v>
      </c>
    </row>
    <row r="96" spans="1:21">
      <c r="A96" s="395" t="s">
        <v>38</v>
      </c>
      <c r="B96" s="390" t="s">
        <v>30</v>
      </c>
      <c r="C96" s="390" t="s">
        <v>25</v>
      </c>
      <c r="D96" s="390" t="s">
        <v>70</v>
      </c>
      <c r="E96" s="390" t="s">
        <v>107</v>
      </c>
      <c r="F96" s="390" t="s">
        <v>39</v>
      </c>
      <c r="G96" s="67">
        <v>145.4</v>
      </c>
      <c r="H96" s="114"/>
      <c r="I96" s="114"/>
      <c r="J96" s="114"/>
      <c r="K96" s="114"/>
      <c r="L96" s="114">
        <v>-10</v>
      </c>
      <c r="M96" s="114"/>
      <c r="N96" s="114"/>
      <c r="O96" s="67">
        <f t="shared" si="37"/>
        <v>135.4</v>
      </c>
      <c r="P96" s="114">
        <f t="shared" ref="P96:P98" si="39">Q96-O96</f>
        <v>-48.795910000000006</v>
      </c>
      <c r="Q96" s="495">
        <v>86.604089999999999</v>
      </c>
    </row>
    <row r="97" spans="1:21" ht="22.5">
      <c r="A97" s="394" t="s">
        <v>44</v>
      </c>
      <c r="B97" s="390" t="s">
        <v>30</v>
      </c>
      <c r="C97" s="390" t="s">
        <v>25</v>
      </c>
      <c r="D97" s="390" t="s">
        <v>70</v>
      </c>
      <c r="E97" s="390" t="s">
        <v>107</v>
      </c>
      <c r="F97" s="390" t="s">
        <v>45</v>
      </c>
      <c r="G97" s="67">
        <v>135</v>
      </c>
      <c r="H97" s="114"/>
      <c r="I97" s="114">
        <v>11</v>
      </c>
      <c r="J97" s="114"/>
      <c r="K97" s="114"/>
      <c r="L97" s="114">
        <v>5</v>
      </c>
      <c r="M97" s="114"/>
      <c r="N97" s="114"/>
      <c r="O97" s="67">
        <f t="shared" si="37"/>
        <v>151</v>
      </c>
      <c r="P97" s="114">
        <f t="shared" si="39"/>
        <v>8.5999999999999943</v>
      </c>
      <c r="Q97" s="495">
        <v>159.6</v>
      </c>
    </row>
    <row r="98" spans="1:21">
      <c r="A98" s="394" t="s">
        <v>46</v>
      </c>
      <c r="B98" s="390" t="s">
        <v>30</v>
      </c>
      <c r="C98" s="390" t="s">
        <v>25</v>
      </c>
      <c r="D98" s="390" t="s">
        <v>70</v>
      </c>
      <c r="E98" s="390" t="s">
        <v>107</v>
      </c>
      <c r="F98" s="390" t="s">
        <v>47</v>
      </c>
      <c r="G98" s="67">
        <v>260</v>
      </c>
      <c r="H98" s="114"/>
      <c r="I98" s="114">
        <v>-11</v>
      </c>
      <c r="J98" s="114"/>
      <c r="K98" s="114"/>
      <c r="L98" s="114">
        <v>5</v>
      </c>
      <c r="M98" s="114"/>
      <c r="N98" s="114"/>
      <c r="O98" s="67">
        <f t="shared" si="37"/>
        <v>254</v>
      </c>
      <c r="P98" s="114">
        <f t="shared" si="39"/>
        <v>10.195910000000026</v>
      </c>
      <c r="Q98" s="495">
        <v>264.19591000000003</v>
      </c>
    </row>
    <row r="99" spans="1:21" s="23" customFormat="1" ht="22.5">
      <c r="A99" s="396" t="s">
        <v>108</v>
      </c>
      <c r="B99" s="389" t="s">
        <v>30</v>
      </c>
      <c r="C99" s="389" t="s">
        <v>25</v>
      </c>
      <c r="D99" s="389" t="s">
        <v>70</v>
      </c>
      <c r="E99" s="389" t="s">
        <v>109</v>
      </c>
      <c r="F99" s="389"/>
      <c r="G99" s="112">
        <f>G101</f>
        <v>0</v>
      </c>
      <c r="H99" s="112">
        <f>H101+H100</f>
        <v>2402.9</v>
      </c>
      <c r="I99" s="112">
        <f t="shared" ref="I99:Q99" si="40">I101+I100</f>
        <v>0</v>
      </c>
      <c r="J99" s="112">
        <f t="shared" si="40"/>
        <v>0</v>
      </c>
      <c r="K99" s="112">
        <f t="shared" si="40"/>
        <v>0</v>
      </c>
      <c r="L99" s="112">
        <f t="shared" si="40"/>
        <v>0</v>
      </c>
      <c r="M99" s="112">
        <f t="shared" si="40"/>
        <v>0</v>
      </c>
      <c r="N99" s="112">
        <f t="shared" si="40"/>
        <v>0</v>
      </c>
      <c r="O99" s="112">
        <f t="shared" si="40"/>
        <v>2402.9</v>
      </c>
      <c r="P99" s="112">
        <f t="shared" si="40"/>
        <v>0</v>
      </c>
      <c r="Q99" s="469">
        <f t="shared" si="40"/>
        <v>2402.9</v>
      </c>
      <c r="R99" s="113"/>
      <c r="S99" s="113"/>
      <c r="T99" s="113"/>
      <c r="U99" s="113"/>
    </row>
    <row r="100" spans="1:21" s="69" customFormat="1" ht="22.5">
      <c r="A100" s="394" t="s">
        <v>44</v>
      </c>
      <c r="B100" s="390" t="s">
        <v>30</v>
      </c>
      <c r="C100" s="390" t="s">
        <v>25</v>
      </c>
      <c r="D100" s="390" t="s">
        <v>70</v>
      </c>
      <c r="E100" s="390" t="s">
        <v>109</v>
      </c>
      <c r="F100" s="390" t="s">
        <v>45</v>
      </c>
      <c r="G100" s="67"/>
      <c r="H100" s="67"/>
      <c r="I100" s="67"/>
      <c r="J100" s="67"/>
      <c r="K100" s="67"/>
      <c r="L100" s="67">
        <v>360</v>
      </c>
      <c r="M100" s="67"/>
      <c r="N100" s="67"/>
      <c r="O100" s="67">
        <f t="shared" si="37"/>
        <v>360</v>
      </c>
      <c r="P100" s="114">
        <f>Q100-O100</f>
        <v>1340.4</v>
      </c>
      <c r="Q100" s="495">
        <v>1700.4</v>
      </c>
    </row>
    <row r="101" spans="1:21">
      <c r="A101" s="394" t="s">
        <v>46</v>
      </c>
      <c r="B101" s="390" t="s">
        <v>30</v>
      </c>
      <c r="C101" s="390" t="s">
        <v>25</v>
      </c>
      <c r="D101" s="390" t="s">
        <v>70</v>
      </c>
      <c r="E101" s="390" t="s">
        <v>109</v>
      </c>
      <c r="F101" s="390" t="s">
        <v>47</v>
      </c>
      <c r="G101" s="67"/>
      <c r="H101" s="114">
        <f>226.9+2176</f>
        <v>2402.9</v>
      </c>
      <c r="I101" s="114"/>
      <c r="J101" s="114"/>
      <c r="K101" s="114"/>
      <c r="L101" s="114">
        <v>-360</v>
      </c>
      <c r="M101" s="114"/>
      <c r="N101" s="114"/>
      <c r="O101" s="67">
        <f t="shared" si="37"/>
        <v>2042.9</v>
      </c>
      <c r="P101" s="114">
        <f>Q101-O101</f>
        <v>-1340.4</v>
      </c>
      <c r="Q101" s="495">
        <v>702.5</v>
      </c>
    </row>
    <row r="102" spans="1:21" s="23" customFormat="1" ht="33.75">
      <c r="A102" s="396" t="s">
        <v>110</v>
      </c>
      <c r="B102" s="389" t="s">
        <v>30</v>
      </c>
      <c r="C102" s="389" t="s">
        <v>25</v>
      </c>
      <c r="D102" s="389" t="s">
        <v>70</v>
      </c>
      <c r="E102" s="389" t="s">
        <v>111</v>
      </c>
      <c r="F102" s="389"/>
      <c r="G102" s="112">
        <f>G103</f>
        <v>5373</v>
      </c>
      <c r="H102" s="112">
        <f>H103</f>
        <v>0</v>
      </c>
      <c r="I102" s="112">
        <f>I103</f>
        <v>-5373</v>
      </c>
      <c r="J102" s="112">
        <f>J103</f>
        <v>0</v>
      </c>
      <c r="K102" s="112">
        <f t="shared" ref="K102:Q102" si="41">K103</f>
        <v>0</v>
      </c>
      <c r="L102" s="112">
        <f t="shared" si="41"/>
        <v>0</v>
      </c>
      <c r="M102" s="112">
        <f t="shared" si="41"/>
        <v>0</v>
      </c>
      <c r="N102" s="112">
        <f t="shared" si="41"/>
        <v>0</v>
      </c>
      <c r="O102" s="112">
        <f t="shared" si="41"/>
        <v>0</v>
      </c>
      <c r="P102" s="112">
        <f t="shared" si="41"/>
        <v>0</v>
      </c>
      <c r="Q102" s="469">
        <f t="shared" si="41"/>
        <v>0</v>
      </c>
      <c r="R102" s="113"/>
      <c r="S102" s="113"/>
      <c r="T102" s="113"/>
      <c r="U102" s="113"/>
    </row>
    <row r="103" spans="1:21">
      <c r="A103" s="370" t="s">
        <v>67</v>
      </c>
      <c r="B103" s="390" t="s">
        <v>30</v>
      </c>
      <c r="C103" s="390" t="s">
        <v>25</v>
      </c>
      <c r="D103" s="390" t="s">
        <v>70</v>
      </c>
      <c r="E103" s="390" t="s">
        <v>111</v>
      </c>
      <c r="F103" s="390" t="s">
        <v>68</v>
      </c>
      <c r="G103" s="67">
        <v>5373</v>
      </c>
      <c r="H103" s="114"/>
      <c r="I103" s="114">
        <v>-5373</v>
      </c>
      <c r="J103" s="114"/>
      <c r="K103" s="114"/>
      <c r="L103" s="114"/>
      <c r="M103" s="114"/>
      <c r="N103" s="114"/>
      <c r="O103" s="67">
        <f t="shared" si="37"/>
        <v>0</v>
      </c>
      <c r="P103" s="114">
        <f>Q103-O103</f>
        <v>0</v>
      </c>
      <c r="Q103" s="495">
        <v>0</v>
      </c>
    </row>
    <row r="104" spans="1:21" s="23" customFormat="1">
      <c r="A104" s="619" t="s">
        <v>112</v>
      </c>
      <c r="B104" s="389" t="s">
        <v>30</v>
      </c>
      <c r="C104" s="389" t="s">
        <v>25</v>
      </c>
      <c r="D104" s="389" t="s">
        <v>70</v>
      </c>
      <c r="E104" s="389" t="s">
        <v>113</v>
      </c>
      <c r="F104" s="389"/>
      <c r="G104" s="112">
        <f>G105+G106</f>
        <v>0</v>
      </c>
      <c r="H104" s="112">
        <f t="shared" ref="H104:Q104" si="42">H105+H106</f>
        <v>0</v>
      </c>
      <c r="I104" s="112">
        <f t="shared" si="42"/>
        <v>0</v>
      </c>
      <c r="J104" s="112">
        <f t="shared" si="42"/>
        <v>3400</v>
      </c>
      <c r="K104" s="112">
        <f t="shared" si="42"/>
        <v>0</v>
      </c>
      <c r="L104" s="112">
        <f t="shared" si="42"/>
        <v>0</v>
      </c>
      <c r="M104" s="112">
        <f t="shared" si="42"/>
        <v>0</v>
      </c>
      <c r="N104" s="112">
        <f t="shared" si="42"/>
        <v>0</v>
      </c>
      <c r="O104" s="112">
        <f t="shared" si="42"/>
        <v>3400</v>
      </c>
      <c r="P104" s="112">
        <f t="shared" si="42"/>
        <v>0</v>
      </c>
      <c r="Q104" s="469">
        <f t="shared" si="42"/>
        <v>3400</v>
      </c>
      <c r="R104" s="113"/>
      <c r="S104" s="113"/>
      <c r="T104" s="113"/>
      <c r="U104" s="113"/>
    </row>
    <row r="105" spans="1:21">
      <c r="A105" s="370" t="s">
        <v>67</v>
      </c>
      <c r="B105" s="390" t="s">
        <v>30</v>
      </c>
      <c r="C105" s="390" t="s">
        <v>25</v>
      </c>
      <c r="D105" s="390" t="s">
        <v>70</v>
      </c>
      <c r="E105" s="390" t="s">
        <v>113</v>
      </c>
      <c r="F105" s="390" t="s">
        <v>68</v>
      </c>
      <c r="G105" s="67"/>
      <c r="H105" s="114"/>
      <c r="I105" s="114"/>
      <c r="J105" s="114">
        <v>3400</v>
      </c>
      <c r="K105" s="114"/>
      <c r="L105" s="114">
        <v>-3400</v>
      </c>
      <c r="M105" s="114"/>
      <c r="N105" s="114"/>
      <c r="O105" s="67">
        <f t="shared" si="37"/>
        <v>0</v>
      </c>
      <c r="P105" s="114">
        <f>Q105-O105</f>
        <v>0</v>
      </c>
      <c r="Q105" s="495">
        <v>0</v>
      </c>
    </row>
    <row r="106" spans="1:21">
      <c r="A106" s="394" t="s">
        <v>114</v>
      </c>
      <c r="B106" s="390" t="s">
        <v>30</v>
      </c>
      <c r="C106" s="390" t="s">
        <v>25</v>
      </c>
      <c r="D106" s="390" t="s">
        <v>70</v>
      </c>
      <c r="E106" s="390" t="s">
        <v>113</v>
      </c>
      <c r="F106" s="390" t="s">
        <v>115</v>
      </c>
      <c r="G106" s="67"/>
      <c r="H106" s="114"/>
      <c r="I106" s="114"/>
      <c r="J106" s="114"/>
      <c r="K106" s="114"/>
      <c r="L106" s="114">
        <v>3400</v>
      </c>
      <c r="M106" s="114"/>
      <c r="N106" s="114"/>
      <c r="O106" s="67">
        <f t="shared" si="37"/>
        <v>3400</v>
      </c>
      <c r="P106" s="114">
        <f>Q106-O106</f>
        <v>0</v>
      </c>
      <c r="Q106" s="495">
        <v>3400</v>
      </c>
    </row>
    <row r="107" spans="1:21" s="23" customFormat="1">
      <c r="A107" s="396" t="s">
        <v>116</v>
      </c>
      <c r="B107" s="389" t="s">
        <v>30</v>
      </c>
      <c r="C107" s="389" t="s">
        <v>25</v>
      </c>
      <c r="D107" s="389" t="s">
        <v>70</v>
      </c>
      <c r="E107" s="389" t="s">
        <v>117</v>
      </c>
      <c r="F107" s="389"/>
      <c r="G107" s="112">
        <f>G108</f>
        <v>0</v>
      </c>
      <c r="H107" s="112">
        <f>H108</f>
        <v>0</v>
      </c>
      <c r="I107" s="112">
        <f>I108</f>
        <v>0</v>
      </c>
      <c r="J107" s="112">
        <f>J108</f>
        <v>1231</v>
      </c>
      <c r="K107" s="112">
        <f t="shared" ref="K107:Q107" si="43">K108</f>
        <v>0</v>
      </c>
      <c r="L107" s="112">
        <f t="shared" si="43"/>
        <v>0</v>
      </c>
      <c r="M107" s="112">
        <f t="shared" si="43"/>
        <v>0</v>
      </c>
      <c r="N107" s="112">
        <f t="shared" si="43"/>
        <v>0</v>
      </c>
      <c r="O107" s="112">
        <f t="shared" si="43"/>
        <v>1231</v>
      </c>
      <c r="P107" s="112">
        <f t="shared" si="43"/>
        <v>0</v>
      </c>
      <c r="Q107" s="469">
        <f t="shared" si="43"/>
        <v>1231</v>
      </c>
      <c r="R107" s="113"/>
      <c r="S107" s="113"/>
      <c r="T107" s="113"/>
      <c r="U107" s="113"/>
    </row>
    <row r="108" spans="1:21" ht="22.5">
      <c r="A108" s="394" t="s">
        <v>118</v>
      </c>
      <c r="B108" s="390" t="s">
        <v>30</v>
      </c>
      <c r="C108" s="390" t="s">
        <v>25</v>
      </c>
      <c r="D108" s="390" t="s">
        <v>70</v>
      </c>
      <c r="E108" s="390" t="s">
        <v>117</v>
      </c>
      <c r="F108" s="390" t="s">
        <v>119</v>
      </c>
      <c r="G108" s="67"/>
      <c r="H108" s="114"/>
      <c r="I108" s="114"/>
      <c r="J108" s="114">
        <v>1231</v>
      </c>
      <c r="K108" s="114"/>
      <c r="L108" s="114"/>
      <c r="M108" s="114"/>
      <c r="N108" s="114"/>
      <c r="O108" s="67">
        <f t="shared" si="37"/>
        <v>1231</v>
      </c>
      <c r="P108" s="114">
        <f>Q108-O108</f>
        <v>0</v>
      </c>
      <c r="Q108" s="495">
        <v>1231</v>
      </c>
    </row>
    <row r="109" spans="1:21" s="23" customFormat="1">
      <c r="A109" s="619" t="s">
        <v>120</v>
      </c>
      <c r="B109" s="389" t="s">
        <v>30</v>
      </c>
      <c r="C109" s="389" t="s">
        <v>25</v>
      </c>
      <c r="D109" s="389" t="s">
        <v>70</v>
      </c>
      <c r="E109" s="389" t="s">
        <v>121</v>
      </c>
      <c r="F109" s="389"/>
      <c r="G109" s="112">
        <f>G110+G111</f>
        <v>564.29</v>
      </c>
      <c r="H109" s="112">
        <f t="shared" ref="H109:Q109" si="44">H110+H111</f>
        <v>0</v>
      </c>
      <c r="I109" s="112">
        <f t="shared" si="44"/>
        <v>0</v>
      </c>
      <c r="J109" s="112">
        <f t="shared" si="44"/>
        <v>0</v>
      </c>
      <c r="K109" s="112">
        <f t="shared" si="44"/>
        <v>0</v>
      </c>
      <c r="L109" s="112">
        <f t="shared" si="44"/>
        <v>0</v>
      </c>
      <c r="M109" s="112">
        <f t="shared" si="44"/>
        <v>0</v>
      </c>
      <c r="N109" s="112">
        <f t="shared" si="44"/>
        <v>0</v>
      </c>
      <c r="O109" s="112">
        <f t="shared" si="44"/>
        <v>564.29</v>
      </c>
      <c r="P109" s="112">
        <f t="shared" si="44"/>
        <v>564.29</v>
      </c>
      <c r="Q109" s="469">
        <f t="shared" si="44"/>
        <v>564.29</v>
      </c>
      <c r="R109" s="113"/>
      <c r="S109" s="113"/>
      <c r="T109" s="113"/>
      <c r="U109" s="113"/>
    </row>
    <row r="110" spans="1:21" ht="22.5">
      <c r="A110" s="394" t="s">
        <v>118</v>
      </c>
      <c r="B110" s="390" t="s">
        <v>30</v>
      </c>
      <c r="C110" s="390" t="s">
        <v>25</v>
      </c>
      <c r="D110" s="390" t="s">
        <v>70</v>
      </c>
      <c r="E110" s="390" t="s">
        <v>121</v>
      </c>
      <c r="F110" s="390" t="s">
        <v>119</v>
      </c>
      <c r="G110" s="67">
        <v>564.29</v>
      </c>
      <c r="H110" s="114"/>
      <c r="I110" s="114"/>
      <c r="J110" s="114"/>
      <c r="K110" s="114"/>
      <c r="L110" s="114"/>
      <c r="M110" s="114">
        <v>-564.29</v>
      </c>
      <c r="N110" s="114"/>
      <c r="O110" s="67">
        <f t="shared" si="37"/>
        <v>0</v>
      </c>
      <c r="P110" s="114">
        <f>Q110-N110</f>
        <v>0</v>
      </c>
      <c r="Q110" s="495">
        <v>0</v>
      </c>
    </row>
    <row r="111" spans="1:21">
      <c r="A111" s="394" t="s">
        <v>114</v>
      </c>
      <c r="B111" s="390" t="s">
        <v>30</v>
      </c>
      <c r="C111" s="390" t="s">
        <v>25</v>
      </c>
      <c r="D111" s="390" t="s">
        <v>70</v>
      </c>
      <c r="E111" s="390" t="s">
        <v>121</v>
      </c>
      <c r="F111" s="390" t="s">
        <v>115</v>
      </c>
      <c r="G111" s="67"/>
      <c r="H111" s="114"/>
      <c r="I111" s="114"/>
      <c r="J111" s="114"/>
      <c r="K111" s="114"/>
      <c r="L111" s="114"/>
      <c r="M111" s="114">
        <v>564.29</v>
      </c>
      <c r="N111" s="114"/>
      <c r="O111" s="67">
        <f t="shared" si="37"/>
        <v>564.29</v>
      </c>
      <c r="P111" s="114">
        <f>Q111-N111</f>
        <v>564.29</v>
      </c>
      <c r="Q111" s="495">
        <v>564.29</v>
      </c>
    </row>
    <row r="112" spans="1:21" s="23" customFormat="1">
      <c r="A112" s="397" t="s">
        <v>122</v>
      </c>
      <c r="B112" s="389" t="s">
        <v>30</v>
      </c>
      <c r="C112" s="389" t="s">
        <v>25</v>
      </c>
      <c r="D112" s="389" t="s">
        <v>70</v>
      </c>
      <c r="E112" s="389" t="s">
        <v>123</v>
      </c>
      <c r="F112" s="389"/>
      <c r="G112" s="112">
        <f>G113</f>
        <v>0</v>
      </c>
      <c r="H112" s="112">
        <f>H113</f>
        <v>0</v>
      </c>
      <c r="I112" s="112">
        <f>I113</f>
        <v>127.872</v>
      </c>
      <c r="J112" s="112">
        <f>J113</f>
        <v>0</v>
      </c>
      <c r="K112" s="112">
        <f t="shared" ref="K112:Q112" si="45">K113</f>
        <v>0</v>
      </c>
      <c r="L112" s="112">
        <f t="shared" si="45"/>
        <v>0</v>
      </c>
      <c r="M112" s="112">
        <f t="shared" si="45"/>
        <v>0</v>
      </c>
      <c r="N112" s="112">
        <f t="shared" si="45"/>
        <v>0</v>
      </c>
      <c r="O112" s="112">
        <f t="shared" si="45"/>
        <v>127.872</v>
      </c>
      <c r="P112" s="112">
        <f t="shared" si="45"/>
        <v>0</v>
      </c>
      <c r="Q112" s="469">
        <f t="shared" si="45"/>
        <v>127.872</v>
      </c>
      <c r="R112" s="113"/>
      <c r="S112" s="113"/>
      <c r="T112" s="113"/>
      <c r="U112" s="113"/>
    </row>
    <row r="113" spans="1:21">
      <c r="A113" s="394" t="s">
        <v>50</v>
      </c>
      <c r="B113" s="390" t="s">
        <v>30</v>
      </c>
      <c r="C113" s="390" t="s">
        <v>25</v>
      </c>
      <c r="D113" s="390" t="s">
        <v>70</v>
      </c>
      <c r="E113" s="390" t="s">
        <v>123</v>
      </c>
      <c r="F113" s="390" t="s">
        <v>51</v>
      </c>
      <c r="G113" s="67"/>
      <c r="H113" s="114"/>
      <c r="I113" s="114">
        <v>127.872</v>
      </c>
      <c r="J113" s="114"/>
      <c r="K113" s="114"/>
      <c r="L113" s="114"/>
      <c r="M113" s="114"/>
      <c r="N113" s="114"/>
      <c r="O113" s="67">
        <f t="shared" si="37"/>
        <v>127.872</v>
      </c>
      <c r="P113" s="114">
        <f>Q113-O113</f>
        <v>0</v>
      </c>
      <c r="Q113" s="495">
        <v>127.872</v>
      </c>
    </row>
    <row r="114" spans="1:21" s="23" customFormat="1">
      <c r="A114" s="397" t="s">
        <v>124</v>
      </c>
      <c r="B114" s="389" t="s">
        <v>30</v>
      </c>
      <c r="C114" s="389" t="s">
        <v>25</v>
      </c>
      <c r="D114" s="389" t="s">
        <v>70</v>
      </c>
      <c r="E114" s="389" t="s">
        <v>125</v>
      </c>
      <c r="F114" s="389"/>
      <c r="G114" s="112">
        <f>G115</f>
        <v>0</v>
      </c>
      <c r="H114" s="112">
        <f t="shared" ref="H114:Q114" si="46">H115</f>
        <v>0</v>
      </c>
      <c r="I114" s="112">
        <f t="shared" si="46"/>
        <v>0</v>
      </c>
      <c r="J114" s="112">
        <f t="shared" si="46"/>
        <v>0</v>
      </c>
      <c r="K114" s="112">
        <f t="shared" si="46"/>
        <v>599</v>
      </c>
      <c r="L114" s="112">
        <f t="shared" si="46"/>
        <v>0.9</v>
      </c>
      <c r="M114" s="112">
        <f t="shared" si="46"/>
        <v>0</v>
      </c>
      <c r="N114" s="112">
        <f t="shared" si="46"/>
        <v>0</v>
      </c>
      <c r="O114" s="112">
        <f>O115</f>
        <v>599.9</v>
      </c>
      <c r="P114" s="112">
        <f t="shared" si="46"/>
        <v>0</v>
      </c>
      <c r="Q114" s="469">
        <f t="shared" si="46"/>
        <v>599.9</v>
      </c>
      <c r="R114" s="113"/>
      <c r="S114" s="113"/>
      <c r="T114" s="113"/>
      <c r="U114" s="113"/>
    </row>
    <row r="115" spans="1:21">
      <c r="A115" s="394" t="s">
        <v>46</v>
      </c>
      <c r="B115" s="390" t="s">
        <v>30</v>
      </c>
      <c r="C115" s="390" t="s">
        <v>25</v>
      </c>
      <c r="D115" s="390" t="s">
        <v>70</v>
      </c>
      <c r="E115" s="390" t="s">
        <v>125</v>
      </c>
      <c r="F115" s="390" t="s">
        <v>47</v>
      </c>
      <c r="G115" s="67"/>
      <c r="H115" s="114"/>
      <c r="I115" s="114"/>
      <c r="J115" s="114"/>
      <c r="K115" s="114">
        <v>599</v>
      </c>
      <c r="L115" s="114">
        <v>0.9</v>
      </c>
      <c r="M115" s="114"/>
      <c r="N115" s="114"/>
      <c r="O115" s="67">
        <f t="shared" si="37"/>
        <v>599.9</v>
      </c>
      <c r="P115" s="114">
        <f>Q115-O115</f>
        <v>0</v>
      </c>
      <c r="Q115" s="495">
        <v>599.9</v>
      </c>
    </row>
    <row r="116" spans="1:21" s="23" customFormat="1">
      <c r="A116" s="397"/>
      <c r="B116" s="389" t="s">
        <v>30</v>
      </c>
      <c r="C116" s="389" t="s">
        <v>25</v>
      </c>
      <c r="D116" s="389" t="s">
        <v>70</v>
      </c>
      <c r="E116" s="389" t="s">
        <v>1100</v>
      </c>
      <c r="F116" s="389"/>
      <c r="G116" s="112"/>
      <c r="H116" s="367"/>
      <c r="I116" s="367"/>
      <c r="J116" s="367"/>
      <c r="K116" s="367"/>
      <c r="L116" s="367"/>
      <c r="M116" s="367"/>
      <c r="N116" s="367">
        <f>N117</f>
        <v>0</v>
      </c>
      <c r="O116" s="367">
        <f t="shared" ref="O116:Q116" si="47">O117</f>
        <v>0</v>
      </c>
      <c r="P116" s="367">
        <f t="shared" si="47"/>
        <v>2507.6</v>
      </c>
      <c r="Q116" s="529">
        <f t="shared" si="47"/>
        <v>2507.6</v>
      </c>
      <c r="R116" s="113"/>
      <c r="S116" s="113"/>
      <c r="T116" s="113"/>
      <c r="U116" s="113"/>
    </row>
    <row r="117" spans="1:21">
      <c r="A117" s="394" t="s">
        <v>1101</v>
      </c>
      <c r="B117" s="390" t="s">
        <v>30</v>
      </c>
      <c r="C117" s="390" t="s">
        <v>25</v>
      </c>
      <c r="D117" s="390" t="s">
        <v>70</v>
      </c>
      <c r="E117" s="390" t="s">
        <v>1100</v>
      </c>
      <c r="F117" s="390" t="s">
        <v>119</v>
      </c>
      <c r="G117" s="67"/>
      <c r="H117" s="114"/>
      <c r="I117" s="114"/>
      <c r="J117" s="114"/>
      <c r="K117" s="114"/>
      <c r="L117" s="114"/>
      <c r="M117" s="114"/>
      <c r="N117" s="114"/>
      <c r="O117" s="67"/>
      <c r="P117" s="114">
        <f>Q117-O117</f>
        <v>2507.6</v>
      </c>
      <c r="Q117" s="495">
        <v>2507.6</v>
      </c>
    </row>
    <row r="118" spans="1:21">
      <c r="A118" s="388" t="s">
        <v>126</v>
      </c>
      <c r="B118" s="389"/>
      <c r="C118" s="389" t="s">
        <v>31</v>
      </c>
      <c r="D118" s="389" t="s">
        <v>127</v>
      </c>
      <c r="E118" s="389"/>
      <c r="F118" s="390"/>
      <c r="G118" s="112">
        <f>G119+G121</f>
        <v>2234.1260000000002</v>
      </c>
      <c r="H118" s="112">
        <f>H119+H121</f>
        <v>0</v>
      </c>
      <c r="I118" s="112">
        <f>I119+I121</f>
        <v>0</v>
      </c>
      <c r="J118" s="112">
        <f>J119+J121</f>
        <v>197.65099999999998</v>
      </c>
      <c r="K118" s="112">
        <f t="shared" ref="K118:P118" si="48">K119+K121</f>
        <v>0</v>
      </c>
      <c r="L118" s="112">
        <f t="shared" si="48"/>
        <v>0</v>
      </c>
      <c r="M118" s="112">
        <f t="shared" si="48"/>
        <v>0</v>
      </c>
      <c r="N118" s="112">
        <f t="shared" si="48"/>
        <v>0</v>
      </c>
      <c r="O118" s="112">
        <f t="shared" si="48"/>
        <v>2431.777</v>
      </c>
      <c r="P118" s="112">
        <f t="shared" si="48"/>
        <v>0</v>
      </c>
      <c r="Q118" s="469">
        <f>Q119+Q121</f>
        <v>2431.777</v>
      </c>
    </row>
    <row r="119" spans="1:21" s="34" customFormat="1" ht="22.5">
      <c r="A119" s="388" t="s">
        <v>128</v>
      </c>
      <c r="B119" s="389" t="s">
        <v>30</v>
      </c>
      <c r="C119" s="389" t="s">
        <v>31</v>
      </c>
      <c r="D119" s="389" t="s">
        <v>127</v>
      </c>
      <c r="E119" s="389" t="s">
        <v>129</v>
      </c>
      <c r="F119" s="389"/>
      <c r="G119" s="112">
        <f>G120</f>
        <v>2234.1260000000002</v>
      </c>
      <c r="H119" s="112">
        <f>H120</f>
        <v>0</v>
      </c>
      <c r="I119" s="112">
        <f>I120</f>
        <v>0</v>
      </c>
      <c r="J119" s="112">
        <f>J120</f>
        <v>-112.09</v>
      </c>
      <c r="K119" s="112">
        <f t="shared" ref="K119:Q119" si="49">K120</f>
        <v>0</v>
      </c>
      <c r="L119" s="112">
        <f t="shared" si="49"/>
        <v>0</v>
      </c>
      <c r="M119" s="112">
        <f t="shared" si="49"/>
        <v>0</v>
      </c>
      <c r="N119" s="112">
        <f t="shared" si="49"/>
        <v>0</v>
      </c>
      <c r="O119" s="112">
        <f t="shared" si="49"/>
        <v>2122.0360000000001</v>
      </c>
      <c r="P119" s="112">
        <f t="shared" si="49"/>
        <v>0</v>
      </c>
      <c r="Q119" s="469">
        <f t="shared" si="49"/>
        <v>2122.0360000000001</v>
      </c>
      <c r="R119" s="826"/>
      <c r="S119" s="826"/>
      <c r="T119" s="826"/>
      <c r="U119" s="826"/>
    </row>
    <row r="120" spans="1:21">
      <c r="A120" s="398" t="s">
        <v>130</v>
      </c>
      <c r="B120" s="390" t="s">
        <v>30</v>
      </c>
      <c r="C120" s="390" t="s">
        <v>31</v>
      </c>
      <c r="D120" s="390" t="s">
        <v>127</v>
      </c>
      <c r="E120" s="390" t="s">
        <v>129</v>
      </c>
      <c r="F120" s="390" t="s">
        <v>131</v>
      </c>
      <c r="G120" s="67">
        <v>2234.1260000000002</v>
      </c>
      <c r="H120" s="114"/>
      <c r="I120" s="114"/>
      <c r="J120" s="114">
        <v>-112.09</v>
      </c>
      <c r="K120" s="114"/>
      <c r="L120" s="114"/>
      <c r="M120" s="114"/>
      <c r="N120" s="114"/>
      <c r="O120" s="67">
        <f t="shared" si="37"/>
        <v>2122.0360000000001</v>
      </c>
      <c r="P120" s="114">
        <f>Q120-O120</f>
        <v>0</v>
      </c>
      <c r="Q120" s="495">
        <v>2122.0360000000001</v>
      </c>
    </row>
    <row r="121" spans="1:21" s="23" customFormat="1" ht="67.5">
      <c r="A121" s="396" t="s">
        <v>132</v>
      </c>
      <c r="B121" s="389" t="s">
        <v>30</v>
      </c>
      <c r="C121" s="389" t="s">
        <v>31</v>
      </c>
      <c r="D121" s="389" t="s">
        <v>127</v>
      </c>
      <c r="E121" s="389" t="s">
        <v>133</v>
      </c>
      <c r="F121" s="389"/>
      <c r="G121" s="112">
        <f>G122</f>
        <v>0</v>
      </c>
      <c r="H121" s="112">
        <f>H122</f>
        <v>0</v>
      </c>
      <c r="I121" s="112">
        <f>I122</f>
        <v>0</v>
      </c>
      <c r="J121" s="112">
        <f>J122</f>
        <v>309.74099999999999</v>
      </c>
      <c r="K121" s="112">
        <f t="shared" ref="K121:Q121" si="50">K122</f>
        <v>0</v>
      </c>
      <c r="L121" s="112">
        <f t="shared" si="50"/>
        <v>0</v>
      </c>
      <c r="M121" s="112">
        <f t="shared" si="50"/>
        <v>0</v>
      </c>
      <c r="N121" s="112">
        <f t="shared" si="50"/>
        <v>0</v>
      </c>
      <c r="O121" s="112">
        <f t="shared" si="50"/>
        <v>309.74099999999999</v>
      </c>
      <c r="P121" s="112">
        <f t="shared" si="50"/>
        <v>0</v>
      </c>
      <c r="Q121" s="469">
        <f t="shared" si="50"/>
        <v>309.74099999999999</v>
      </c>
      <c r="R121" s="113"/>
      <c r="S121" s="113"/>
      <c r="T121" s="113"/>
      <c r="U121" s="113"/>
    </row>
    <row r="122" spans="1:21">
      <c r="A122" s="394" t="s">
        <v>114</v>
      </c>
      <c r="B122" s="390" t="s">
        <v>30</v>
      </c>
      <c r="C122" s="390" t="s">
        <v>31</v>
      </c>
      <c r="D122" s="390" t="s">
        <v>127</v>
      </c>
      <c r="E122" s="390" t="s">
        <v>133</v>
      </c>
      <c r="F122" s="390" t="s">
        <v>115</v>
      </c>
      <c r="G122" s="67"/>
      <c r="H122" s="114"/>
      <c r="I122" s="114"/>
      <c r="J122" s="114">
        <v>309.74099999999999</v>
      </c>
      <c r="K122" s="114"/>
      <c r="L122" s="114"/>
      <c r="M122" s="114"/>
      <c r="N122" s="114"/>
      <c r="O122" s="67">
        <f t="shared" si="37"/>
        <v>309.74099999999999</v>
      </c>
      <c r="P122" s="114">
        <f>Q122-O122</f>
        <v>0</v>
      </c>
      <c r="Q122" s="495">
        <v>309.74099999999999</v>
      </c>
    </row>
    <row r="123" spans="1:21" ht="22.5">
      <c r="A123" s="388" t="s">
        <v>134</v>
      </c>
      <c r="B123" s="389"/>
      <c r="C123" s="389" t="s">
        <v>127</v>
      </c>
      <c r="D123" s="389"/>
      <c r="E123" s="389"/>
      <c r="F123" s="389"/>
      <c r="G123" s="112">
        <f>G124+G142+G139</f>
        <v>1350</v>
      </c>
      <c r="H123" s="112">
        <f>H124+H142+H139</f>
        <v>0</v>
      </c>
      <c r="I123" s="112">
        <f>I124+I142+I139</f>
        <v>0</v>
      </c>
      <c r="J123" s="112">
        <f>J124+J142+J139</f>
        <v>0</v>
      </c>
      <c r="K123" s="112">
        <f t="shared" ref="K123:Q123" si="51">K124+K142+K139</f>
        <v>0</v>
      </c>
      <c r="L123" s="112">
        <f t="shared" si="51"/>
        <v>300</v>
      </c>
      <c r="M123" s="112">
        <f t="shared" si="51"/>
        <v>0</v>
      </c>
      <c r="N123" s="112">
        <f t="shared" si="51"/>
        <v>0</v>
      </c>
      <c r="O123" s="112">
        <f t="shared" si="51"/>
        <v>1650</v>
      </c>
      <c r="P123" s="112">
        <f t="shared" si="51"/>
        <v>-390.06540999999999</v>
      </c>
      <c r="Q123" s="469">
        <f t="shared" si="51"/>
        <v>1259.9345900000001</v>
      </c>
    </row>
    <row r="124" spans="1:21">
      <c r="A124" s="392" t="s">
        <v>135</v>
      </c>
      <c r="B124" s="389"/>
      <c r="C124" s="389" t="s">
        <v>127</v>
      </c>
      <c r="D124" s="389" t="s">
        <v>31</v>
      </c>
      <c r="E124" s="389"/>
      <c r="F124" s="389"/>
      <c r="G124" s="112">
        <f>G126</f>
        <v>600</v>
      </c>
      <c r="H124" s="112">
        <f>H126</f>
        <v>0</v>
      </c>
      <c r="I124" s="112">
        <f>I126</f>
        <v>0</v>
      </c>
      <c r="J124" s="112">
        <f>J126</f>
        <v>0</v>
      </c>
      <c r="K124" s="112">
        <f t="shared" ref="K124:Q124" si="52">K126</f>
        <v>0</v>
      </c>
      <c r="L124" s="112">
        <f t="shared" si="52"/>
        <v>300</v>
      </c>
      <c r="M124" s="112">
        <f t="shared" si="52"/>
        <v>0</v>
      </c>
      <c r="N124" s="112">
        <f t="shared" si="52"/>
        <v>0</v>
      </c>
      <c r="O124" s="112">
        <f t="shared" si="52"/>
        <v>900</v>
      </c>
      <c r="P124" s="112">
        <f t="shared" si="52"/>
        <v>0</v>
      </c>
      <c r="Q124" s="469">
        <f t="shared" si="52"/>
        <v>900</v>
      </c>
    </row>
    <row r="125" spans="1:21" ht="28.5" customHeight="1">
      <c r="A125" s="392" t="s">
        <v>136</v>
      </c>
      <c r="B125" s="389" t="s">
        <v>30</v>
      </c>
      <c r="C125" s="389" t="s">
        <v>127</v>
      </c>
      <c r="D125" s="389" t="s">
        <v>31</v>
      </c>
      <c r="E125" s="389" t="s">
        <v>137</v>
      </c>
      <c r="F125" s="389"/>
      <c r="G125" s="112">
        <f>G126</f>
        <v>600</v>
      </c>
      <c r="H125" s="112">
        <f>H126</f>
        <v>0</v>
      </c>
      <c r="I125" s="112">
        <f>I126</f>
        <v>0</v>
      </c>
      <c r="J125" s="112">
        <f>J126</f>
        <v>0</v>
      </c>
      <c r="K125" s="112">
        <f t="shared" ref="K125:Q125" si="53">K126</f>
        <v>0</v>
      </c>
      <c r="L125" s="112">
        <f t="shared" si="53"/>
        <v>300</v>
      </c>
      <c r="M125" s="112">
        <f t="shared" si="53"/>
        <v>0</v>
      </c>
      <c r="N125" s="112">
        <f t="shared" si="53"/>
        <v>0</v>
      </c>
      <c r="O125" s="112">
        <f t="shared" si="53"/>
        <v>900</v>
      </c>
      <c r="P125" s="112">
        <f t="shared" si="53"/>
        <v>0</v>
      </c>
      <c r="Q125" s="469">
        <f t="shared" si="53"/>
        <v>900</v>
      </c>
    </row>
    <row r="126" spans="1:21" s="23" customFormat="1" ht="39" customHeight="1">
      <c r="A126" s="392" t="s">
        <v>139</v>
      </c>
      <c r="B126" s="389" t="s">
        <v>30</v>
      </c>
      <c r="C126" s="389" t="s">
        <v>127</v>
      </c>
      <c r="D126" s="389" t="s">
        <v>31</v>
      </c>
      <c r="E126" s="389" t="s">
        <v>140</v>
      </c>
      <c r="F126" s="389"/>
      <c r="G126" s="112">
        <f>G133+G131+G129+G127+G135+G137</f>
        <v>600</v>
      </c>
      <c r="H126" s="112">
        <f t="shared" ref="H126:Q126" si="54">H133+H131+H129+H127+H135+H137</f>
        <v>0</v>
      </c>
      <c r="I126" s="112">
        <f t="shared" si="54"/>
        <v>0</v>
      </c>
      <c r="J126" s="112">
        <f t="shared" si="54"/>
        <v>0</v>
      </c>
      <c r="K126" s="112">
        <f t="shared" si="54"/>
        <v>0</v>
      </c>
      <c r="L126" s="112">
        <f t="shared" si="54"/>
        <v>300</v>
      </c>
      <c r="M126" s="112">
        <f t="shared" si="54"/>
        <v>0</v>
      </c>
      <c r="N126" s="112">
        <f t="shared" si="54"/>
        <v>0</v>
      </c>
      <c r="O126" s="112">
        <f t="shared" si="54"/>
        <v>900</v>
      </c>
      <c r="P126" s="112">
        <f t="shared" si="54"/>
        <v>0</v>
      </c>
      <c r="Q126" s="469">
        <f t="shared" si="54"/>
        <v>900</v>
      </c>
      <c r="R126" s="113"/>
      <c r="S126" s="113"/>
      <c r="T126" s="113"/>
      <c r="U126" s="113"/>
    </row>
    <row r="127" spans="1:21" s="23" customFormat="1" ht="67.5">
      <c r="A127" s="392" t="s">
        <v>141</v>
      </c>
      <c r="B127" s="389" t="s">
        <v>30</v>
      </c>
      <c r="C127" s="389" t="s">
        <v>127</v>
      </c>
      <c r="D127" s="389" t="s">
        <v>31</v>
      </c>
      <c r="E127" s="389" t="s">
        <v>142</v>
      </c>
      <c r="F127" s="389"/>
      <c r="G127" s="112">
        <f>G128</f>
        <v>150</v>
      </c>
      <c r="H127" s="112">
        <f>H128</f>
        <v>0</v>
      </c>
      <c r="I127" s="112">
        <f>I128</f>
        <v>0</v>
      </c>
      <c r="J127" s="112">
        <f>J128</f>
        <v>0</v>
      </c>
      <c r="K127" s="112">
        <f t="shared" ref="K127:Q127" si="55">K128</f>
        <v>0</v>
      </c>
      <c r="L127" s="112">
        <f t="shared" si="55"/>
        <v>0</v>
      </c>
      <c r="M127" s="112">
        <f t="shared" si="55"/>
        <v>0</v>
      </c>
      <c r="N127" s="112">
        <f t="shared" si="55"/>
        <v>0</v>
      </c>
      <c r="O127" s="112">
        <f t="shared" si="55"/>
        <v>150</v>
      </c>
      <c r="P127" s="112">
        <f t="shared" si="55"/>
        <v>0</v>
      </c>
      <c r="Q127" s="469">
        <f t="shared" si="55"/>
        <v>150</v>
      </c>
      <c r="R127" s="113"/>
      <c r="S127" s="113"/>
      <c r="T127" s="113"/>
      <c r="U127" s="113"/>
    </row>
    <row r="128" spans="1:21">
      <c r="A128" s="395" t="s">
        <v>46</v>
      </c>
      <c r="B128" s="390" t="s">
        <v>30</v>
      </c>
      <c r="C128" s="390" t="s">
        <v>127</v>
      </c>
      <c r="D128" s="390" t="s">
        <v>31</v>
      </c>
      <c r="E128" s="390" t="s">
        <v>142</v>
      </c>
      <c r="F128" s="390" t="s">
        <v>47</v>
      </c>
      <c r="G128" s="67">
        <v>150</v>
      </c>
      <c r="H128" s="114"/>
      <c r="I128" s="114"/>
      <c r="J128" s="114"/>
      <c r="K128" s="114"/>
      <c r="L128" s="114"/>
      <c r="M128" s="114"/>
      <c r="N128" s="114"/>
      <c r="O128" s="67">
        <f t="shared" si="37"/>
        <v>150</v>
      </c>
      <c r="P128" s="114">
        <f>Q128-O128</f>
        <v>0</v>
      </c>
      <c r="Q128" s="495">
        <v>150</v>
      </c>
    </row>
    <row r="129" spans="1:21" s="23" customFormat="1" ht="45">
      <c r="A129" s="392" t="s">
        <v>143</v>
      </c>
      <c r="B129" s="389" t="s">
        <v>30</v>
      </c>
      <c r="C129" s="389" t="s">
        <v>127</v>
      </c>
      <c r="D129" s="389" t="s">
        <v>31</v>
      </c>
      <c r="E129" s="389" t="s">
        <v>144</v>
      </c>
      <c r="F129" s="389"/>
      <c r="G129" s="112">
        <f>G130</f>
        <v>200</v>
      </c>
      <c r="H129" s="112">
        <f>H130</f>
        <v>0</v>
      </c>
      <c r="I129" s="112">
        <f>I130</f>
        <v>0</v>
      </c>
      <c r="J129" s="112">
        <f>J130</f>
        <v>0</v>
      </c>
      <c r="K129" s="112">
        <f t="shared" ref="K129:Q129" si="56">K130</f>
        <v>0</v>
      </c>
      <c r="L129" s="112">
        <f t="shared" si="56"/>
        <v>0</v>
      </c>
      <c r="M129" s="112">
        <f t="shared" si="56"/>
        <v>0</v>
      </c>
      <c r="N129" s="112">
        <f t="shared" si="56"/>
        <v>0</v>
      </c>
      <c r="O129" s="112">
        <f t="shared" si="56"/>
        <v>200</v>
      </c>
      <c r="P129" s="112">
        <f t="shared" si="56"/>
        <v>0</v>
      </c>
      <c r="Q129" s="469">
        <f t="shared" si="56"/>
        <v>200</v>
      </c>
      <c r="R129" s="113"/>
      <c r="S129" s="113"/>
      <c r="T129" s="113"/>
      <c r="U129" s="113"/>
    </row>
    <row r="130" spans="1:21">
      <c r="A130" s="395" t="s">
        <v>46</v>
      </c>
      <c r="B130" s="390" t="s">
        <v>30</v>
      </c>
      <c r="C130" s="390" t="s">
        <v>127</v>
      </c>
      <c r="D130" s="390" t="s">
        <v>31</v>
      </c>
      <c r="E130" s="390" t="s">
        <v>144</v>
      </c>
      <c r="F130" s="390" t="s">
        <v>47</v>
      </c>
      <c r="G130" s="67">
        <v>200</v>
      </c>
      <c r="H130" s="114"/>
      <c r="I130" s="114"/>
      <c r="J130" s="114"/>
      <c r="K130" s="114"/>
      <c r="L130" s="114"/>
      <c r="M130" s="114"/>
      <c r="N130" s="114"/>
      <c r="O130" s="67">
        <f t="shared" si="37"/>
        <v>200</v>
      </c>
      <c r="P130" s="114">
        <f>Q130-O130</f>
        <v>0</v>
      </c>
      <c r="Q130" s="495">
        <v>200</v>
      </c>
    </row>
    <row r="131" spans="1:21" s="23" customFormat="1" ht="45">
      <c r="A131" s="392" t="s">
        <v>145</v>
      </c>
      <c r="B131" s="389" t="s">
        <v>30</v>
      </c>
      <c r="C131" s="389" t="s">
        <v>127</v>
      </c>
      <c r="D131" s="389" t="s">
        <v>31</v>
      </c>
      <c r="E131" s="389" t="s">
        <v>146</v>
      </c>
      <c r="F131" s="389"/>
      <c r="G131" s="112">
        <f>G132</f>
        <v>100</v>
      </c>
      <c r="H131" s="112">
        <f>H132</f>
        <v>0</v>
      </c>
      <c r="I131" s="112">
        <f>I132</f>
        <v>-20</v>
      </c>
      <c r="J131" s="112">
        <f>J132</f>
        <v>0</v>
      </c>
      <c r="K131" s="112">
        <f t="shared" ref="K131:Q131" si="57">K132</f>
        <v>0</v>
      </c>
      <c r="L131" s="112">
        <f t="shared" si="57"/>
        <v>0</v>
      </c>
      <c r="M131" s="112">
        <f t="shared" si="57"/>
        <v>0</v>
      </c>
      <c r="N131" s="112">
        <f t="shared" si="57"/>
        <v>0</v>
      </c>
      <c r="O131" s="112">
        <f t="shared" si="57"/>
        <v>80</v>
      </c>
      <c r="P131" s="112">
        <f t="shared" si="57"/>
        <v>0</v>
      </c>
      <c r="Q131" s="469">
        <f t="shared" si="57"/>
        <v>80</v>
      </c>
      <c r="R131" s="113"/>
      <c r="S131" s="113"/>
      <c r="T131" s="113"/>
      <c r="U131" s="113"/>
    </row>
    <row r="132" spans="1:21">
      <c r="A132" s="395" t="s">
        <v>46</v>
      </c>
      <c r="B132" s="390" t="s">
        <v>30</v>
      </c>
      <c r="C132" s="390" t="s">
        <v>127</v>
      </c>
      <c r="D132" s="390" t="s">
        <v>31</v>
      </c>
      <c r="E132" s="390" t="s">
        <v>146</v>
      </c>
      <c r="F132" s="390" t="s">
        <v>47</v>
      </c>
      <c r="G132" s="67">
        <v>100</v>
      </c>
      <c r="H132" s="114"/>
      <c r="I132" s="114">
        <v>-20</v>
      </c>
      <c r="J132" s="114"/>
      <c r="K132" s="114"/>
      <c r="L132" s="114"/>
      <c r="M132" s="114"/>
      <c r="N132" s="114"/>
      <c r="O132" s="67">
        <f t="shared" si="37"/>
        <v>80</v>
      </c>
      <c r="P132" s="114">
        <f>Q132-O132</f>
        <v>0</v>
      </c>
      <c r="Q132" s="495">
        <v>80</v>
      </c>
    </row>
    <row r="133" spans="1:21" s="23" customFormat="1" ht="45">
      <c r="A133" s="392" t="s">
        <v>147</v>
      </c>
      <c r="B133" s="389" t="s">
        <v>30</v>
      </c>
      <c r="C133" s="389" t="s">
        <v>127</v>
      </c>
      <c r="D133" s="389" t="s">
        <v>31</v>
      </c>
      <c r="E133" s="389" t="s">
        <v>148</v>
      </c>
      <c r="F133" s="389"/>
      <c r="G133" s="112">
        <f>G134</f>
        <v>100</v>
      </c>
      <c r="H133" s="112">
        <f>H134</f>
        <v>0</v>
      </c>
      <c r="I133" s="112">
        <f>I134</f>
        <v>20</v>
      </c>
      <c r="J133" s="112">
        <f>J134</f>
        <v>0</v>
      </c>
      <c r="K133" s="112">
        <f t="shared" ref="K133:Q133" si="58">K134</f>
        <v>0</v>
      </c>
      <c r="L133" s="112">
        <f t="shared" si="58"/>
        <v>0</v>
      </c>
      <c r="M133" s="112">
        <f t="shared" si="58"/>
        <v>0</v>
      </c>
      <c r="N133" s="112">
        <f t="shared" si="58"/>
        <v>0</v>
      </c>
      <c r="O133" s="112">
        <f t="shared" si="58"/>
        <v>120</v>
      </c>
      <c r="P133" s="112">
        <f t="shared" si="58"/>
        <v>0</v>
      </c>
      <c r="Q133" s="469">
        <f t="shared" si="58"/>
        <v>120</v>
      </c>
      <c r="R133" s="113"/>
      <c r="S133" s="113"/>
      <c r="T133" s="113"/>
      <c r="U133" s="113"/>
    </row>
    <row r="134" spans="1:21">
      <c r="A134" s="395" t="s">
        <v>46</v>
      </c>
      <c r="B134" s="390" t="s">
        <v>30</v>
      </c>
      <c r="C134" s="390" t="s">
        <v>127</v>
      </c>
      <c r="D134" s="390" t="s">
        <v>31</v>
      </c>
      <c r="E134" s="390" t="s">
        <v>148</v>
      </c>
      <c r="F134" s="390" t="s">
        <v>47</v>
      </c>
      <c r="G134" s="67">
        <v>100</v>
      </c>
      <c r="H134" s="114"/>
      <c r="I134" s="114">
        <v>20</v>
      </c>
      <c r="J134" s="114"/>
      <c r="K134" s="114"/>
      <c r="L134" s="114"/>
      <c r="M134" s="114"/>
      <c r="N134" s="114"/>
      <c r="O134" s="67">
        <f t="shared" si="37"/>
        <v>120</v>
      </c>
      <c r="P134" s="114">
        <f>Q134-O134</f>
        <v>0</v>
      </c>
      <c r="Q134" s="495">
        <v>120</v>
      </c>
    </row>
    <row r="135" spans="1:21" s="23" customFormat="1" ht="33.75">
      <c r="A135" s="392" t="s">
        <v>149</v>
      </c>
      <c r="B135" s="389" t="s">
        <v>30</v>
      </c>
      <c r="C135" s="389" t="s">
        <v>127</v>
      </c>
      <c r="D135" s="389" t="s">
        <v>31</v>
      </c>
      <c r="E135" s="389" t="s">
        <v>150</v>
      </c>
      <c r="F135" s="389"/>
      <c r="G135" s="112">
        <f>G136</f>
        <v>50</v>
      </c>
      <c r="H135" s="112">
        <f>H136</f>
        <v>0</v>
      </c>
      <c r="I135" s="112">
        <f>I136</f>
        <v>0</v>
      </c>
      <c r="J135" s="112">
        <f>J136</f>
        <v>0</v>
      </c>
      <c r="K135" s="112">
        <f t="shared" ref="K135:Q135" si="59">K136</f>
        <v>0</v>
      </c>
      <c r="L135" s="112">
        <f t="shared" si="59"/>
        <v>0</v>
      </c>
      <c r="M135" s="112">
        <f t="shared" si="59"/>
        <v>0</v>
      </c>
      <c r="N135" s="112">
        <f t="shared" si="59"/>
        <v>0</v>
      </c>
      <c r="O135" s="112">
        <f t="shared" si="59"/>
        <v>50</v>
      </c>
      <c r="P135" s="112">
        <f t="shared" si="59"/>
        <v>0</v>
      </c>
      <c r="Q135" s="469">
        <f t="shared" si="59"/>
        <v>50</v>
      </c>
      <c r="R135" s="113"/>
      <c r="S135" s="113"/>
      <c r="T135" s="113"/>
      <c r="U135" s="113"/>
    </row>
    <row r="136" spans="1:21">
      <c r="A136" s="395" t="s">
        <v>46</v>
      </c>
      <c r="B136" s="390" t="s">
        <v>30</v>
      </c>
      <c r="C136" s="390" t="s">
        <v>127</v>
      </c>
      <c r="D136" s="390" t="s">
        <v>31</v>
      </c>
      <c r="E136" s="390" t="s">
        <v>150</v>
      </c>
      <c r="F136" s="390" t="s">
        <v>47</v>
      </c>
      <c r="G136" s="67">
        <v>50</v>
      </c>
      <c r="H136" s="114"/>
      <c r="I136" s="114"/>
      <c r="J136" s="114"/>
      <c r="K136" s="114"/>
      <c r="L136" s="114"/>
      <c r="M136" s="114"/>
      <c r="N136" s="114"/>
      <c r="O136" s="67">
        <f t="shared" si="37"/>
        <v>50</v>
      </c>
      <c r="P136" s="114">
        <f>Q136-O136</f>
        <v>0</v>
      </c>
      <c r="Q136" s="495">
        <v>50</v>
      </c>
    </row>
    <row r="137" spans="1:21" s="23" customFormat="1" ht="22.5">
      <c r="A137" s="401" t="s">
        <v>151</v>
      </c>
      <c r="B137" s="389" t="s">
        <v>30</v>
      </c>
      <c r="C137" s="389" t="s">
        <v>127</v>
      </c>
      <c r="D137" s="389" t="s">
        <v>31</v>
      </c>
      <c r="E137" s="389" t="s">
        <v>152</v>
      </c>
      <c r="F137" s="389"/>
      <c r="G137" s="112">
        <f>G138</f>
        <v>0</v>
      </c>
      <c r="H137" s="112">
        <f t="shared" ref="H137:Q137" si="60">H138</f>
        <v>0</v>
      </c>
      <c r="I137" s="112">
        <f t="shared" si="60"/>
        <v>0</v>
      </c>
      <c r="J137" s="112">
        <f t="shared" si="60"/>
        <v>0</v>
      </c>
      <c r="K137" s="112">
        <f t="shared" si="60"/>
        <v>0</v>
      </c>
      <c r="L137" s="112">
        <f t="shared" si="60"/>
        <v>300</v>
      </c>
      <c r="M137" s="112">
        <f t="shared" si="60"/>
        <v>0</v>
      </c>
      <c r="N137" s="112">
        <f t="shared" si="60"/>
        <v>0</v>
      </c>
      <c r="O137" s="112">
        <f t="shared" si="60"/>
        <v>300</v>
      </c>
      <c r="P137" s="112">
        <f t="shared" si="60"/>
        <v>0</v>
      </c>
      <c r="Q137" s="469">
        <f t="shared" si="60"/>
        <v>300</v>
      </c>
      <c r="R137" s="113"/>
      <c r="S137" s="113"/>
      <c r="T137" s="113"/>
      <c r="U137" s="113"/>
    </row>
    <row r="138" spans="1:21">
      <c r="A138" s="395" t="s">
        <v>46</v>
      </c>
      <c r="B138" s="390" t="s">
        <v>30</v>
      </c>
      <c r="C138" s="390" t="s">
        <v>127</v>
      </c>
      <c r="D138" s="390" t="s">
        <v>31</v>
      </c>
      <c r="E138" s="390" t="s">
        <v>152</v>
      </c>
      <c r="F138" s="390" t="s">
        <v>47</v>
      </c>
      <c r="G138" s="67"/>
      <c r="H138" s="114"/>
      <c r="I138" s="114"/>
      <c r="J138" s="114"/>
      <c r="K138" s="114"/>
      <c r="L138" s="114">
        <v>300</v>
      </c>
      <c r="M138" s="114"/>
      <c r="N138" s="114"/>
      <c r="O138" s="67">
        <f t="shared" si="37"/>
        <v>300</v>
      </c>
      <c r="P138" s="114">
        <f>Q138-O138</f>
        <v>0</v>
      </c>
      <c r="Q138" s="495">
        <v>300</v>
      </c>
    </row>
    <row r="139" spans="1:21">
      <c r="A139" s="388" t="s">
        <v>153</v>
      </c>
      <c r="B139" s="390"/>
      <c r="C139" s="389" t="s">
        <v>127</v>
      </c>
      <c r="D139" s="389" t="s">
        <v>41</v>
      </c>
      <c r="E139" s="390"/>
      <c r="F139" s="390"/>
      <c r="G139" s="112">
        <f>G140</f>
        <v>200</v>
      </c>
      <c r="H139" s="112">
        <f t="shared" ref="H139:Q140" si="61">H140</f>
        <v>0</v>
      </c>
      <c r="I139" s="112">
        <f t="shared" si="61"/>
        <v>0</v>
      </c>
      <c r="J139" s="112">
        <f t="shared" si="61"/>
        <v>0</v>
      </c>
      <c r="K139" s="112">
        <f t="shared" si="61"/>
        <v>0</v>
      </c>
      <c r="L139" s="112">
        <f t="shared" si="61"/>
        <v>0</v>
      </c>
      <c r="M139" s="112">
        <f t="shared" si="61"/>
        <v>0</v>
      </c>
      <c r="N139" s="112">
        <f t="shared" si="61"/>
        <v>0</v>
      </c>
      <c r="O139" s="112">
        <f t="shared" si="61"/>
        <v>200</v>
      </c>
      <c r="P139" s="112">
        <f t="shared" si="61"/>
        <v>19.654969999999992</v>
      </c>
      <c r="Q139" s="469">
        <f t="shared" si="61"/>
        <v>219.65496999999999</v>
      </c>
    </row>
    <row r="140" spans="1:21" s="34" customFormat="1" ht="22.5">
      <c r="A140" s="388" t="s">
        <v>154</v>
      </c>
      <c r="B140" s="389" t="s">
        <v>30</v>
      </c>
      <c r="C140" s="389" t="s">
        <v>127</v>
      </c>
      <c r="D140" s="389" t="s">
        <v>41</v>
      </c>
      <c r="E140" s="389" t="s">
        <v>155</v>
      </c>
      <c r="F140" s="389"/>
      <c r="G140" s="112">
        <f>G141</f>
        <v>200</v>
      </c>
      <c r="H140" s="112">
        <f t="shared" si="61"/>
        <v>0</v>
      </c>
      <c r="I140" s="112">
        <f t="shared" si="61"/>
        <v>0</v>
      </c>
      <c r="J140" s="112">
        <f t="shared" si="61"/>
        <v>0</v>
      </c>
      <c r="K140" s="112">
        <f t="shared" si="61"/>
        <v>0</v>
      </c>
      <c r="L140" s="112">
        <f t="shared" si="61"/>
        <v>0</v>
      </c>
      <c r="M140" s="112">
        <f t="shared" si="61"/>
        <v>0</v>
      </c>
      <c r="N140" s="112">
        <f t="shared" si="61"/>
        <v>0</v>
      </c>
      <c r="O140" s="112">
        <f t="shared" si="61"/>
        <v>200</v>
      </c>
      <c r="P140" s="112">
        <f t="shared" si="61"/>
        <v>19.654969999999992</v>
      </c>
      <c r="Q140" s="469">
        <f t="shared" si="61"/>
        <v>219.65496999999999</v>
      </c>
      <c r="R140" s="826"/>
      <c r="S140" s="826"/>
      <c r="T140" s="826"/>
      <c r="U140" s="826"/>
    </row>
    <row r="141" spans="1:21">
      <c r="A141" s="398" t="s">
        <v>130</v>
      </c>
      <c r="B141" s="390" t="s">
        <v>30</v>
      </c>
      <c r="C141" s="390" t="s">
        <v>127</v>
      </c>
      <c r="D141" s="390" t="s">
        <v>41</v>
      </c>
      <c r="E141" s="390" t="s">
        <v>155</v>
      </c>
      <c r="F141" s="390" t="s">
        <v>131</v>
      </c>
      <c r="G141" s="67">
        <v>200</v>
      </c>
      <c r="H141" s="114"/>
      <c r="I141" s="114"/>
      <c r="J141" s="114"/>
      <c r="K141" s="114"/>
      <c r="L141" s="114"/>
      <c r="M141" s="114"/>
      <c r="N141" s="114"/>
      <c r="O141" s="67">
        <f t="shared" si="37"/>
        <v>200</v>
      </c>
      <c r="P141" s="114">
        <f>Q141-O141</f>
        <v>19.654969999999992</v>
      </c>
      <c r="Q141" s="495">
        <v>219.65496999999999</v>
      </c>
    </row>
    <row r="142" spans="1:21" ht="22.5">
      <c r="A142" s="392" t="s">
        <v>134</v>
      </c>
      <c r="B142" s="390"/>
      <c r="C142" s="389" t="s">
        <v>127</v>
      </c>
      <c r="D142" s="389" t="s">
        <v>156</v>
      </c>
      <c r="E142" s="390"/>
      <c r="F142" s="390"/>
      <c r="G142" s="112">
        <f>G143</f>
        <v>550</v>
      </c>
      <c r="H142" s="112">
        <f>H143</f>
        <v>0</v>
      </c>
      <c r="I142" s="112">
        <f>I143</f>
        <v>0</v>
      </c>
      <c r="J142" s="112">
        <f>J143</f>
        <v>0</v>
      </c>
      <c r="K142" s="112">
        <f t="shared" ref="K142:Q142" si="62">K143</f>
        <v>0</v>
      </c>
      <c r="L142" s="112">
        <f t="shared" si="62"/>
        <v>0</v>
      </c>
      <c r="M142" s="112">
        <f t="shared" si="62"/>
        <v>0</v>
      </c>
      <c r="N142" s="112">
        <f t="shared" si="62"/>
        <v>0</v>
      </c>
      <c r="O142" s="112">
        <f t="shared" si="62"/>
        <v>550</v>
      </c>
      <c r="P142" s="112">
        <f t="shared" si="62"/>
        <v>-409.72037999999998</v>
      </c>
      <c r="Q142" s="469">
        <f t="shared" si="62"/>
        <v>140.27961999999999</v>
      </c>
    </row>
    <row r="143" spans="1:21" ht="33.75">
      <c r="A143" s="392" t="s">
        <v>157</v>
      </c>
      <c r="B143" s="389" t="s">
        <v>30</v>
      </c>
      <c r="C143" s="389" t="s">
        <v>127</v>
      </c>
      <c r="D143" s="389" t="s">
        <v>156</v>
      </c>
      <c r="E143" s="389" t="s">
        <v>158</v>
      </c>
      <c r="F143" s="389"/>
      <c r="G143" s="112">
        <f>G144+G146+G148</f>
        <v>550</v>
      </c>
      <c r="H143" s="112">
        <f>H144+H146+H148</f>
        <v>0</v>
      </c>
      <c r="I143" s="112">
        <f>I144+I146+I148</f>
        <v>0</v>
      </c>
      <c r="J143" s="112">
        <f>J144+J146+J148</f>
        <v>0</v>
      </c>
      <c r="K143" s="112">
        <f t="shared" ref="K143:Q143" si="63">K144+K146+K148</f>
        <v>0</v>
      </c>
      <c r="L143" s="112">
        <f t="shared" si="63"/>
        <v>0</v>
      </c>
      <c r="M143" s="112">
        <f t="shared" si="63"/>
        <v>0</v>
      </c>
      <c r="N143" s="112">
        <f t="shared" si="63"/>
        <v>0</v>
      </c>
      <c r="O143" s="112">
        <f t="shared" si="63"/>
        <v>550</v>
      </c>
      <c r="P143" s="112">
        <f t="shared" si="63"/>
        <v>-409.72037999999998</v>
      </c>
      <c r="Q143" s="469">
        <f t="shared" si="63"/>
        <v>140.27961999999999</v>
      </c>
    </row>
    <row r="144" spans="1:21" ht="22.5">
      <c r="A144" s="393" t="s">
        <v>159</v>
      </c>
      <c r="B144" s="390" t="s">
        <v>30</v>
      </c>
      <c r="C144" s="390" t="s">
        <v>127</v>
      </c>
      <c r="D144" s="390" t="s">
        <v>156</v>
      </c>
      <c r="E144" s="390" t="s">
        <v>160</v>
      </c>
      <c r="F144" s="390"/>
      <c r="G144" s="67">
        <f>G145</f>
        <v>50</v>
      </c>
      <c r="H144" s="114"/>
      <c r="I144" s="114"/>
      <c r="J144" s="114"/>
      <c r="K144" s="114"/>
      <c r="L144" s="114"/>
      <c r="M144" s="114"/>
      <c r="N144" s="114">
        <f>N145</f>
        <v>0</v>
      </c>
      <c r="O144" s="114">
        <f t="shared" ref="O144:Q144" si="64">O145</f>
        <v>50</v>
      </c>
      <c r="P144" s="114">
        <f t="shared" si="64"/>
        <v>-5.4879999999999995</v>
      </c>
      <c r="Q144" s="497">
        <f t="shared" si="64"/>
        <v>44.512</v>
      </c>
    </row>
    <row r="145" spans="1:21">
      <c r="A145" s="395" t="s">
        <v>46</v>
      </c>
      <c r="B145" s="390" t="s">
        <v>30</v>
      </c>
      <c r="C145" s="390" t="s">
        <v>127</v>
      </c>
      <c r="D145" s="390" t="s">
        <v>156</v>
      </c>
      <c r="E145" s="390" t="s">
        <v>160</v>
      </c>
      <c r="F145" s="390" t="s">
        <v>47</v>
      </c>
      <c r="G145" s="67">
        <v>50</v>
      </c>
      <c r="H145" s="114"/>
      <c r="I145" s="114"/>
      <c r="J145" s="114"/>
      <c r="K145" s="114"/>
      <c r="L145" s="114"/>
      <c r="M145" s="114"/>
      <c r="N145" s="114"/>
      <c r="O145" s="67">
        <f t="shared" si="37"/>
        <v>50</v>
      </c>
      <c r="P145" s="114">
        <f>Q145-O145</f>
        <v>-5.4879999999999995</v>
      </c>
      <c r="Q145" s="495">
        <v>44.512</v>
      </c>
    </row>
    <row r="146" spans="1:21">
      <c r="A146" s="398" t="s">
        <v>161</v>
      </c>
      <c r="B146" s="390" t="s">
        <v>30</v>
      </c>
      <c r="C146" s="390" t="s">
        <v>127</v>
      </c>
      <c r="D146" s="390" t="s">
        <v>156</v>
      </c>
      <c r="E146" s="390" t="s">
        <v>162</v>
      </c>
      <c r="F146" s="390"/>
      <c r="G146" s="67">
        <f>G147</f>
        <v>500</v>
      </c>
      <c r="H146" s="114"/>
      <c r="I146" s="114">
        <f>I147</f>
        <v>-95.768000000000001</v>
      </c>
      <c r="J146" s="114"/>
      <c r="K146" s="114"/>
      <c r="L146" s="114"/>
      <c r="M146" s="114"/>
      <c r="N146" s="114">
        <f>N147</f>
        <v>0</v>
      </c>
      <c r="O146" s="114">
        <f t="shared" ref="O146:Q146" si="65">O147</f>
        <v>404.23199999999997</v>
      </c>
      <c r="P146" s="114">
        <f t="shared" si="65"/>
        <v>-404.23199999999997</v>
      </c>
      <c r="Q146" s="497">
        <f t="shared" si="65"/>
        <v>0</v>
      </c>
    </row>
    <row r="147" spans="1:21">
      <c r="A147" s="395" t="s">
        <v>46</v>
      </c>
      <c r="B147" s="390" t="s">
        <v>30</v>
      </c>
      <c r="C147" s="390" t="s">
        <v>127</v>
      </c>
      <c r="D147" s="390" t="s">
        <v>156</v>
      </c>
      <c r="E147" s="390" t="s">
        <v>162</v>
      </c>
      <c r="F147" s="390" t="s">
        <v>47</v>
      </c>
      <c r="G147" s="67">
        <v>500</v>
      </c>
      <c r="H147" s="114"/>
      <c r="I147" s="114">
        <v>-95.768000000000001</v>
      </c>
      <c r="J147" s="114"/>
      <c r="K147" s="114"/>
      <c r="L147" s="114"/>
      <c r="M147" s="114"/>
      <c r="N147" s="114"/>
      <c r="O147" s="67">
        <f t="shared" si="37"/>
        <v>404.23199999999997</v>
      </c>
      <c r="P147" s="114">
        <f>Q147-O147</f>
        <v>-404.23199999999997</v>
      </c>
      <c r="Q147" s="495">
        <v>0</v>
      </c>
    </row>
    <row r="148" spans="1:21" s="23" customFormat="1" ht="22.5">
      <c r="A148" s="401" t="s">
        <v>163</v>
      </c>
      <c r="B148" s="389" t="s">
        <v>30</v>
      </c>
      <c r="C148" s="389" t="s">
        <v>127</v>
      </c>
      <c r="D148" s="389" t="s">
        <v>156</v>
      </c>
      <c r="E148" s="389" t="s">
        <v>164</v>
      </c>
      <c r="F148" s="389"/>
      <c r="G148" s="112">
        <f>G149</f>
        <v>0</v>
      </c>
      <c r="H148" s="112">
        <f>H149</f>
        <v>0</v>
      </c>
      <c r="I148" s="112">
        <f>I149</f>
        <v>95.768000000000001</v>
      </c>
      <c r="J148" s="112"/>
      <c r="K148" s="112"/>
      <c r="L148" s="112"/>
      <c r="M148" s="112"/>
      <c r="N148" s="112">
        <f>N149</f>
        <v>0</v>
      </c>
      <c r="O148" s="112">
        <f t="shared" ref="O148:Q148" si="66">O149</f>
        <v>95.768000000000001</v>
      </c>
      <c r="P148" s="112">
        <f t="shared" si="66"/>
        <v>-3.8000000000693035E-4</v>
      </c>
      <c r="Q148" s="469">
        <f t="shared" si="66"/>
        <v>95.767619999999994</v>
      </c>
      <c r="R148" s="113"/>
      <c r="S148" s="113"/>
      <c r="T148" s="113"/>
      <c r="U148" s="113"/>
    </row>
    <row r="149" spans="1:21">
      <c r="A149" s="395" t="s">
        <v>46</v>
      </c>
      <c r="B149" s="390" t="s">
        <v>30</v>
      </c>
      <c r="C149" s="390" t="s">
        <v>127</v>
      </c>
      <c r="D149" s="390" t="s">
        <v>156</v>
      </c>
      <c r="E149" s="390" t="s">
        <v>164</v>
      </c>
      <c r="F149" s="390" t="s">
        <v>47</v>
      </c>
      <c r="G149" s="67"/>
      <c r="H149" s="114"/>
      <c r="I149" s="114">
        <v>95.768000000000001</v>
      </c>
      <c r="J149" s="114"/>
      <c r="K149" s="114"/>
      <c r="L149" s="114"/>
      <c r="M149" s="114"/>
      <c r="N149" s="114"/>
      <c r="O149" s="67">
        <f t="shared" si="37"/>
        <v>95.768000000000001</v>
      </c>
      <c r="P149" s="114">
        <f>Q149-O149</f>
        <v>-3.8000000000693035E-4</v>
      </c>
      <c r="Q149" s="495">
        <v>95.767619999999994</v>
      </c>
    </row>
    <row r="150" spans="1:21">
      <c r="A150" s="388" t="s">
        <v>165</v>
      </c>
      <c r="B150" s="389"/>
      <c r="C150" s="389" t="s">
        <v>41</v>
      </c>
      <c r="D150" s="389"/>
      <c r="E150" s="389"/>
      <c r="F150" s="389"/>
      <c r="G150" s="112">
        <f>G151+G159+G206+G234+G282</f>
        <v>106257.31299999999</v>
      </c>
      <c r="H150" s="112">
        <f>H151+H159+H206+H234+H282</f>
        <v>8460.8037600000007</v>
      </c>
      <c r="I150" s="112">
        <f>I151+I159+I206+I234+I282</f>
        <v>8566.0499999999993</v>
      </c>
      <c r="J150" s="112">
        <f>J151+J159+J206+J234+J282</f>
        <v>60446.931999999993</v>
      </c>
      <c r="K150" s="112">
        <f t="shared" ref="K150:Q150" si="67">K151+K159+K206+K234+K282</f>
        <v>10458.361999999999</v>
      </c>
      <c r="L150" s="112">
        <f t="shared" si="67"/>
        <v>9355.3910500000002</v>
      </c>
      <c r="M150" s="112">
        <f t="shared" si="67"/>
        <v>0</v>
      </c>
      <c r="N150" s="112">
        <f t="shared" si="67"/>
        <v>0</v>
      </c>
      <c r="O150" s="112">
        <f t="shared" si="67"/>
        <v>203544.85180999996</v>
      </c>
      <c r="P150" s="112">
        <f t="shared" si="67"/>
        <v>15640.26563</v>
      </c>
      <c r="Q150" s="469">
        <f t="shared" si="67"/>
        <v>219185.29084</v>
      </c>
    </row>
    <row r="151" spans="1:21">
      <c r="A151" s="388" t="s">
        <v>166</v>
      </c>
      <c r="B151" s="389"/>
      <c r="C151" s="389" t="s">
        <v>41</v>
      </c>
      <c r="D151" s="389" t="s">
        <v>25</v>
      </c>
      <c r="E151" s="389"/>
      <c r="F151" s="389"/>
      <c r="G151" s="112">
        <f>G152+G157</f>
        <v>1077.2</v>
      </c>
      <c r="H151" s="112">
        <f>H152+H157</f>
        <v>0</v>
      </c>
      <c r="I151" s="112">
        <f>I152+I157</f>
        <v>0</v>
      </c>
      <c r="J151" s="112">
        <f>J152+J157</f>
        <v>59.603000000000002</v>
      </c>
      <c r="K151" s="112">
        <f t="shared" ref="K151:Q151" si="68">K152+K157</f>
        <v>0</v>
      </c>
      <c r="L151" s="112">
        <f t="shared" si="68"/>
        <v>23.6404</v>
      </c>
      <c r="M151" s="112">
        <f t="shared" si="68"/>
        <v>0</v>
      </c>
      <c r="N151" s="112">
        <f t="shared" si="68"/>
        <v>0</v>
      </c>
      <c r="O151" s="112">
        <f t="shared" si="68"/>
        <v>1160.4433999999999</v>
      </c>
      <c r="P151" s="112">
        <f t="shared" si="68"/>
        <v>56.094600000000092</v>
      </c>
      <c r="Q151" s="469">
        <f t="shared" si="68"/>
        <v>1216.5380000000002</v>
      </c>
    </row>
    <row r="152" spans="1:21" s="34" customFormat="1" ht="22.5">
      <c r="A152" s="388" t="s">
        <v>167</v>
      </c>
      <c r="B152" s="389" t="s">
        <v>30</v>
      </c>
      <c r="C152" s="389" t="s">
        <v>41</v>
      </c>
      <c r="D152" s="389" t="s">
        <v>25</v>
      </c>
      <c r="E152" s="389" t="s">
        <v>168</v>
      </c>
      <c r="F152" s="389"/>
      <c r="G152" s="112">
        <f>G156+G153+G154+G155</f>
        <v>1077.2</v>
      </c>
      <c r="H152" s="112">
        <f>H156+H153+H154+H155</f>
        <v>0</v>
      </c>
      <c r="I152" s="112">
        <f>I156+I153+I154+I155</f>
        <v>0</v>
      </c>
      <c r="J152" s="112">
        <f>J156+J153+J154+J155</f>
        <v>59.603000000000002</v>
      </c>
      <c r="K152" s="112">
        <f t="shared" ref="K152:Q152" si="69">K156+K153+K154+K155</f>
        <v>0</v>
      </c>
      <c r="L152" s="112">
        <f t="shared" si="69"/>
        <v>23.6404</v>
      </c>
      <c r="M152" s="112">
        <f t="shared" si="69"/>
        <v>0</v>
      </c>
      <c r="N152" s="112">
        <f t="shared" si="69"/>
        <v>0</v>
      </c>
      <c r="O152" s="112">
        <f t="shared" si="69"/>
        <v>1160.4433999999999</v>
      </c>
      <c r="P152" s="112">
        <f t="shared" si="69"/>
        <v>56.094600000000092</v>
      </c>
      <c r="Q152" s="469">
        <f t="shared" si="69"/>
        <v>1216.5380000000002</v>
      </c>
      <c r="R152" s="826"/>
      <c r="S152" s="826"/>
      <c r="T152" s="826"/>
      <c r="U152" s="826"/>
    </row>
    <row r="153" spans="1:21">
      <c r="A153" s="370" t="s">
        <v>33</v>
      </c>
      <c r="B153" s="390" t="s">
        <v>30</v>
      </c>
      <c r="C153" s="390" t="s">
        <v>41</v>
      </c>
      <c r="D153" s="390" t="s">
        <v>25</v>
      </c>
      <c r="E153" s="390" t="s">
        <v>168</v>
      </c>
      <c r="F153" s="390" t="s">
        <v>34</v>
      </c>
      <c r="G153" s="67">
        <v>925.6</v>
      </c>
      <c r="H153" s="114"/>
      <c r="I153" s="114"/>
      <c r="J153" s="114">
        <v>59.603000000000002</v>
      </c>
      <c r="K153" s="114"/>
      <c r="L153" s="114">
        <v>23.6404</v>
      </c>
      <c r="M153" s="114"/>
      <c r="N153" s="114"/>
      <c r="O153" s="67">
        <f t="shared" si="37"/>
        <v>1008.8434</v>
      </c>
      <c r="P153" s="114">
        <f>Q153-O153</f>
        <v>-27.344319999999925</v>
      </c>
      <c r="Q153" s="495">
        <v>981.49908000000005</v>
      </c>
    </row>
    <row r="154" spans="1:21">
      <c r="A154" s="395" t="s">
        <v>38</v>
      </c>
      <c r="B154" s="390" t="s">
        <v>30</v>
      </c>
      <c r="C154" s="390" t="s">
        <v>41</v>
      </c>
      <c r="D154" s="390" t="s">
        <v>25</v>
      </c>
      <c r="E154" s="390" t="s">
        <v>168</v>
      </c>
      <c r="F154" s="390" t="s">
        <v>39</v>
      </c>
      <c r="G154" s="67">
        <v>87.8</v>
      </c>
      <c r="H154" s="114"/>
      <c r="I154" s="114"/>
      <c r="J154" s="114"/>
      <c r="K154" s="114"/>
      <c r="L154" s="114">
        <v>-40</v>
      </c>
      <c r="M154" s="114"/>
      <c r="N154" s="114"/>
      <c r="O154" s="67">
        <f t="shared" si="37"/>
        <v>47.8</v>
      </c>
      <c r="P154" s="114">
        <f t="shared" ref="P154:P156" si="70">Q154-O154</f>
        <v>-46.4</v>
      </c>
      <c r="Q154" s="495">
        <v>1.4</v>
      </c>
    </row>
    <row r="155" spans="1:21" ht="22.5">
      <c r="A155" s="395" t="s">
        <v>44</v>
      </c>
      <c r="B155" s="390" t="s">
        <v>30</v>
      </c>
      <c r="C155" s="390" t="s">
        <v>41</v>
      </c>
      <c r="D155" s="390" t="s">
        <v>25</v>
      </c>
      <c r="E155" s="390" t="s">
        <v>168</v>
      </c>
      <c r="F155" s="390" t="s">
        <v>45</v>
      </c>
      <c r="G155" s="67">
        <v>17</v>
      </c>
      <c r="H155" s="114"/>
      <c r="I155" s="114"/>
      <c r="J155" s="114"/>
      <c r="K155" s="114"/>
      <c r="L155" s="114">
        <v>10</v>
      </c>
      <c r="M155" s="114"/>
      <c r="N155" s="114"/>
      <c r="O155" s="67">
        <f t="shared" si="37"/>
        <v>27</v>
      </c>
      <c r="P155" s="114">
        <f t="shared" si="70"/>
        <v>42</v>
      </c>
      <c r="Q155" s="495">
        <v>69</v>
      </c>
    </row>
    <row r="156" spans="1:21">
      <c r="A156" s="395" t="s">
        <v>46</v>
      </c>
      <c r="B156" s="390" t="s">
        <v>30</v>
      </c>
      <c r="C156" s="390" t="s">
        <v>41</v>
      </c>
      <c r="D156" s="390" t="s">
        <v>25</v>
      </c>
      <c r="E156" s="390" t="s">
        <v>168</v>
      </c>
      <c r="F156" s="390" t="s">
        <v>47</v>
      </c>
      <c r="G156" s="67">
        <v>46.8</v>
      </c>
      <c r="H156" s="114"/>
      <c r="I156" s="114"/>
      <c r="J156" s="114"/>
      <c r="K156" s="114"/>
      <c r="L156" s="114">
        <v>30</v>
      </c>
      <c r="M156" s="114"/>
      <c r="N156" s="114"/>
      <c r="O156" s="67">
        <f t="shared" si="37"/>
        <v>76.8</v>
      </c>
      <c r="P156" s="114">
        <f t="shared" si="70"/>
        <v>87.838920000000016</v>
      </c>
      <c r="Q156" s="495">
        <v>164.63892000000001</v>
      </c>
    </row>
    <row r="157" spans="1:21" s="34" customFormat="1" ht="22.5">
      <c r="A157" s="388" t="s">
        <v>169</v>
      </c>
      <c r="B157" s="389" t="s">
        <v>30</v>
      </c>
      <c r="C157" s="389" t="s">
        <v>41</v>
      </c>
      <c r="D157" s="389" t="s">
        <v>25</v>
      </c>
      <c r="E157" s="389" t="s">
        <v>170</v>
      </c>
      <c r="F157" s="389"/>
      <c r="G157" s="112">
        <f>G158</f>
        <v>0</v>
      </c>
      <c r="H157" s="384"/>
      <c r="I157" s="384"/>
      <c r="J157" s="384"/>
      <c r="K157" s="384"/>
      <c r="L157" s="384"/>
      <c r="M157" s="384"/>
      <c r="N157" s="384">
        <f>N158</f>
        <v>0</v>
      </c>
      <c r="O157" s="384">
        <f t="shared" ref="O157:Q157" si="71">O158</f>
        <v>0</v>
      </c>
      <c r="P157" s="384">
        <f t="shared" si="71"/>
        <v>0</v>
      </c>
      <c r="Q157" s="502">
        <f t="shared" si="71"/>
        <v>0</v>
      </c>
      <c r="R157" s="826"/>
      <c r="S157" s="826"/>
      <c r="T157" s="826"/>
      <c r="U157" s="826"/>
    </row>
    <row r="158" spans="1:21">
      <c r="A158" s="395" t="s">
        <v>46</v>
      </c>
      <c r="B158" s="390" t="s">
        <v>30</v>
      </c>
      <c r="C158" s="390" t="s">
        <v>41</v>
      </c>
      <c r="D158" s="390" t="s">
        <v>25</v>
      </c>
      <c r="E158" s="390" t="s">
        <v>170</v>
      </c>
      <c r="F158" s="390" t="s">
        <v>47</v>
      </c>
      <c r="G158" s="67"/>
      <c r="H158" s="114"/>
      <c r="I158" s="114"/>
      <c r="J158" s="114"/>
      <c r="K158" s="114"/>
      <c r="L158" s="114"/>
      <c r="M158" s="114"/>
      <c r="N158" s="114"/>
      <c r="O158" s="67">
        <f t="shared" ref="O158:O222" si="72">I158+H158+G158+J158+K158+L158+M158+N158</f>
        <v>0</v>
      </c>
      <c r="P158" s="114">
        <f>Q158-O158</f>
        <v>0</v>
      </c>
      <c r="Q158" s="495">
        <v>0</v>
      </c>
    </row>
    <row r="159" spans="1:21">
      <c r="A159" s="392" t="s">
        <v>171</v>
      </c>
      <c r="B159" s="389"/>
      <c r="C159" s="389" t="s">
        <v>41</v>
      </c>
      <c r="D159" s="389" t="s">
        <v>52</v>
      </c>
      <c r="E159" s="389"/>
      <c r="F159" s="389"/>
      <c r="G159" s="112">
        <f>G175+G179+G181+G183+G185+G187+G191+G194+G201+G189+G160+G177</f>
        <v>49020.700000000004</v>
      </c>
      <c r="H159" s="112">
        <f>H175+H179+H181+H183+H185+H187+H191+H194+H201+H189+H160+H177</f>
        <v>1170.7524000000001</v>
      </c>
      <c r="I159" s="112">
        <f>I175+I179+I181+I183+I185+I187+I191+I194+I201+I189+I160+I177</f>
        <v>80.95</v>
      </c>
      <c r="J159" s="112">
        <f>J175+J179+J181+J183+J185+J187+J191+J194+J201+J189+J160+J177</f>
        <v>416.4</v>
      </c>
      <c r="K159" s="112">
        <f t="shared" ref="K159:Q159" si="73">K175+K179+K181+K183+K185+K187+K191+K194+K201+K189+K160+K177</f>
        <v>0</v>
      </c>
      <c r="L159" s="112">
        <f t="shared" si="73"/>
        <v>-1400</v>
      </c>
      <c r="M159" s="112">
        <f t="shared" si="73"/>
        <v>0</v>
      </c>
      <c r="N159" s="112">
        <f t="shared" si="73"/>
        <v>0</v>
      </c>
      <c r="O159" s="112">
        <f t="shared" si="73"/>
        <v>49288.802399999993</v>
      </c>
      <c r="P159" s="112">
        <f t="shared" si="73"/>
        <v>2624.6051200000002</v>
      </c>
      <c r="Q159" s="469">
        <f t="shared" si="73"/>
        <v>51913.407520000001</v>
      </c>
    </row>
    <row r="160" spans="1:21" ht="22.5">
      <c r="A160" s="392" t="s">
        <v>172</v>
      </c>
      <c r="B160" s="389" t="s">
        <v>30</v>
      </c>
      <c r="C160" s="389" t="s">
        <v>41</v>
      </c>
      <c r="D160" s="389" t="s">
        <v>52</v>
      </c>
      <c r="E160" s="389" t="s">
        <v>173</v>
      </c>
      <c r="F160" s="389"/>
      <c r="G160" s="112">
        <f>G161+G163+G165+G167+G169+G171+G173</f>
        <v>2300</v>
      </c>
      <c r="H160" s="112">
        <f>H161+H163+H165+H167+H169+H171+H173</f>
        <v>650</v>
      </c>
      <c r="I160" s="112">
        <f>I161+I163+I165+I167+I169+I171+I173</f>
        <v>81.45</v>
      </c>
      <c r="J160" s="112">
        <f>J161+J163+J165+J167+J169+J171+J173</f>
        <v>0</v>
      </c>
      <c r="K160" s="112">
        <f t="shared" ref="K160:Q160" si="74">K161+K163+K165+K167+K169+K171+K173</f>
        <v>0</v>
      </c>
      <c r="L160" s="112">
        <f t="shared" si="74"/>
        <v>-1400</v>
      </c>
      <c r="M160" s="112">
        <f t="shared" si="74"/>
        <v>0</v>
      </c>
      <c r="N160" s="112">
        <f t="shared" si="74"/>
        <v>0</v>
      </c>
      <c r="O160" s="112">
        <f t="shared" si="74"/>
        <v>1631.45</v>
      </c>
      <c r="P160" s="112">
        <f t="shared" si="74"/>
        <v>-241.45</v>
      </c>
      <c r="Q160" s="469">
        <f t="shared" si="74"/>
        <v>1390</v>
      </c>
    </row>
    <row r="161" spans="1:21" s="23" customFormat="1" ht="22.5">
      <c r="A161" s="392" t="s">
        <v>174</v>
      </c>
      <c r="B161" s="389" t="s">
        <v>30</v>
      </c>
      <c r="C161" s="389" t="s">
        <v>41</v>
      </c>
      <c r="D161" s="389" t="s">
        <v>52</v>
      </c>
      <c r="E161" s="389" t="s">
        <v>175</v>
      </c>
      <c r="F161" s="389"/>
      <c r="G161" s="112">
        <f>G162</f>
        <v>1000</v>
      </c>
      <c r="H161" s="112">
        <f>H162</f>
        <v>0</v>
      </c>
      <c r="I161" s="112">
        <f>I162</f>
        <v>0</v>
      </c>
      <c r="J161" s="112">
        <f>J162</f>
        <v>0</v>
      </c>
      <c r="K161" s="112">
        <f t="shared" ref="K161:Q161" si="75">K162</f>
        <v>0</v>
      </c>
      <c r="L161" s="112">
        <f t="shared" si="75"/>
        <v>-1000</v>
      </c>
      <c r="M161" s="112">
        <f t="shared" si="75"/>
        <v>0</v>
      </c>
      <c r="N161" s="112">
        <f t="shared" si="75"/>
        <v>0</v>
      </c>
      <c r="O161" s="112">
        <f t="shared" si="75"/>
        <v>0</v>
      </c>
      <c r="P161" s="112">
        <f t="shared" si="75"/>
        <v>0</v>
      </c>
      <c r="Q161" s="469">
        <f t="shared" si="75"/>
        <v>0</v>
      </c>
      <c r="R161" s="113"/>
      <c r="S161" s="113"/>
      <c r="T161" s="113"/>
      <c r="U161" s="113"/>
    </row>
    <row r="162" spans="1:21" ht="33.75">
      <c r="A162" s="395" t="s">
        <v>176</v>
      </c>
      <c r="B162" s="390" t="s">
        <v>30</v>
      </c>
      <c r="C162" s="390" t="s">
        <v>41</v>
      </c>
      <c r="D162" s="390" t="s">
        <v>52</v>
      </c>
      <c r="E162" s="390" t="s">
        <v>175</v>
      </c>
      <c r="F162" s="390" t="s">
        <v>177</v>
      </c>
      <c r="G162" s="67">
        <v>1000</v>
      </c>
      <c r="H162" s="114"/>
      <c r="I162" s="114"/>
      <c r="J162" s="114"/>
      <c r="K162" s="114"/>
      <c r="L162" s="114">
        <v>-1000</v>
      </c>
      <c r="M162" s="114"/>
      <c r="N162" s="114"/>
      <c r="O162" s="67">
        <f t="shared" si="72"/>
        <v>0</v>
      </c>
      <c r="P162" s="114">
        <f>Q162-O162</f>
        <v>0</v>
      </c>
      <c r="Q162" s="495">
        <v>0</v>
      </c>
    </row>
    <row r="163" spans="1:21" s="23" customFormat="1">
      <c r="A163" s="392" t="s">
        <v>178</v>
      </c>
      <c r="B163" s="389" t="s">
        <v>30</v>
      </c>
      <c r="C163" s="389" t="s">
        <v>41</v>
      </c>
      <c r="D163" s="389" t="s">
        <v>52</v>
      </c>
      <c r="E163" s="389" t="s">
        <v>179</v>
      </c>
      <c r="F163" s="389"/>
      <c r="G163" s="112">
        <f>G164</f>
        <v>300</v>
      </c>
      <c r="H163" s="112">
        <f>H164</f>
        <v>0</v>
      </c>
      <c r="I163" s="112">
        <f>I164</f>
        <v>0</v>
      </c>
      <c r="J163" s="112">
        <f>J164</f>
        <v>0</v>
      </c>
      <c r="K163" s="112">
        <f t="shared" ref="K163:Q163" si="76">K164</f>
        <v>0</v>
      </c>
      <c r="L163" s="112">
        <f t="shared" si="76"/>
        <v>0</v>
      </c>
      <c r="M163" s="112">
        <f t="shared" si="76"/>
        <v>0</v>
      </c>
      <c r="N163" s="112">
        <f t="shared" si="76"/>
        <v>0</v>
      </c>
      <c r="O163" s="112">
        <f t="shared" si="76"/>
        <v>300</v>
      </c>
      <c r="P163" s="112">
        <f t="shared" si="76"/>
        <v>0</v>
      </c>
      <c r="Q163" s="469">
        <f t="shared" si="76"/>
        <v>300</v>
      </c>
      <c r="R163" s="113"/>
      <c r="S163" s="113"/>
      <c r="T163" s="113"/>
      <c r="U163" s="113"/>
    </row>
    <row r="164" spans="1:21" ht="33.75">
      <c r="A164" s="395" t="s">
        <v>176</v>
      </c>
      <c r="B164" s="390" t="s">
        <v>30</v>
      </c>
      <c r="C164" s="390" t="s">
        <v>41</v>
      </c>
      <c r="D164" s="390" t="s">
        <v>52</v>
      </c>
      <c r="E164" s="390" t="s">
        <v>179</v>
      </c>
      <c r="F164" s="390" t="s">
        <v>177</v>
      </c>
      <c r="G164" s="67">
        <v>300</v>
      </c>
      <c r="H164" s="114"/>
      <c r="I164" s="114"/>
      <c r="J164" s="114"/>
      <c r="K164" s="114"/>
      <c r="L164" s="114"/>
      <c r="M164" s="114"/>
      <c r="N164" s="114"/>
      <c r="O164" s="67">
        <f t="shared" si="72"/>
        <v>300</v>
      </c>
      <c r="P164" s="114">
        <f>Q164-O164</f>
        <v>0</v>
      </c>
      <c r="Q164" s="495">
        <v>300</v>
      </c>
    </row>
    <row r="165" spans="1:21" s="23" customFormat="1">
      <c r="A165" s="392" t="s">
        <v>180</v>
      </c>
      <c r="B165" s="389" t="s">
        <v>30</v>
      </c>
      <c r="C165" s="389" t="s">
        <v>41</v>
      </c>
      <c r="D165" s="389" t="s">
        <v>52</v>
      </c>
      <c r="E165" s="389" t="s">
        <v>181</v>
      </c>
      <c r="F165" s="389"/>
      <c r="G165" s="112">
        <f>G166</f>
        <v>300</v>
      </c>
      <c r="H165" s="112">
        <f>H166</f>
        <v>0</v>
      </c>
      <c r="I165" s="112">
        <f>I166</f>
        <v>0</v>
      </c>
      <c r="J165" s="112">
        <f>J166</f>
        <v>0</v>
      </c>
      <c r="K165" s="112">
        <f t="shared" ref="K165:Q165" si="77">K166</f>
        <v>0</v>
      </c>
      <c r="L165" s="112">
        <f t="shared" si="77"/>
        <v>0</v>
      </c>
      <c r="M165" s="112">
        <f t="shared" si="77"/>
        <v>0</v>
      </c>
      <c r="N165" s="112">
        <f t="shared" si="77"/>
        <v>0</v>
      </c>
      <c r="O165" s="112">
        <f t="shared" si="77"/>
        <v>300</v>
      </c>
      <c r="P165" s="112">
        <f t="shared" si="77"/>
        <v>0</v>
      </c>
      <c r="Q165" s="469">
        <f t="shared" si="77"/>
        <v>300</v>
      </c>
      <c r="R165" s="113"/>
      <c r="S165" s="113"/>
      <c r="T165" s="113"/>
      <c r="U165" s="113"/>
    </row>
    <row r="166" spans="1:21" ht="33.75">
      <c r="A166" s="395" t="s">
        <v>176</v>
      </c>
      <c r="B166" s="390" t="s">
        <v>30</v>
      </c>
      <c r="C166" s="390" t="s">
        <v>41</v>
      </c>
      <c r="D166" s="390" t="s">
        <v>52</v>
      </c>
      <c r="E166" s="390" t="s">
        <v>181</v>
      </c>
      <c r="F166" s="390" t="s">
        <v>177</v>
      </c>
      <c r="G166" s="67">
        <v>300</v>
      </c>
      <c r="H166" s="114"/>
      <c r="I166" s="114"/>
      <c r="J166" s="114"/>
      <c r="K166" s="114"/>
      <c r="L166" s="114"/>
      <c r="M166" s="114"/>
      <c r="N166" s="114"/>
      <c r="O166" s="67">
        <f t="shared" si="72"/>
        <v>300</v>
      </c>
      <c r="P166" s="114">
        <f>Q166-O166</f>
        <v>0</v>
      </c>
      <c r="Q166" s="495">
        <v>300</v>
      </c>
    </row>
    <row r="167" spans="1:21" s="23" customFormat="1">
      <c r="A167" s="392" t="s">
        <v>182</v>
      </c>
      <c r="B167" s="389" t="s">
        <v>30</v>
      </c>
      <c r="C167" s="389" t="s">
        <v>41</v>
      </c>
      <c r="D167" s="389" t="s">
        <v>52</v>
      </c>
      <c r="E167" s="389" t="s">
        <v>183</v>
      </c>
      <c r="F167" s="389"/>
      <c r="G167" s="112">
        <f>G168</f>
        <v>150</v>
      </c>
      <c r="H167" s="112">
        <f>H168</f>
        <v>0</v>
      </c>
      <c r="I167" s="112">
        <f>I168</f>
        <v>0</v>
      </c>
      <c r="J167" s="112">
        <f>J168</f>
        <v>0</v>
      </c>
      <c r="K167" s="112">
        <f t="shared" ref="K167:Q167" si="78">K168</f>
        <v>0</v>
      </c>
      <c r="L167" s="112">
        <f t="shared" si="78"/>
        <v>0</v>
      </c>
      <c r="M167" s="112">
        <f t="shared" si="78"/>
        <v>0</v>
      </c>
      <c r="N167" s="112">
        <f t="shared" si="78"/>
        <v>0</v>
      </c>
      <c r="O167" s="112">
        <f t="shared" si="78"/>
        <v>150</v>
      </c>
      <c r="P167" s="112">
        <f t="shared" si="78"/>
        <v>0</v>
      </c>
      <c r="Q167" s="469">
        <f t="shared" si="78"/>
        <v>150</v>
      </c>
      <c r="R167" s="113"/>
      <c r="S167" s="113"/>
      <c r="T167" s="113"/>
      <c r="U167" s="113"/>
    </row>
    <row r="168" spans="1:21" ht="33.75">
      <c r="A168" s="395" t="s">
        <v>176</v>
      </c>
      <c r="B168" s="390" t="s">
        <v>30</v>
      </c>
      <c r="C168" s="390" t="s">
        <v>41</v>
      </c>
      <c r="D168" s="390" t="s">
        <v>52</v>
      </c>
      <c r="E168" s="390" t="s">
        <v>183</v>
      </c>
      <c r="F168" s="390" t="s">
        <v>177</v>
      </c>
      <c r="G168" s="67">
        <v>150</v>
      </c>
      <c r="H168" s="114"/>
      <c r="I168" s="114"/>
      <c r="J168" s="114"/>
      <c r="K168" s="114"/>
      <c r="L168" s="114"/>
      <c r="M168" s="114"/>
      <c r="N168" s="114"/>
      <c r="O168" s="67">
        <f t="shared" si="72"/>
        <v>150</v>
      </c>
      <c r="P168" s="114">
        <f>Q168-O168</f>
        <v>0</v>
      </c>
      <c r="Q168" s="495">
        <v>150</v>
      </c>
    </row>
    <row r="169" spans="1:21" s="23" customFormat="1">
      <c r="A169" s="392" t="s">
        <v>184</v>
      </c>
      <c r="B169" s="389" t="s">
        <v>30</v>
      </c>
      <c r="C169" s="389" t="s">
        <v>41</v>
      </c>
      <c r="D169" s="389" t="s">
        <v>52</v>
      </c>
      <c r="E169" s="389" t="s">
        <v>185</v>
      </c>
      <c r="F169" s="389"/>
      <c r="G169" s="112">
        <f>G170</f>
        <v>550</v>
      </c>
      <c r="H169" s="112">
        <f>H170</f>
        <v>250</v>
      </c>
      <c r="I169" s="112">
        <f>I170</f>
        <v>0</v>
      </c>
      <c r="J169" s="112">
        <f>J170</f>
        <v>0</v>
      </c>
      <c r="K169" s="112">
        <f t="shared" ref="K169:Q169" si="79">K170</f>
        <v>0</v>
      </c>
      <c r="L169" s="112">
        <f t="shared" si="79"/>
        <v>0</v>
      </c>
      <c r="M169" s="112">
        <f t="shared" si="79"/>
        <v>0</v>
      </c>
      <c r="N169" s="112">
        <f t="shared" si="79"/>
        <v>0</v>
      </c>
      <c r="O169" s="112">
        <f t="shared" si="79"/>
        <v>800</v>
      </c>
      <c r="P169" s="112">
        <f t="shared" si="79"/>
        <v>-160</v>
      </c>
      <c r="Q169" s="469">
        <f t="shared" si="79"/>
        <v>640</v>
      </c>
      <c r="R169" s="113"/>
      <c r="S169" s="113"/>
      <c r="T169" s="113"/>
      <c r="U169" s="113"/>
    </row>
    <row r="170" spans="1:21" ht="33.75">
      <c r="A170" s="395" t="s">
        <v>176</v>
      </c>
      <c r="B170" s="390" t="s">
        <v>30</v>
      </c>
      <c r="C170" s="390" t="s">
        <v>41</v>
      </c>
      <c r="D170" s="390" t="s">
        <v>52</v>
      </c>
      <c r="E170" s="390" t="s">
        <v>185</v>
      </c>
      <c r="F170" s="390" t="s">
        <v>177</v>
      </c>
      <c r="G170" s="67">
        <v>550</v>
      </c>
      <c r="H170" s="114">
        <v>250</v>
      </c>
      <c r="I170" s="114"/>
      <c r="J170" s="114"/>
      <c r="K170" s="114"/>
      <c r="L170" s="114"/>
      <c r="M170" s="114"/>
      <c r="N170" s="114"/>
      <c r="O170" s="67">
        <f t="shared" si="72"/>
        <v>800</v>
      </c>
      <c r="P170" s="114">
        <f>Q170-O170</f>
        <v>-160</v>
      </c>
      <c r="Q170" s="495">
        <v>640</v>
      </c>
    </row>
    <row r="171" spans="1:21" s="23" customFormat="1">
      <c r="A171" s="401" t="s">
        <v>186</v>
      </c>
      <c r="B171" s="389" t="s">
        <v>30</v>
      </c>
      <c r="C171" s="389" t="s">
        <v>41</v>
      </c>
      <c r="D171" s="389" t="s">
        <v>52</v>
      </c>
      <c r="E171" s="389" t="s">
        <v>187</v>
      </c>
      <c r="F171" s="389"/>
      <c r="G171" s="112">
        <f>G172</f>
        <v>0</v>
      </c>
      <c r="H171" s="112">
        <f>H172</f>
        <v>400</v>
      </c>
      <c r="I171" s="112">
        <f>I172</f>
        <v>0</v>
      </c>
      <c r="J171" s="112">
        <f>J172</f>
        <v>0</v>
      </c>
      <c r="K171" s="112">
        <f t="shared" ref="K171:Q171" si="80">K172</f>
        <v>0</v>
      </c>
      <c r="L171" s="112">
        <f t="shared" si="80"/>
        <v>-400</v>
      </c>
      <c r="M171" s="112">
        <f t="shared" si="80"/>
        <v>0</v>
      </c>
      <c r="N171" s="112">
        <f t="shared" si="80"/>
        <v>0</v>
      </c>
      <c r="O171" s="112">
        <f t="shared" si="80"/>
        <v>0</v>
      </c>
      <c r="P171" s="112">
        <f t="shared" si="80"/>
        <v>0</v>
      </c>
      <c r="Q171" s="469">
        <f t="shared" si="80"/>
        <v>0</v>
      </c>
      <c r="R171" s="113"/>
      <c r="S171" s="113"/>
      <c r="T171" s="113"/>
      <c r="U171" s="113"/>
    </row>
    <row r="172" spans="1:21" ht="33.75">
      <c r="A172" s="395" t="s">
        <v>176</v>
      </c>
      <c r="B172" s="390" t="s">
        <v>30</v>
      </c>
      <c r="C172" s="390" t="s">
        <v>41</v>
      </c>
      <c r="D172" s="390" t="s">
        <v>52</v>
      </c>
      <c r="E172" s="390" t="s">
        <v>187</v>
      </c>
      <c r="F172" s="390" t="s">
        <v>177</v>
      </c>
      <c r="G172" s="67"/>
      <c r="H172" s="114">
        <v>400</v>
      </c>
      <c r="I172" s="114"/>
      <c r="J172" s="114"/>
      <c r="K172" s="114"/>
      <c r="L172" s="114">
        <v>-400</v>
      </c>
      <c r="M172" s="114"/>
      <c r="N172" s="114"/>
      <c r="O172" s="67">
        <f t="shared" si="72"/>
        <v>0</v>
      </c>
      <c r="P172" s="114">
        <f>Q172-O172</f>
        <v>0</v>
      </c>
      <c r="Q172" s="495">
        <v>0</v>
      </c>
    </row>
    <row r="173" spans="1:21" s="23" customFormat="1">
      <c r="A173" s="401" t="s">
        <v>188</v>
      </c>
      <c r="B173" s="389" t="s">
        <v>30</v>
      </c>
      <c r="C173" s="389" t="s">
        <v>41</v>
      </c>
      <c r="D173" s="389" t="s">
        <v>52</v>
      </c>
      <c r="E173" s="389" t="s">
        <v>189</v>
      </c>
      <c r="F173" s="389"/>
      <c r="G173" s="112">
        <f>G174</f>
        <v>0</v>
      </c>
      <c r="H173" s="112">
        <f>H174</f>
        <v>0</v>
      </c>
      <c r="I173" s="112">
        <f>I174</f>
        <v>81.45</v>
      </c>
      <c r="J173" s="112">
        <f>J174</f>
        <v>0</v>
      </c>
      <c r="K173" s="112">
        <f t="shared" ref="K173:Q173" si="81">K174</f>
        <v>0</v>
      </c>
      <c r="L173" s="112">
        <f t="shared" si="81"/>
        <v>0</v>
      </c>
      <c r="M173" s="112">
        <f t="shared" si="81"/>
        <v>0</v>
      </c>
      <c r="N173" s="112">
        <f t="shared" si="81"/>
        <v>0</v>
      </c>
      <c r="O173" s="112">
        <f t="shared" si="81"/>
        <v>81.45</v>
      </c>
      <c r="P173" s="112">
        <f t="shared" si="81"/>
        <v>-81.45</v>
      </c>
      <c r="Q173" s="469">
        <f t="shared" si="81"/>
        <v>0</v>
      </c>
      <c r="R173" s="113"/>
      <c r="S173" s="113"/>
      <c r="T173" s="113"/>
      <c r="U173" s="113"/>
    </row>
    <row r="174" spans="1:21" ht="22.5">
      <c r="A174" s="394" t="s">
        <v>190</v>
      </c>
      <c r="B174" s="390" t="s">
        <v>30</v>
      </c>
      <c r="C174" s="390" t="s">
        <v>41</v>
      </c>
      <c r="D174" s="390" t="s">
        <v>52</v>
      </c>
      <c r="E174" s="390" t="s">
        <v>189</v>
      </c>
      <c r="F174" s="390" t="s">
        <v>191</v>
      </c>
      <c r="G174" s="67"/>
      <c r="H174" s="114"/>
      <c r="I174" s="114">
        <v>81.45</v>
      </c>
      <c r="J174" s="114"/>
      <c r="K174" s="114"/>
      <c r="L174" s="114"/>
      <c r="M174" s="114"/>
      <c r="N174" s="114"/>
      <c r="O174" s="67">
        <f t="shared" si="72"/>
        <v>81.45</v>
      </c>
      <c r="P174" s="114">
        <f>Q174-O174</f>
        <v>-81.45</v>
      </c>
      <c r="Q174" s="495">
        <v>0</v>
      </c>
    </row>
    <row r="175" spans="1:21" s="34" customFormat="1">
      <c r="A175" s="400" t="s">
        <v>192</v>
      </c>
      <c r="B175" s="389" t="s">
        <v>30</v>
      </c>
      <c r="C175" s="389" t="s">
        <v>41</v>
      </c>
      <c r="D175" s="389" t="s">
        <v>52</v>
      </c>
      <c r="E175" s="389" t="s">
        <v>193</v>
      </c>
      <c r="F175" s="389"/>
      <c r="G175" s="112">
        <f>G176</f>
        <v>5800</v>
      </c>
      <c r="H175" s="112">
        <f>H176</f>
        <v>0</v>
      </c>
      <c r="I175" s="112">
        <f>I176</f>
        <v>0</v>
      </c>
      <c r="J175" s="112">
        <f>J176</f>
        <v>200</v>
      </c>
      <c r="K175" s="112">
        <f t="shared" ref="K175:Q175" si="82">K176</f>
        <v>0</v>
      </c>
      <c r="L175" s="112">
        <f t="shared" si="82"/>
        <v>0</v>
      </c>
      <c r="M175" s="112">
        <f t="shared" si="82"/>
        <v>0</v>
      </c>
      <c r="N175" s="112">
        <f t="shared" si="82"/>
        <v>0</v>
      </c>
      <c r="O175" s="112">
        <f t="shared" si="82"/>
        <v>6000</v>
      </c>
      <c r="P175" s="112">
        <f t="shared" si="82"/>
        <v>80</v>
      </c>
      <c r="Q175" s="469">
        <f t="shared" si="82"/>
        <v>6080</v>
      </c>
      <c r="R175" s="826"/>
      <c r="S175" s="826"/>
      <c r="T175" s="826"/>
      <c r="U175" s="826"/>
    </row>
    <row r="176" spans="1:21" ht="33.75">
      <c r="A176" s="395" t="s">
        <v>176</v>
      </c>
      <c r="B176" s="390" t="s">
        <v>30</v>
      </c>
      <c r="C176" s="390" t="s">
        <v>41</v>
      </c>
      <c r="D176" s="390" t="s">
        <v>52</v>
      </c>
      <c r="E176" s="390" t="s">
        <v>193</v>
      </c>
      <c r="F176" s="390" t="s">
        <v>177</v>
      </c>
      <c r="G176" s="67">
        <v>5800</v>
      </c>
      <c r="H176" s="114"/>
      <c r="I176" s="114"/>
      <c r="J176" s="114">
        <v>200</v>
      </c>
      <c r="K176" s="114"/>
      <c r="L176" s="114"/>
      <c r="M176" s="114"/>
      <c r="N176" s="114"/>
      <c r="O176" s="67">
        <f t="shared" si="72"/>
        <v>6000</v>
      </c>
      <c r="P176" s="114">
        <f>Q176-O176</f>
        <v>80</v>
      </c>
      <c r="Q176" s="495">
        <v>6080</v>
      </c>
    </row>
    <row r="177" spans="1:21">
      <c r="A177" s="400" t="s">
        <v>192</v>
      </c>
      <c r="B177" s="389" t="s">
        <v>30</v>
      </c>
      <c r="C177" s="389" t="s">
        <v>41</v>
      </c>
      <c r="D177" s="389" t="s">
        <v>52</v>
      </c>
      <c r="E177" s="389" t="s">
        <v>193</v>
      </c>
      <c r="F177" s="389"/>
      <c r="G177" s="112">
        <f>G178</f>
        <v>0</v>
      </c>
      <c r="H177" s="112">
        <f>H178</f>
        <v>2.3999999999999998E-3</v>
      </c>
      <c r="I177" s="112">
        <f>I178</f>
        <v>0</v>
      </c>
      <c r="J177" s="112">
        <f>J178</f>
        <v>0</v>
      </c>
      <c r="K177" s="112">
        <f t="shared" ref="K177:Q177" si="83">K178</f>
        <v>0</v>
      </c>
      <c r="L177" s="112">
        <f t="shared" si="83"/>
        <v>0</v>
      </c>
      <c r="M177" s="112">
        <f t="shared" si="83"/>
        <v>0</v>
      </c>
      <c r="N177" s="112">
        <f t="shared" si="83"/>
        <v>0</v>
      </c>
      <c r="O177" s="112">
        <f t="shared" si="83"/>
        <v>2.3999999999999998E-3</v>
      </c>
      <c r="P177" s="112">
        <f t="shared" si="83"/>
        <v>0</v>
      </c>
      <c r="Q177" s="469">
        <f t="shared" si="83"/>
        <v>2.3999999999999998E-3</v>
      </c>
    </row>
    <row r="178" spans="1:21" ht="33.75">
      <c r="A178" s="395" t="s">
        <v>176</v>
      </c>
      <c r="B178" s="389" t="s">
        <v>30</v>
      </c>
      <c r="C178" s="389" t="s">
        <v>41</v>
      </c>
      <c r="D178" s="389" t="s">
        <v>52</v>
      </c>
      <c r="E178" s="389" t="s">
        <v>193</v>
      </c>
      <c r="F178" s="390" t="s">
        <v>177</v>
      </c>
      <c r="G178" s="67"/>
      <c r="H178" s="114">
        <v>2.3999999999999998E-3</v>
      </c>
      <c r="I178" s="114"/>
      <c r="J178" s="114"/>
      <c r="K178" s="114"/>
      <c r="L178" s="114"/>
      <c r="M178" s="114"/>
      <c r="N178" s="114"/>
      <c r="O178" s="67">
        <f t="shared" si="72"/>
        <v>2.3999999999999998E-3</v>
      </c>
      <c r="P178" s="114">
        <f>Q178-O178</f>
        <v>0</v>
      </c>
      <c r="Q178" s="495">
        <v>2.3999999999999998E-3</v>
      </c>
    </row>
    <row r="179" spans="1:21" s="34" customFormat="1">
      <c r="A179" s="392" t="s">
        <v>194</v>
      </c>
      <c r="B179" s="389" t="s">
        <v>30</v>
      </c>
      <c r="C179" s="389" t="s">
        <v>41</v>
      </c>
      <c r="D179" s="389" t="s">
        <v>52</v>
      </c>
      <c r="E179" s="389" t="s">
        <v>195</v>
      </c>
      <c r="F179" s="389"/>
      <c r="G179" s="112">
        <f>G180</f>
        <v>554</v>
      </c>
      <c r="H179" s="112">
        <f>H180</f>
        <v>0</v>
      </c>
      <c r="I179" s="112">
        <f>I180</f>
        <v>0</v>
      </c>
      <c r="J179" s="112">
        <f>J180</f>
        <v>0</v>
      </c>
      <c r="K179" s="112">
        <f t="shared" ref="K179:Q179" si="84">K180</f>
        <v>0</v>
      </c>
      <c r="L179" s="112">
        <f t="shared" si="84"/>
        <v>0</v>
      </c>
      <c r="M179" s="112">
        <f t="shared" si="84"/>
        <v>0</v>
      </c>
      <c r="N179" s="112">
        <f t="shared" si="84"/>
        <v>0</v>
      </c>
      <c r="O179" s="112">
        <f t="shared" si="84"/>
        <v>554</v>
      </c>
      <c r="P179" s="112">
        <f t="shared" si="84"/>
        <v>248.18511999999998</v>
      </c>
      <c r="Q179" s="469">
        <f t="shared" si="84"/>
        <v>802.18511999999998</v>
      </c>
      <c r="R179" s="826"/>
      <c r="S179" s="826"/>
      <c r="T179" s="826"/>
      <c r="U179" s="826"/>
    </row>
    <row r="180" spans="1:21" ht="33.75">
      <c r="A180" s="395" t="s">
        <v>176</v>
      </c>
      <c r="B180" s="390" t="s">
        <v>30</v>
      </c>
      <c r="C180" s="390" t="s">
        <v>41</v>
      </c>
      <c r="D180" s="390" t="s">
        <v>52</v>
      </c>
      <c r="E180" s="390" t="s">
        <v>195</v>
      </c>
      <c r="F180" s="390" t="s">
        <v>177</v>
      </c>
      <c r="G180" s="67">
        <v>554</v>
      </c>
      <c r="H180" s="114"/>
      <c r="I180" s="114"/>
      <c r="J180" s="114"/>
      <c r="K180" s="114"/>
      <c r="L180" s="114"/>
      <c r="M180" s="114"/>
      <c r="N180" s="114"/>
      <c r="O180" s="67">
        <f t="shared" si="72"/>
        <v>554</v>
      </c>
      <c r="P180" s="114">
        <f>Q180-O180</f>
        <v>248.18511999999998</v>
      </c>
      <c r="Q180" s="495">
        <v>802.18511999999998</v>
      </c>
    </row>
    <row r="181" spans="1:21" s="34" customFormat="1">
      <c r="A181" s="392" t="s">
        <v>182</v>
      </c>
      <c r="B181" s="389" t="s">
        <v>30</v>
      </c>
      <c r="C181" s="389" t="s">
        <v>41</v>
      </c>
      <c r="D181" s="389" t="s">
        <v>52</v>
      </c>
      <c r="E181" s="389" t="s">
        <v>196</v>
      </c>
      <c r="F181" s="389"/>
      <c r="G181" s="112">
        <f>G182</f>
        <v>263</v>
      </c>
      <c r="H181" s="112">
        <f>H182</f>
        <v>0</v>
      </c>
      <c r="I181" s="112">
        <f>I182</f>
        <v>0</v>
      </c>
      <c r="J181" s="112">
        <f>J182</f>
        <v>0</v>
      </c>
      <c r="K181" s="112">
        <f t="shared" ref="K181:Q181" si="85">K182</f>
        <v>0</v>
      </c>
      <c r="L181" s="112">
        <f t="shared" si="85"/>
        <v>0</v>
      </c>
      <c r="M181" s="112">
        <f t="shared" si="85"/>
        <v>0</v>
      </c>
      <c r="N181" s="112">
        <f t="shared" si="85"/>
        <v>0</v>
      </c>
      <c r="O181" s="112">
        <f t="shared" si="85"/>
        <v>263</v>
      </c>
      <c r="P181" s="112">
        <f t="shared" si="85"/>
        <v>24.610000000000014</v>
      </c>
      <c r="Q181" s="469">
        <f t="shared" si="85"/>
        <v>287.61</v>
      </c>
      <c r="R181" s="826"/>
      <c r="S181" s="826"/>
      <c r="T181" s="826"/>
      <c r="U181" s="826"/>
    </row>
    <row r="182" spans="1:21" ht="33.75">
      <c r="A182" s="395" t="s">
        <v>176</v>
      </c>
      <c r="B182" s="390" t="s">
        <v>30</v>
      </c>
      <c r="C182" s="390" t="s">
        <v>41</v>
      </c>
      <c r="D182" s="390" t="s">
        <v>52</v>
      </c>
      <c r="E182" s="390" t="s">
        <v>196</v>
      </c>
      <c r="F182" s="390" t="s">
        <v>177</v>
      </c>
      <c r="G182" s="67">
        <v>263</v>
      </c>
      <c r="H182" s="114"/>
      <c r="I182" s="114"/>
      <c r="J182" s="114"/>
      <c r="K182" s="114"/>
      <c r="L182" s="114"/>
      <c r="M182" s="114"/>
      <c r="N182" s="114"/>
      <c r="O182" s="67">
        <f t="shared" si="72"/>
        <v>263</v>
      </c>
      <c r="P182" s="114">
        <f>Q182-O182</f>
        <v>24.610000000000014</v>
      </c>
      <c r="Q182" s="495">
        <v>287.61</v>
      </c>
    </row>
    <row r="183" spans="1:21" s="34" customFormat="1">
      <c r="A183" s="392" t="s">
        <v>197</v>
      </c>
      <c r="B183" s="389" t="s">
        <v>30</v>
      </c>
      <c r="C183" s="389" t="s">
        <v>41</v>
      </c>
      <c r="D183" s="389" t="s">
        <v>52</v>
      </c>
      <c r="E183" s="389" t="s">
        <v>198</v>
      </c>
      <c r="F183" s="389"/>
      <c r="G183" s="112">
        <f>G184</f>
        <v>397</v>
      </c>
      <c r="H183" s="112">
        <f>H184</f>
        <v>0</v>
      </c>
      <c r="I183" s="112">
        <f>I184</f>
        <v>0</v>
      </c>
      <c r="J183" s="112">
        <f>J184</f>
        <v>0</v>
      </c>
      <c r="K183" s="112">
        <f t="shared" ref="K183:Q183" si="86">K184</f>
        <v>0</v>
      </c>
      <c r="L183" s="112">
        <f t="shared" si="86"/>
        <v>0</v>
      </c>
      <c r="M183" s="112">
        <f t="shared" si="86"/>
        <v>0</v>
      </c>
      <c r="N183" s="112">
        <f t="shared" si="86"/>
        <v>0</v>
      </c>
      <c r="O183" s="112">
        <f t="shared" si="86"/>
        <v>397</v>
      </c>
      <c r="P183" s="112">
        <f t="shared" si="86"/>
        <v>-206.44</v>
      </c>
      <c r="Q183" s="469">
        <f t="shared" si="86"/>
        <v>190.56</v>
      </c>
      <c r="R183" s="826"/>
      <c r="S183" s="826"/>
      <c r="T183" s="826"/>
      <c r="U183" s="826"/>
    </row>
    <row r="184" spans="1:21" ht="33.75">
      <c r="A184" s="395" t="s">
        <v>176</v>
      </c>
      <c r="B184" s="390" t="s">
        <v>30</v>
      </c>
      <c r="C184" s="390" t="s">
        <v>41</v>
      </c>
      <c r="D184" s="390" t="s">
        <v>52</v>
      </c>
      <c r="E184" s="390" t="s">
        <v>198</v>
      </c>
      <c r="F184" s="390" t="s">
        <v>177</v>
      </c>
      <c r="G184" s="67">
        <v>397</v>
      </c>
      <c r="H184" s="114"/>
      <c r="I184" s="114"/>
      <c r="J184" s="114"/>
      <c r="K184" s="114"/>
      <c r="L184" s="114"/>
      <c r="M184" s="114"/>
      <c r="N184" s="114"/>
      <c r="O184" s="67">
        <f t="shared" si="72"/>
        <v>397</v>
      </c>
      <c r="P184" s="114">
        <f>Q184-O184</f>
        <v>-206.44</v>
      </c>
      <c r="Q184" s="495">
        <v>190.56</v>
      </c>
    </row>
    <row r="185" spans="1:21" s="34" customFormat="1">
      <c r="A185" s="392" t="s">
        <v>199</v>
      </c>
      <c r="B185" s="389" t="s">
        <v>30</v>
      </c>
      <c r="C185" s="389" t="s">
        <v>41</v>
      </c>
      <c r="D185" s="389" t="s">
        <v>52</v>
      </c>
      <c r="E185" s="389" t="s">
        <v>200</v>
      </c>
      <c r="F185" s="389"/>
      <c r="G185" s="112">
        <f>G186</f>
        <v>716</v>
      </c>
      <c r="H185" s="112">
        <f>H186</f>
        <v>0</v>
      </c>
      <c r="I185" s="112">
        <f>I186</f>
        <v>0</v>
      </c>
      <c r="J185" s="112">
        <f>J186</f>
        <v>0</v>
      </c>
      <c r="K185" s="112">
        <f t="shared" ref="K185:Q185" si="87">K186</f>
        <v>0</v>
      </c>
      <c r="L185" s="112">
        <f t="shared" si="87"/>
        <v>0</v>
      </c>
      <c r="M185" s="112">
        <f t="shared" si="87"/>
        <v>0</v>
      </c>
      <c r="N185" s="112">
        <f t="shared" si="87"/>
        <v>0</v>
      </c>
      <c r="O185" s="112">
        <f t="shared" si="87"/>
        <v>716</v>
      </c>
      <c r="P185" s="112">
        <f t="shared" si="87"/>
        <v>343.40000000000009</v>
      </c>
      <c r="Q185" s="469">
        <f t="shared" si="87"/>
        <v>1059.4000000000001</v>
      </c>
      <c r="R185" s="826"/>
      <c r="S185" s="826"/>
      <c r="T185" s="826"/>
      <c r="U185" s="826"/>
    </row>
    <row r="186" spans="1:21" ht="33.75">
      <c r="A186" s="395" t="s">
        <v>176</v>
      </c>
      <c r="B186" s="390" t="s">
        <v>30</v>
      </c>
      <c r="C186" s="390" t="s">
        <v>41</v>
      </c>
      <c r="D186" s="390" t="s">
        <v>52</v>
      </c>
      <c r="E186" s="390" t="s">
        <v>200</v>
      </c>
      <c r="F186" s="390" t="s">
        <v>177</v>
      </c>
      <c r="G186" s="67">
        <v>716</v>
      </c>
      <c r="H186" s="114"/>
      <c r="I186" s="114"/>
      <c r="J186" s="114"/>
      <c r="K186" s="114"/>
      <c r="L186" s="114"/>
      <c r="M186" s="114"/>
      <c r="N186" s="114"/>
      <c r="O186" s="67">
        <f t="shared" si="72"/>
        <v>716</v>
      </c>
      <c r="P186" s="114">
        <f>Q186-O186</f>
        <v>343.40000000000009</v>
      </c>
      <c r="Q186" s="495">
        <v>1059.4000000000001</v>
      </c>
    </row>
    <row r="187" spans="1:21" s="34" customFormat="1">
      <c r="A187" s="392" t="s">
        <v>201</v>
      </c>
      <c r="B187" s="389" t="s">
        <v>30</v>
      </c>
      <c r="C187" s="389" t="s">
        <v>41</v>
      </c>
      <c r="D187" s="389" t="s">
        <v>52</v>
      </c>
      <c r="E187" s="389" t="s">
        <v>202</v>
      </c>
      <c r="F187" s="389"/>
      <c r="G187" s="112">
        <f>G188</f>
        <v>31822</v>
      </c>
      <c r="H187" s="112">
        <f>H188</f>
        <v>0</v>
      </c>
      <c r="I187" s="112">
        <f>I188</f>
        <v>-0.5</v>
      </c>
      <c r="J187" s="112">
        <f>J188</f>
        <v>0</v>
      </c>
      <c r="K187" s="112">
        <f t="shared" ref="K187:Q187" si="88">K188</f>
        <v>0</v>
      </c>
      <c r="L187" s="112">
        <f t="shared" si="88"/>
        <v>0</v>
      </c>
      <c r="M187" s="112">
        <f t="shared" si="88"/>
        <v>0</v>
      </c>
      <c r="N187" s="112">
        <f t="shared" si="88"/>
        <v>0</v>
      </c>
      <c r="O187" s="112">
        <f t="shared" si="88"/>
        <v>31821.5</v>
      </c>
      <c r="P187" s="112">
        <f t="shared" si="88"/>
        <v>1917</v>
      </c>
      <c r="Q187" s="469">
        <f t="shared" si="88"/>
        <v>33738.5</v>
      </c>
      <c r="R187" s="826"/>
      <c r="S187" s="826"/>
      <c r="T187" s="826"/>
      <c r="U187" s="826"/>
    </row>
    <row r="188" spans="1:21" ht="33.75">
      <c r="A188" s="395" t="s">
        <v>176</v>
      </c>
      <c r="B188" s="390" t="s">
        <v>30</v>
      </c>
      <c r="C188" s="390" t="s">
        <v>41</v>
      </c>
      <c r="D188" s="390" t="s">
        <v>52</v>
      </c>
      <c r="E188" s="390" t="s">
        <v>202</v>
      </c>
      <c r="F188" s="390" t="s">
        <v>177</v>
      </c>
      <c r="G188" s="67">
        <v>31822</v>
      </c>
      <c r="H188" s="114"/>
      <c r="I188" s="114">
        <v>-0.5</v>
      </c>
      <c r="J188" s="114"/>
      <c r="K188" s="114"/>
      <c r="L188" s="114"/>
      <c r="M188" s="114"/>
      <c r="N188" s="114"/>
      <c r="O188" s="67">
        <f t="shared" si="72"/>
        <v>31821.5</v>
      </c>
      <c r="P188" s="114">
        <f>Q188-O188</f>
        <v>1917</v>
      </c>
      <c r="Q188" s="495">
        <v>33738.5</v>
      </c>
    </row>
    <row r="189" spans="1:21" s="34" customFormat="1">
      <c r="A189" s="401" t="s">
        <v>203</v>
      </c>
      <c r="B189" s="389" t="s">
        <v>30</v>
      </c>
      <c r="C189" s="389" t="s">
        <v>41</v>
      </c>
      <c r="D189" s="389" t="s">
        <v>52</v>
      </c>
      <c r="E189" s="389" t="s">
        <v>204</v>
      </c>
      <c r="F189" s="389"/>
      <c r="G189" s="112">
        <f>G190</f>
        <v>2937.6</v>
      </c>
      <c r="H189" s="112">
        <f>H190</f>
        <v>0</v>
      </c>
      <c r="I189" s="112">
        <f>I190</f>
        <v>0</v>
      </c>
      <c r="J189" s="112">
        <f>J190</f>
        <v>0</v>
      </c>
      <c r="K189" s="112">
        <f t="shared" ref="K189:Q189" si="89">K190</f>
        <v>0</v>
      </c>
      <c r="L189" s="112">
        <f t="shared" si="89"/>
        <v>0</v>
      </c>
      <c r="M189" s="112">
        <f t="shared" si="89"/>
        <v>0</v>
      </c>
      <c r="N189" s="112">
        <f t="shared" si="89"/>
        <v>0</v>
      </c>
      <c r="O189" s="112">
        <f t="shared" si="89"/>
        <v>2937.6</v>
      </c>
      <c r="P189" s="112">
        <f t="shared" si="89"/>
        <v>29</v>
      </c>
      <c r="Q189" s="469">
        <f t="shared" si="89"/>
        <v>2966.6</v>
      </c>
      <c r="R189" s="826"/>
      <c r="S189" s="826"/>
      <c r="T189" s="826"/>
      <c r="U189" s="826"/>
    </row>
    <row r="190" spans="1:21" ht="33.75">
      <c r="A190" s="395" t="s">
        <v>176</v>
      </c>
      <c r="B190" s="390" t="s">
        <v>30</v>
      </c>
      <c r="C190" s="390" t="s">
        <v>41</v>
      </c>
      <c r="D190" s="390" t="s">
        <v>52</v>
      </c>
      <c r="E190" s="390" t="s">
        <v>204</v>
      </c>
      <c r="F190" s="390" t="s">
        <v>177</v>
      </c>
      <c r="G190" s="67">
        <v>2937.6</v>
      </c>
      <c r="H190" s="114"/>
      <c r="I190" s="114"/>
      <c r="J190" s="114"/>
      <c r="K190" s="114"/>
      <c r="L190" s="114"/>
      <c r="M190" s="114"/>
      <c r="N190" s="114"/>
      <c r="O190" s="67">
        <f t="shared" si="72"/>
        <v>2937.6</v>
      </c>
      <c r="P190" s="114">
        <f>Q190-O190</f>
        <v>29</v>
      </c>
      <c r="Q190" s="495">
        <v>2966.6</v>
      </c>
    </row>
    <row r="191" spans="1:21" s="34" customFormat="1" ht="22.5">
      <c r="A191" s="388" t="s">
        <v>169</v>
      </c>
      <c r="B191" s="389" t="s">
        <v>30</v>
      </c>
      <c r="C191" s="389" t="s">
        <v>41</v>
      </c>
      <c r="D191" s="389" t="s">
        <v>52</v>
      </c>
      <c r="E191" s="389" t="s">
        <v>170</v>
      </c>
      <c r="F191" s="389"/>
      <c r="G191" s="112">
        <f>G193+G192</f>
        <v>51.3</v>
      </c>
      <c r="H191" s="112">
        <f>H193+H192</f>
        <v>0</v>
      </c>
      <c r="I191" s="112">
        <f>I193+I192</f>
        <v>0</v>
      </c>
      <c r="J191" s="112">
        <f>J193+J192</f>
        <v>0</v>
      </c>
      <c r="K191" s="112">
        <f t="shared" ref="K191:Q191" si="90">K193+K192</f>
        <v>0</v>
      </c>
      <c r="L191" s="112">
        <f t="shared" si="90"/>
        <v>0</v>
      </c>
      <c r="M191" s="112">
        <f t="shared" si="90"/>
        <v>0</v>
      </c>
      <c r="N191" s="112">
        <f t="shared" si="90"/>
        <v>0</v>
      </c>
      <c r="O191" s="112">
        <f t="shared" si="90"/>
        <v>51.3</v>
      </c>
      <c r="P191" s="112">
        <f>P193+P192</f>
        <v>0</v>
      </c>
      <c r="Q191" s="469">
        <f t="shared" si="90"/>
        <v>51.3</v>
      </c>
      <c r="R191" s="826"/>
      <c r="S191" s="826"/>
      <c r="T191" s="826"/>
      <c r="U191" s="826"/>
    </row>
    <row r="192" spans="1:21" s="34" customFormat="1" ht="22.5">
      <c r="A192" s="395" t="s">
        <v>44</v>
      </c>
      <c r="B192" s="390" t="s">
        <v>30</v>
      </c>
      <c r="C192" s="390" t="s">
        <v>41</v>
      </c>
      <c r="D192" s="390" t="s">
        <v>52</v>
      </c>
      <c r="E192" s="390" t="s">
        <v>170</v>
      </c>
      <c r="F192" s="390" t="s">
        <v>45</v>
      </c>
      <c r="G192" s="67">
        <v>20</v>
      </c>
      <c r="H192" s="384"/>
      <c r="I192" s="114">
        <v>1.8</v>
      </c>
      <c r="J192" s="114"/>
      <c r="K192" s="114"/>
      <c r="L192" s="114"/>
      <c r="M192" s="114"/>
      <c r="N192" s="114"/>
      <c r="O192" s="67">
        <f t="shared" si="72"/>
        <v>21.8</v>
      </c>
      <c r="P192" s="384">
        <f>Q192-O192</f>
        <v>2</v>
      </c>
      <c r="Q192" s="522">
        <v>23.8</v>
      </c>
      <c r="R192" s="826"/>
      <c r="S192" s="826"/>
      <c r="T192" s="826"/>
      <c r="U192" s="826"/>
    </row>
    <row r="193" spans="1:21">
      <c r="A193" s="395" t="s">
        <v>46</v>
      </c>
      <c r="B193" s="390" t="s">
        <v>30</v>
      </c>
      <c r="C193" s="390" t="s">
        <v>41</v>
      </c>
      <c r="D193" s="390" t="s">
        <v>52</v>
      </c>
      <c r="E193" s="390" t="s">
        <v>170</v>
      </c>
      <c r="F193" s="390" t="s">
        <v>47</v>
      </c>
      <c r="G193" s="67">
        <v>31.3</v>
      </c>
      <c r="H193" s="114"/>
      <c r="I193" s="114">
        <v>-1.8</v>
      </c>
      <c r="J193" s="114"/>
      <c r="K193" s="114"/>
      <c r="L193" s="114"/>
      <c r="M193" s="114"/>
      <c r="N193" s="114"/>
      <c r="O193" s="67">
        <f t="shared" si="72"/>
        <v>29.5</v>
      </c>
      <c r="P193" s="384">
        <f>Q193-O193</f>
        <v>-2</v>
      </c>
      <c r="Q193" s="495">
        <v>27.5</v>
      </c>
    </row>
    <row r="194" spans="1:21" s="34" customFormat="1" ht="22.5">
      <c r="A194" s="401" t="s">
        <v>205</v>
      </c>
      <c r="B194" s="389" t="s">
        <v>30</v>
      </c>
      <c r="C194" s="389" t="s">
        <v>41</v>
      </c>
      <c r="D194" s="389" t="s">
        <v>52</v>
      </c>
      <c r="E194" s="389" t="s">
        <v>206</v>
      </c>
      <c r="F194" s="389"/>
      <c r="G194" s="112">
        <f>G195+G196+G198+G197+G199+G200</f>
        <v>1066</v>
      </c>
      <c r="H194" s="112">
        <f>H195+H196+H198+H197+H199+H200</f>
        <v>0</v>
      </c>
      <c r="I194" s="112">
        <f>I195+I196+I198+I197+I199+I200</f>
        <v>0</v>
      </c>
      <c r="J194" s="112">
        <f>J195+J196+J198+J197+J199+J200</f>
        <v>48</v>
      </c>
      <c r="K194" s="112">
        <f t="shared" ref="K194:Q194" si="91">K195+K196+K198+K197+K199+K200</f>
        <v>0</v>
      </c>
      <c r="L194" s="112">
        <f t="shared" si="91"/>
        <v>0</v>
      </c>
      <c r="M194" s="112">
        <f t="shared" si="91"/>
        <v>0</v>
      </c>
      <c r="N194" s="112">
        <f t="shared" si="91"/>
        <v>0</v>
      </c>
      <c r="O194" s="112">
        <f t="shared" si="91"/>
        <v>1114</v>
      </c>
      <c r="P194" s="112">
        <f t="shared" si="91"/>
        <v>64.5</v>
      </c>
      <c r="Q194" s="469">
        <f t="shared" si="91"/>
        <v>1178.5</v>
      </c>
      <c r="R194" s="826"/>
      <c r="S194" s="826"/>
      <c r="T194" s="826"/>
      <c r="U194" s="826"/>
    </row>
    <row r="195" spans="1:21">
      <c r="A195" s="370" t="s">
        <v>33</v>
      </c>
      <c r="B195" s="390" t="s">
        <v>30</v>
      </c>
      <c r="C195" s="390" t="s">
        <v>41</v>
      </c>
      <c r="D195" s="390" t="s">
        <v>52</v>
      </c>
      <c r="E195" s="390" t="s">
        <v>206</v>
      </c>
      <c r="F195" s="390" t="s">
        <v>34</v>
      </c>
      <c r="G195" s="67">
        <v>841.8</v>
      </c>
      <c r="H195" s="114"/>
      <c r="I195" s="114"/>
      <c r="J195" s="114">
        <v>48</v>
      </c>
      <c r="K195" s="114"/>
      <c r="L195" s="114"/>
      <c r="M195" s="114"/>
      <c r="N195" s="114"/>
      <c r="O195" s="67">
        <f t="shared" si="72"/>
        <v>889.8</v>
      </c>
      <c r="P195" s="114">
        <f>Q195-O195</f>
        <v>64.5</v>
      </c>
      <c r="Q195" s="495">
        <v>954.3</v>
      </c>
    </row>
    <row r="196" spans="1:21">
      <c r="A196" s="395" t="s">
        <v>38</v>
      </c>
      <c r="B196" s="390" t="s">
        <v>30</v>
      </c>
      <c r="C196" s="390" t="s">
        <v>41</v>
      </c>
      <c r="D196" s="390" t="s">
        <v>52</v>
      </c>
      <c r="E196" s="390" t="s">
        <v>206</v>
      </c>
      <c r="F196" s="390" t="s">
        <v>39</v>
      </c>
      <c r="G196" s="67">
        <v>2.4500000000000002</v>
      </c>
      <c r="H196" s="114"/>
      <c r="I196" s="114"/>
      <c r="J196" s="114"/>
      <c r="K196" s="114"/>
      <c r="L196" s="114"/>
      <c r="M196" s="114"/>
      <c r="N196" s="114"/>
      <c r="O196" s="67">
        <f t="shared" si="72"/>
        <v>2.4500000000000002</v>
      </c>
      <c r="P196" s="114">
        <f t="shared" ref="P196:P200" si="92">Q196-O196</f>
        <v>5.8259999999999996</v>
      </c>
      <c r="Q196" s="495">
        <v>8.2759999999999998</v>
      </c>
    </row>
    <row r="197" spans="1:21" ht="22.5">
      <c r="A197" s="395" t="s">
        <v>44</v>
      </c>
      <c r="B197" s="390" t="s">
        <v>30</v>
      </c>
      <c r="C197" s="390" t="s">
        <v>41</v>
      </c>
      <c r="D197" s="390" t="s">
        <v>52</v>
      </c>
      <c r="E197" s="390" t="s">
        <v>206</v>
      </c>
      <c r="F197" s="390" t="s">
        <v>45</v>
      </c>
      <c r="G197" s="67">
        <v>60</v>
      </c>
      <c r="H197" s="114"/>
      <c r="I197" s="114"/>
      <c r="J197" s="114"/>
      <c r="K197" s="114"/>
      <c r="L197" s="114">
        <v>10</v>
      </c>
      <c r="M197" s="114"/>
      <c r="N197" s="114"/>
      <c r="O197" s="67">
        <f t="shared" si="72"/>
        <v>70</v>
      </c>
      <c r="P197" s="114">
        <f t="shared" si="92"/>
        <v>0</v>
      </c>
      <c r="Q197" s="495">
        <v>70</v>
      </c>
    </row>
    <row r="198" spans="1:21">
      <c r="A198" s="395" t="s">
        <v>46</v>
      </c>
      <c r="B198" s="390" t="s">
        <v>30</v>
      </c>
      <c r="C198" s="390" t="s">
        <v>41</v>
      </c>
      <c r="D198" s="390" t="s">
        <v>52</v>
      </c>
      <c r="E198" s="390" t="s">
        <v>206</v>
      </c>
      <c r="F198" s="390" t="s">
        <v>47</v>
      </c>
      <c r="G198" s="67">
        <v>143.25</v>
      </c>
      <c r="H198" s="114"/>
      <c r="I198" s="114"/>
      <c r="J198" s="114"/>
      <c r="K198" s="114"/>
      <c r="L198" s="114">
        <v>-10</v>
      </c>
      <c r="M198" s="114"/>
      <c r="N198" s="114"/>
      <c r="O198" s="67">
        <f t="shared" si="72"/>
        <v>133.25</v>
      </c>
      <c r="P198" s="114">
        <f t="shared" si="92"/>
        <v>-1.4999999999986358E-2</v>
      </c>
      <c r="Q198" s="495">
        <v>133.23500000000001</v>
      </c>
    </row>
    <row r="199" spans="1:21">
      <c r="A199" s="394" t="s">
        <v>48</v>
      </c>
      <c r="B199" s="390" t="s">
        <v>30</v>
      </c>
      <c r="C199" s="390" t="s">
        <v>41</v>
      </c>
      <c r="D199" s="390" t="s">
        <v>52</v>
      </c>
      <c r="E199" s="390" t="s">
        <v>206</v>
      </c>
      <c r="F199" s="390" t="s">
        <v>49</v>
      </c>
      <c r="G199" s="67">
        <v>14.5</v>
      </c>
      <c r="H199" s="114"/>
      <c r="I199" s="114"/>
      <c r="J199" s="114"/>
      <c r="K199" s="114"/>
      <c r="L199" s="114"/>
      <c r="M199" s="114"/>
      <c r="N199" s="114"/>
      <c r="O199" s="67">
        <f t="shared" si="72"/>
        <v>14.5</v>
      </c>
      <c r="P199" s="114">
        <f t="shared" si="92"/>
        <v>-4.2590000000000003</v>
      </c>
      <c r="Q199" s="495">
        <v>10.241</v>
      </c>
    </row>
    <row r="200" spans="1:21">
      <c r="A200" s="394" t="s">
        <v>50</v>
      </c>
      <c r="B200" s="390" t="s">
        <v>30</v>
      </c>
      <c r="C200" s="390" t="s">
        <v>41</v>
      </c>
      <c r="D200" s="390" t="s">
        <v>52</v>
      </c>
      <c r="E200" s="390" t="s">
        <v>206</v>
      </c>
      <c r="F200" s="390" t="s">
        <v>51</v>
      </c>
      <c r="G200" s="67">
        <v>4</v>
      </c>
      <c r="H200" s="114"/>
      <c r="I200" s="114"/>
      <c r="J200" s="114"/>
      <c r="K200" s="114"/>
      <c r="L200" s="114"/>
      <c r="M200" s="114"/>
      <c r="N200" s="114"/>
      <c r="O200" s="67">
        <f t="shared" si="72"/>
        <v>4</v>
      </c>
      <c r="P200" s="114">
        <f t="shared" si="92"/>
        <v>-1.552</v>
      </c>
      <c r="Q200" s="495">
        <v>2.448</v>
      </c>
    </row>
    <row r="201" spans="1:21" s="34" customFormat="1" ht="22.5">
      <c r="A201" s="401" t="s">
        <v>207</v>
      </c>
      <c r="B201" s="389" t="s">
        <v>30</v>
      </c>
      <c r="C201" s="389" t="s">
        <v>41</v>
      </c>
      <c r="D201" s="389" t="s">
        <v>52</v>
      </c>
      <c r="E201" s="389" t="s">
        <v>208</v>
      </c>
      <c r="F201" s="389"/>
      <c r="G201" s="112">
        <f>G202+G203+G205</f>
        <v>3113.8</v>
      </c>
      <c r="H201" s="112">
        <f>H202+H203+H205</f>
        <v>520.75</v>
      </c>
      <c r="I201" s="112">
        <f>I202+I203+I205</f>
        <v>0</v>
      </c>
      <c r="J201" s="112">
        <f>J202+J203+J205</f>
        <v>168.4</v>
      </c>
      <c r="K201" s="112">
        <f t="shared" ref="K201:M201" si="93">K202+K203+K205</f>
        <v>0</v>
      </c>
      <c r="L201" s="112">
        <f t="shared" si="93"/>
        <v>0</v>
      </c>
      <c r="M201" s="112">
        <f t="shared" si="93"/>
        <v>0</v>
      </c>
      <c r="N201" s="112">
        <f>N202+N203+N205+N204</f>
        <v>0</v>
      </c>
      <c r="O201" s="112">
        <f t="shared" ref="O201:Q201" si="94">O202+O203+O205+O204</f>
        <v>3802.9500000000003</v>
      </c>
      <c r="P201" s="112">
        <f t="shared" si="94"/>
        <v>365.79999999999995</v>
      </c>
      <c r="Q201" s="469">
        <f t="shared" si="94"/>
        <v>4168.7500000000009</v>
      </c>
      <c r="R201" s="826"/>
      <c r="S201" s="826"/>
      <c r="T201" s="826"/>
      <c r="U201" s="826"/>
    </row>
    <row r="202" spans="1:21">
      <c r="A202" s="370" t="s">
        <v>33</v>
      </c>
      <c r="B202" s="390" t="s">
        <v>30</v>
      </c>
      <c r="C202" s="390" t="s">
        <v>41</v>
      </c>
      <c r="D202" s="390" t="s">
        <v>52</v>
      </c>
      <c r="E202" s="390" t="s">
        <v>208</v>
      </c>
      <c r="F202" s="390" t="s">
        <v>209</v>
      </c>
      <c r="G202" s="67">
        <v>3010.5</v>
      </c>
      <c r="H202" s="114"/>
      <c r="I202" s="114"/>
      <c r="J202" s="114">
        <v>168.4</v>
      </c>
      <c r="K202" s="114"/>
      <c r="L202" s="114"/>
      <c r="M202" s="114"/>
      <c r="N202" s="114"/>
      <c r="O202" s="67">
        <f t="shared" si="72"/>
        <v>3178.9</v>
      </c>
      <c r="P202" s="114">
        <f>Q202-O202</f>
        <v>162</v>
      </c>
      <c r="Q202" s="495">
        <v>3340.9</v>
      </c>
    </row>
    <row r="203" spans="1:21">
      <c r="A203" s="395" t="s">
        <v>38</v>
      </c>
      <c r="B203" s="390" t="s">
        <v>30</v>
      </c>
      <c r="C203" s="390" t="s">
        <v>41</v>
      </c>
      <c r="D203" s="390" t="s">
        <v>52</v>
      </c>
      <c r="E203" s="390" t="s">
        <v>208</v>
      </c>
      <c r="F203" s="390" t="s">
        <v>83</v>
      </c>
      <c r="G203" s="67">
        <v>73.3</v>
      </c>
      <c r="H203" s="114"/>
      <c r="I203" s="114"/>
      <c r="J203" s="114"/>
      <c r="K203" s="114"/>
      <c r="L203" s="114"/>
      <c r="M203" s="114"/>
      <c r="N203" s="114"/>
      <c r="O203" s="67">
        <f t="shared" si="72"/>
        <v>73.3</v>
      </c>
      <c r="P203" s="114">
        <f t="shared" ref="P203:P205" si="95">Q203-O203</f>
        <v>-15.819609999999997</v>
      </c>
      <c r="Q203" s="495">
        <v>57.48039</v>
      </c>
    </row>
    <row r="204" spans="1:21">
      <c r="A204" s="395"/>
      <c r="B204" s="390" t="s">
        <v>30</v>
      </c>
      <c r="C204" s="390" t="s">
        <v>41</v>
      </c>
      <c r="D204" s="390" t="s">
        <v>52</v>
      </c>
      <c r="E204" s="390" t="s">
        <v>208</v>
      </c>
      <c r="F204" s="390" t="s">
        <v>45</v>
      </c>
      <c r="G204" s="67"/>
      <c r="H204" s="114"/>
      <c r="I204" s="114"/>
      <c r="J204" s="114"/>
      <c r="K204" s="114"/>
      <c r="L204" s="114"/>
      <c r="M204" s="114"/>
      <c r="N204" s="114"/>
      <c r="O204" s="67"/>
      <c r="P204" s="114">
        <f t="shared" si="95"/>
        <v>31.39</v>
      </c>
      <c r="Q204" s="495">
        <v>31.39</v>
      </c>
    </row>
    <row r="205" spans="1:21">
      <c r="A205" s="395" t="s">
        <v>46</v>
      </c>
      <c r="B205" s="390" t="s">
        <v>30</v>
      </c>
      <c r="C205" s="390" t="s">
        <v>41</v>
      </c>
      <c r="D205" s="390" t="s">
        <v>52</v>
      </c>
      <c r="E205" s="390" t="s">
        <v>208</v>
      </c>
      <c r="F205" s="390" t="s">
        <v>47</v>
      </c>
      <c r="G205" s="67">
        <v>30</v>
      </c>
      <c r="H205" s="114">
        <v>520.75</v>
      </c>
      <c r="I205" s="114"/>
      <c r="J205" s="114"/>
      <c r="K205" s="114"/>
      <c r="L205" s="114"/>
      <c r="M205" s="114"/>
      <c r="N205" s="114"/>
      <c r="O205" s="67">
        <f t="shared" si="72"/>
        <v>550.75</v>
      </c>
      <c r="P205" s="114">
        <f t="shared" si="95"/>
        <v>188.22960999999998</v>
      </c>
      <c r="Q205" s="495">
        <v>738.97960999999998</v>
      </c>
    </row>
    <row r="206" spans="1:21">
      <c r="A206" s="402" t="s">
        <v>210</v>
      </c>
      <c r="B206" s="389"/>
      <c r="C206" s="389" t="s">
        <v>41</v>
      </c>
      <c r="D206" s="389" t="s">
        <v>211</v>
      </c>
      <c r="E206" s="389"/>
      <c r="F206" s="389"/>
      <c r="G206" s="112">
        <f>G207+G232+G227+G230</f>
        <v>30350</v>
      </c>
      <c r="H206" s="112">
        <f t="shared" ref="H206:N206" si="96">H207+H232+H227+H230</f>
        <v>-11350</v>
      </c>
      <c r="I206" s="112">
        <f t="shared" si="96"/>
        <v>5055</v>
      </c>
      <c r="J206" s="112">
        <f t="shared" si="96"/>
        <v>0</v>
      </c>
      <c r="K206" s="112">
        <f t="shared" si="96"/>
        <v>0</v>
      </c>
      <c r="L206" s="112">
        <f t="shared" si="96"/>
        <v>5975.3606499999996</v>
      </c>
      <c r="M206" s="112">
        <f t="shared" si="96"/>
        <v>0</v>
      </c>
      <c r="N206" s="112">
        <f t="shared" si="96"/>
        <v>0</v>
      </c>
      <c r="O206" s="112">
        <f>O207+O232+O227+O230</f>
        <v>30030.360649999999</v>
      </c>
      <c r="P206" s="112">
        <f t="shared" ref="P206:Q206" si="97">P207+P232+P227+P230</f>
        <v>0</v>
      </c>
      <c r="Q206" s="469">
        <f t="shared" si="97"/>
        <v>30030.360649999999</v>
      </c>
    </row>
    <row r="207" spans="1:21">
      <c r="A207" s="402" t="s">
        <v>212</v>
      </c>
      <c r="B207" s="389" t="s">
        <v>30</v>
      </c>
      <c r="C207" s="389" t="s">
        <v>41</v>
      </c>
      <c r="D207" s="389" t="s">
        <v>211</v>
      </c>
      <c r="E207" s="389" t="s">
        <v>213</v>
      </c>
      <c r="F207" s="389"/>
      <c r="G207" s="112">
        <f>G208</f>
        <v>25350</v>
      </c>
      <c r="H207" s="112">
        <f>H208</f>
        <v>-25350</v>
      </c>
      <c r="I207" s="112">
        <f>I208</f>
        <v>0</v>
      </c>
      <c r="J207" s="112">
        <f>J208</f>
        <v>0</v>
      </c>
      <c r="K207" s="112">
        <f t="shared" ref="K207:Q207" si="98">K208</f>
        <v>0</v>
      </c>
      <c r="L207" s="112">
        <f t="shared" si="98"/>
        <v>0</v>
      </c>
      <c r="M207" s="112">
        <f t="shared" si="98"/>
        <v>0</v>
      </c>
      <c r="N207" s="112">
        <f t="shared" si="98"/>
        <v>0</v>
      </c>
      <c r="O207" s="112">
        <f t="shared" si="98"/>
        <v>0</v>
      </c>
      <c r="P207" s="112">
        <f t="shared" si="98"/>
        <v>0</v>
      </c>
      <c r="Q207" s="469">
        <f t="shared" si="98"/>
        <v>0</v>
      </c>
    </row>
    <row r="208" spans="1:21" s="59" customFormat="1" ht="45">
      <c r="A208" s="402" t="s">
        <v>214</v>
      </c>
      <c r="B208" s="389"/>
      <c r="C208" s="389" t="s">
        <v>41</v>
      </c>
      <c r="D208" s="389" t="s">
        <v>211</v>
      </c>
      <c r="E208" s="389" t="s">
        <v>215</v>
      </c>
      <c r="F208" s="389"/>
      <c r="G208" s="112">
        <f>G209+G211+G213+G215+G217+G221+G223+G225+G219</f>
        <v>25350</v>
      </c>
      <c r="H208" s="112">
        <f>H209+H211+H213+H215+H217+H221+H223+H225+H219</f>
        <v>-25350</v>
      </c>
      <c r="I208" s="112">
        <f>I209+I211+I213+I215+I217+I221+I223+I225+I219</f>
        <v>0</v>
      </c>
      <c r="J208" s="112">
        <f>J209+J211+J213+J215+J217+J221+J223+J225+J219</f>
        <v>0</v>
      </c>
      <c r="K208" s="112">
        <f t="shared" ref="K208:Q208" si="99">K209+K211+K213+K215+K217+K221+K223+K225+K219</f>
        <v>0</v>
      </c>
      <c r="L208" s="112">
        <f t="shared" si="99"/>
        <v>0</v>
      </c>
      <c r="M208" s="112">
        <f t="shared" si="99"/>
        <v>0</v>
      </c>
      <c r="N208" s="112">
        <f t="shared" si="99"/>
        <v>0</v>
      </c>
      <c r="O208" s="112">
        <f t="shared" si="99"/>
        <v>0</v>
      </c>
      <c r="P208" s="112">
        <f t="shared" si="99"/>
        <v>0</v>
      </c>
      <c r="Q208" s="469">
        <f t="shared" si="99"/>
        <v>0</v>
      </c>
      <c r="R208" s="69"/>
      <c r="S208" s="69"/>
      <c r="T208" s="69"/>
      <c r="U208" s="69"/>
    </row>
    <row r="209" spans="1:21" s="23" customFormat="1" ht="22.5">
      <c r="A209" s="402" t="s">
        <v>216</v>
      </c>
      <c r="B209" s="389" t="s">
        <v>30</v>
      </c>
      <c r="C209" s="389" t="s">
        <v>41</v>
      </c>
      <c r="D209" s="389" t="s">
        <v>211</v>
      </c>
      <c r="E209" s="389" t="s">
        <v>217</v>
      </c>
      <c r="F209" s="389"/>
      <c r="G209" s="112">
        <f>G210</f>
        <v>10000</v>
      </c>
      <c r="H209" s="112">
        <f>H210</f>
        <v>-10000</v>
      </c>
      <c r="I209" s="112">
        <f>I210</f>
        <v>0</v>
      </c>
      <c r="J209" s="112">
        <f>J210</f>
        <v>0</v>
      </c>
      <c r="K209" s="112">
        <f t="shared" ref="K209:Q209" si="100">K210</f>
        <v>0</v>
      </c>
      <c r="L209" s="112">
        <f t="shared" si="100"/>
        <v>0</v>
      </c>
      <c r="M209" s="112">
        <f t="shared" si="100"/>
        <v>0</v>
      </c>
      <c r="N209" s="112">
        <f t="shared" si="100"/>
        <v>0</v>
      </c>
      <c r="O209" s="112">
        <f t="shared" si="100"/>
        <v>0</v>
      </c>
      <c r="P209" s="112">
        <f t="shared" si="100"/>
        <v>0</v>
      </c>
      <c r="Q209" s="469">
        <f t="shared" si="100"/>
        <v>0</v>
      </c>
      <c r="R209" s="113"/>
      <c r="S209" s="113"/>
      <c r="T209" s="113"/>
      <c r="U209" s="113"/>
    </row>
    <row r="210" spans="1:21">
      <c r="A210" s="395" t="s">
        <v>46</v>
      </c>
      <c r="B210" s="390" t="s">
        <v>30</v>
      </c>
      <c r="C210" s="390" t="s">
        <v>41</v>
      </c>
      <c r="D210" s="390" t="s">
        <v>211</v>
      </c>
      <c r="E210" s="390" t="s">
        <v>218</v>
      </c>
      <c r="F210" s="390" t="s">
        <v>47</v>
      </c>
      <c r="G210" s="67">
        <v>10000</v>
      </c>
      <c r="H210" s="114">
        <v>-10000</v>
      </c>
      <c r="I210" s="114"/>
      <c r="J210" s="114"/>
      <c r="K210" s="114"/>
      <c r="L210" s="114"/>
      <c r="M210" s="114"/>
      <c r="N210" s="114"/>
      <c r="O210" s="67">
        <f t="shared" si="72"/>
        <v>0</v>
      </c>
      <c r="P210" s="114">
        <f>Q210-O210</f>
        <v>0</v>
      </c>
      <c r="Q210" s="495">
        <v>0</v>
      </c>
    </row>
    <row r="211" spans="1:21" s="23" customFormat="1" ht="22.5">
      <c r="A211" s="402" t="s">
        <v>219</v>
      </c>
      <c r="B211" s="389" t="s">
        <v>30</v>
      </c>
      <c r="C211" s="389" t="s">
        <v>41</v>
      </c>
      <c r="D211" s="389" t="s">
        <v>211</v>
      </c>
      <c r="E211" s="389" t="s">
        <v>220</v>
      </c>
      <c r="F211" s="389"/>
      <c r="G211" s="112">
        <f>G212</f>
        <v>5000</v>
      </c>
      <c r="H211" s="112">
        <f>H212</f>
        <v>-5000</v>
      </c>
      <c r="I211" s="112">
        <f>I212</f>
        <v>0</v>
      </c>
      <c r="J211" s="112">
        <f>J212</f>
        <v>0</v>
      </c>
      <c r="K211" s="112">
        <f t="shared" ref="K211:Q211" si="101">K212</f>
        <v>0</v>
      </c>
      <c r="L211" s="112">
        <f t="shared" si="101"/>
        <v>0</v>
      </c>
      <c r="M211" s="112">
        <f t="shared" si="101"/>
        <v>0</v>
      </c>
      <c r="N211" s="112">
        <f t="shared" si="101"/>
        <v>0</v>
      </c>
      <c r="O211" s="112">
        <f t="shared" si="101"/>
        <v>0</v>
      </c>
      <c r="P211" s="112">
        <f t="shared" si="101"/>
        <v>0</v>
      </c>
      <c r="Q211" s="469">
        <f t="shared" si="101"/>
        <v>0</v>
      </c>
      <c r="R211" s="113"/>
      <c r="S211" s="113"/>
      <c r="T211" s="113"/>
      <c r="U211" s="113"/>
    </row>
    <row r="212" spans="1:21">
      <c r="A212" s="395" t="s">
        <v>46</v>
      </c>
      <c r="B212" s="390" t="s">
        <v>30</v>
      </c>
      <c r="C212" s="390" t="s">
        <v>41</v>
      </c>
      <c r="D212" s="390" t="s">
        <v>211</v>
      </c>
      <c r="E212" s="390" t="s">
        <v>220</v>
      </c>
      <c r="F212" s="390" t="s">
        <v>47</v>
      </c>
      <c r="G212" s="67">
        <v>5000</v>
      </c>
      <c r="H212" s="114">
        <v>-5000</v>
      </c>
      <c r="I212" s="114"/>
      <c r="J212" s="114"/>
      <c r="K212" s="114"/>
      <c r="L212" s="114"/>
      <c r="M212" s="114"/>
      <c r="N212" s="114"/>
      <c r="O212" s="67">
        <f t="shared" si="72"/>
        <v>0</v>
      </c>
      <c r="P212" s="114">
        <f>Q212-O212</f>
        <v>0</v>
      </c>
      <c r="Q212" s="495">
        <v>0</v>
      </c>
    </row>
    <row r="213" spans="1:21" s="23" customFormat="1">
      <c r="A213" s="402" t="s">
        <v>221</v>
      </c>
      <c r="B213" s="389" t="s">
        <v>30</v>
      </c>
      <c r="C213" s="389" t="s">
        <v>41</v>
      </c>
      <c r="D213" s="389" t="s">
        <v>211</v>
      </c>
      <c r="E213" s="389" t="s">
        <v>222</v>
      </c>
      <c r="F213" s="389"/>
      <c r="G213" s="112">
        <f>G214</f>
        <v>3000</v>
      </c>
      <c r="H213" s="112">
        <f>H214</f>
        <v>-3000</v>
      </c>
      <c r="I213" s="112">
        <f>I214</f>
        <v>0</v>
      </c>
      <c r="J213" s="112">
        <f>J214</f>
        <v>0</v>
      </c>
      <c r="K213" s="112">
        <f t="shared" ref="K213:Q213" si="102">K214</f>
        <v>0</v>
      </c>
      <c r="L213" s="112">
        <f t="shared" si="102"/>
        <v>0</v>
      </c>
      <c r="M213" s="112">
        <f t="shared" si="102"/>
        <v>0</v>
      </c>
      <c r="N213" s="112">
        <f t="shared" si="102"/>
        <v>0</v>
      </c>
      <c r="O213" s="112">
        <f t="shared" si="102"/>
        <v>0</v>
      </c>
      <c r="P213" s="112">
        <f t="shared" si="102"/>
        <v>0</v>
      </c>
      <c r="Q213" s="469">
        <f t="shared" si="102"/>
        <v>0</v>
      </c>
      <c r="R213" s="113"/>
      <c r="S213" s="113"/>
      <c r="T213" s="113"/>
      <c r="U213" s="113"/>
    </row>
    <row r="214" spans="1:21">
      <c r="A214" s="395" t="s">
        <v>46</v>
      </c>
      <c r="B214" s="390" t="s">
        <v>30</v>
      </c>
      <c r="C214" s="390" t="s">
        <v>41</v>
      </c>
      <c r="D214" s="390" t="s">
        <v>211</v>
      </c>
      <c r="E214" s="390" t="s">
        <v>222</v>
      </c>
      <c r="F214" s="390" t="s">
        <v>47</v>
      </c>
      <c r="G214" s="67">
        <v>3000</v>
      </c>
      <c r="H214" s="114">
        <v>-3000</v>
      </c>
      <c r="I214" s="114"/>
      <c r="J214" s="114"/>
      <c r="K214" s="114"/>
      <c r="L214" s="114"/>
      <c r="M214" s="114"/>
      <c r="N214" s="114"/>
      <c r="O214" s="67">
        <f t="shared" si="72"/>
        <v>0</v>
      </c>
      <c r="P214" s="114">
        <f>Q214-O214</f>
        <v>0</v>
      </c>
      <c r="Q214" s="495">
        <v>0</v>
      </c>
    </row>
    <row r="215" spans="1:21" s="23" customFormat="1">
      <c r="A215" s="402" t="s">
        <v>223</v>
      </c>
      <c r="B215" s="389" t="s">
        <v>30</v>
      </c>
      <c r="C215" s="389" t="s">
        <v>41</v>
      </c>
      <c r="D215" s="389" t="s">
        <v>211</v>
      </c>
      <c r="E215" s="389" t="s">
        <v>224</v>
      </c>
      <c r="F215" s="389"/>
      <c r="G215" s="112">
        <f>G216</f>
        <v>1000</v>
      </c>
      <c r="H215" s="112">
        <f>H216</f>
        <v>-1000</v>
      </c>
      <c r="I215" s="112">
        <f>I216</f>
        <v>0</v>
      </c>
      <c r="J215" s="112">
        <f>J216</f>
        <v>0</v>
      </c>
      <c r="K215" s="112">
        <f t="shared" ref="K215:Q215" si="103">K216</f>
        <v>0</v>
      </c>
      <c r="L215" s="112">
        <f t="shared" si="103"/>
        <v>0</v>
      </c>
      <c r="M215" s="112">
        <f t="shared" si="103"/>
        <v>0</v>
      </c>
      <c r="N215" s="112">
        <f t="shared" si="103"/>
        <v>0</v>
      </c>
      <c r="O215" s="112">
        <f t="shared" si="103"/>
        <v>0</v>
      </c>
      <c r="P215" s="112">
        <f t="shared" si="103"/>
        <v>0</v>
      </c>
      <c r="Q215" s="469">
        <f t="shared" si="103"/>
        <v>0</v>
      </c>
      <c r="R215" s="113"/>
      <c r="S215" s="113"/>
      <c r="T215" s="113"/>
      <c r="U215" s="113"/>
    </row>
    <row r="216" spans="1:21">
      <c r="A216" s="395" t="s">
        <v>46</v>
      </c>
      <c r="B216" s="390" t="s">
        <v>30</v>
      </c>
      <c r="C216" s="390" t="s">
        <v>41</v>
      </c>
      <c r="D216" s="390" t="s">
        <v>211</v>
      </c>
      <c r="E216" s="390" t="s">
        <v>224</v>
      </c>
      <c r="F216" s="390" t="s">
        <v>47</v>
      </c>
      <c r="G216" s="67">
        <v>1000</v>
      </c>
      <c r="H216" s="114">
        <v>-1000</v>
      </c>
      <c r="I216" s="114"/>
      <c r="J216" s="114"/>
      <c r="K216" s="114"/>
      <c r="L216" s="114"/>
      <c r="M216" s="114"/>
      <c r="N216" s="114"/>
      <c r="O216" s="67">
        <f t="shared" si="72"/>
        <v>0</v>
      </c>
      <c r="P216" s="114">
        <f>Q216-O216</f>
        <v>0</v>
      </c>
      <c r="Q216" s="495">
        <v>0</v>
      </c>
    </row>
    <row r="217" spans="1:21" s="23" customFormat="1">
      <c r="A217" s="402" t="s">
        <v>225</v>
      </c>
      <c r="B217" s="389" t="s">
        <v>30</v>
      </c>
      <c r="C217" s="389" t="s">
        <v>41</v>
      </c>
      <c r="D217" s="389" t="s">
        <v>211</v>
      </c>
      <c r="E217" s="389" t="s">
        <v>226</v>
      </c>
      <c r="F217" s="389"/>
      <c r="G217" s="112">
        <f>G218</f>
        <v>2000</v>
      </c>
      <c r="H217" s="112">
        <f>H218</f>
        <v>-2000</v>
      </c>
      <c r="I217" s="112">
        <f>I218</f>
        <v>0</v>
      </c>
      <c r="J217" s="112">
        <f>J218</f>
        <v>0</v>
      </c>
      <c r="K217" s="112">
        <f t="shared" ref="K217:Q217" si="104">K218</f>
        <v>0</v>
      </c>
      <c r="L217" s="112">
        <f t="shared" si="104"/>
        <v>0</v>
      </c>
      <c r="M217" s="112">
        <f t="shared" si="104"/>
        <v>0</v>
      </c>
      <c r="N217" s="112">
        <f t="shared" si="104"/>
        <v>0</v>
      </c>
      <c r="O217" s="112">
        <f t="shared" si="104"/>
        <v>0</v>
      </c>
      <c r="P217" s="112">
        <f t="shared" si="104"/>
        <v>0</v>
      </c>
      <c r="Q217" s="469">
        <f t="shared" si="104"/>
        <v>0</v>
      </c>
      <c r="R217" s="113"/>
      <c r="S217" s="113"/>
      <c r="T217" s="113"/>
      <c r="U217" s="113"/>
    </row>
    <row r="218" spans="1:21">
      <c r="A218" s="395" t="s">
        <v>46</v>
      </c>
      <c r="B218" s="390" t="s">
        <v>30</v>
      </c>
      <c r="C218" s="390" t="s">
        <v>41</v>
      </c>
      <c r="D218" s="390" t="s">
        <v>211</v>
      </c>
      <c r="E218" s="390" t="s">
        <v>226</v>
      </c>
      <c r="F218" s="390" t="s">
        <v>47</v>
      </c>
      <c r="G218" s="67">
        <v>2000</v>
      </c>
      <c r="H218" s="114">
        <v>-2000</v>
      </c>
      <c r="I218" s="114"/>
      <c r="J218" s="114"/>
      <c r="K218" s="114"/>
      <c r="L218" s="114"/>
      <c r="M218" s="114"/>
      <c r="N218" s="114"/>
      <c r="O218" s="67">
        <f t="shared" si="72"/>
        <v>0</v>
      </c>
      <c r="P218" s="114">
        <f>Q218-O218</f>
        <v>0</v>
      </c>
      <c r="Q218" s="495">
        <v>0</v>
      </c>
    </row>
    <row r="219" spans="1:21" s="23" customFormat="1">
      <c r="A219" s="402" t="s">
        <v>227</v>
      </c>
      <c r="B219" s="389" t="s">
        <v>30</v>
      </c>
      <c r="C219" s="389" t="s">
        <v>41</v>
      </c>
      <c r="D219" s="389" t="s">
        <v>211</v>
      </c>
      <c r="E219" s="389" t="s">
        <v>228</v>
      </c>
      <c r="F219" s="389"/>
      <c r="G219" s="112">
        <f>G220</f>
        <v>3150</v>
      </c>
      <c r="H219" s="112">
        <f>H220</f>
        <v>-3150</v>
      </c>
      <c r="I219" s="112">
        <f>I220</f>
        <v>0</v>
      </c>
      <c r="J219" s="112">
        <f>J220</f>
        <v>0</v>
      </c>
      <c r="K219" s="112">
        <f t="shared" ref="K219:Q219" si="105">K220</f>
        <v>0</v>
      </c>
      <c r="L219" s="112">
        <f t="shared" si="105"/>
        <v>0</v>
      </c>
      <c r="M219" s="112">
        <f t="shared" si="105"/>
        <v>0</v>
      </c>
      <c r="N219" s="112">
        <f t="shared" si="105"/>
        <v>0</v>
      </c>
      <c r="O219" s="112">
        <f t="shared" si="105"/>
        <v>0</v>
      </c>
      <c r="P219" s="112">
        <f t="shared" si="105"/>
        <v>0</v>
      </c>
      <c r="Q219" s="469">
        <f t="shared" si="105"/>
        <v>0</v>
      </c>
      <c r="R219" s="113"/>
      <c r="S219" s="113"/>
      <c r="T219" s="113"/>
      <c r="U219" s="113"/>
    </row>
    <row r="220" spans="1:21">
      <c r="A220" s="395" t="s">
        <v>46</v>
      </c>
      <c r="B220" s="390" t="s">
        <v>30</v>
      </c>
      <c r="C220" s="390" t="s">
        <v>41</v>
      </c>
      <c r="D220" s="390" t="s">
        <v>211</v>
      </c>
      <c r="E220" s="390" t="s">
        <v>228</v>
      </c>
      <c r="F220" s="390" t="s">
        <v>47</v>
      </c>
      <c r="G220" s="67">
        <v>3150</v>
      </c>
      <c r="H220" s="114">
        <v>-3150</v>
      </c>
      <c r="I220" s="114"/>
      <c r="J220" s="114"/>
      <c r="K220" s="114"/>
      <c r="L220" s="114"/>
      <c r="M220" s="114"/>
      <c r="N220" s="114"/>
      <c r="O220" s="67">
        <f t="shared" si="72"/>
        <v>0</v>
      </c>
      <c r="P220" s="114">
        <f>Q220-O220</f>
        <v>0</v>
      </c>
      <c r="Q220" s="495">
        <v>0</v>
      </c>
    </row>
    <row r="221" spans="1:21" s="23" customFormat="1">
      <c r="A221" s="402" t="s">
        <v>229</v>
      </c>
      <c r="B221" s="389" t="s">
        <v>30</v>
      </c>
      <c r="C221" s="389" t="s">
        <v>41</v>
      </c>
      <c r="D221" s="389" t="s">
        <v>211</v>
      </c>
      <c r="E221" s="389" t="s">
        <v>230</v>
      </c>
      <c r="F221" s="389"/>
      <c r="G221" s="112">
        <f>G222</f>
        <v>750</v>
      </c>
      <c r="H221" s="112">
        <f>H222</f>
        <v>-750</v>
      </c>
      <c r="I221" s="112">
        <f>I222</f>
        <v>0</v>
      </c>
      <c r="J221" s="112">
        <f>J222</f>
        <v>0</v>
      </c>
      <c r="K221" s="112">
        <f t="shared" ref="K221:Q221" si="106">K222</f>
        <v>0</v>
      </c>
      <c r="L221" s="112">
        <f t="shared" si="106"/>
        <v>0</v>
      </c>
      <c r="M221" s="112">
        <f t="shared" si="106"/>
        <v>0</v>
      </c>
      <c r="N221" s="112">
        <f t="shared" si="106"/>
        <v>0</v>
      </c>
      <c r="O221" s="112">
        <f t="shared" si="106"/>
        <v>0</v>
      </c>
      <c r="P221" s="112">
        <f t="shared" si="106"/>
        <v>0</v>
      </c>
      <c r="Q221" s="469">
        <f t="shared" si="106"/>
        <v>0</v>
      </c>
      <c r="R221" s="113"/>
      <c r="S221" s="113"/>
      <c r="T221" s="113"/>
      <c r="U221" s="113"/>
    </row>
    <row r="222" spans="1:21">
      <c r="A222" s="395" t="s">
        <v>46</v>
      </c>
      <c r="B222" s="390" t="s">
        <v>30</v>
      </c>
      <c r="C222" s="390" t="s">
        <v>41</v>
      </c>
      <c r="D222" s="390" t="s">
        <v>211</v>
      </c>
      <c r="E222" s="390" t="s">
        <v>230</v>
      </c>
      <c r="F222" s="390" t="s">
        <v>47</v>
      </c>
      <c r="G222" s="67">
        <v>750</v>
      </c>
      <c r="H222" s="114">
        <v>-750</v>
      </c>
      <c r="I222" s="114"/>
      <c r="J222" s="114"/>
      <c r="K222" s="114"/>
      <c r="L222" s="114"/>
      <c r="M222" s="114"/>
      <c r="N222" s="114"/>
      <c r="O222" s="67">
        <f t="shared" si="72"/>
        <v>0</v>
      </c>
      <c r="P222" s="114">
        <f>Q222-O222</f>
        <v>0</v>
      </c>
      <c r="Q222" s="495">
        <v>0</v>
      </c>
    </row>
    <row r="223" spans="1:21" s="23" customFormat="1">
      <c r="A223" s="402" t="s">
        <v>231</v>
      </c>
      <c r="B223" s="389" t="s">
        <v>30</v>
      </c>
      <c r="C223" s="389" t="s">
        <v>41</v>
      </c>
      <c r="D223" s="389" t="s">
        <v>211</v>
      </c>
      <c r="E223" s="389" t="s">
        <v>232</v>
      </c>
      <c r="F223" s="389"/>
      <c r="G223" s="112">
        <f>G224</f>
        <v>250</v>
      </c>
      <c r="H223" s="112">
        <f>H224</f>
        <v>-250</v>
      </c>
      <c r="I223" s="112">
        <f>I224</f>
        <v>0</v>
      </c>
      <c r="J223" s="112">
        <f>J224</f>
        <v>0</v>
      </c>
      <c r="K223" s="112">
        <f t="shared" ref="K223:Q223" si="107">K224</f>
        <v>0</v>
      </c>
      <c r="L223" s="112">
        <f t="shared" si="107"/>
        <v>0</v>
      </c>
      <c r="M223" s="112">
        <f t="shared" si="107"/>
        <v>0</v>
      </c>
      <c r="N223" s="112">
        <f t="shared" si="107"/>
        <v>0</v>
      </c>
      <c r="O223" s="112">
        <f t="shared" si="107"/>
        <v>0</v>
      </c>
      <c r="P223" s="112">
        <f t="shared" si="107"/>
        <v>0</v>
      </c>
      <c r="Q223" s="469">
        <f t="shared" si="107"/>
        <v>0</v>
      </c>
      <c r="R223" s="113"/>
      <c r="S223" s="113"/>
      <c r="T223" s="113"/>
      <c r="U223" s="113"/>
    </row>
    <row r="224" spans="1:21">
      <c r="A224" s="395" t="s">
        <v>46</v>
      </c>
      <c r="B224" s="390" t="s">
        <v>30</v>
      </c>
      <c r="C224" s="390" t="s">
        <v>41</v>
      </c>
      <c r="D224" s="390" t="s">
        <v>211</v>
      </c>
      <c r="E224" s="390" t="s">
        <v>232</v>
      </c>
      <c r="F224" s="390" t="s">
        <v>47</v>
      </c>
      <c r="G224" s="67">
        <v>250</v>
      </c>
      <c r="H224" s="114">
        <v>-250</v>
      </c>
      <c r="I224" s="114"/>
      <c r="J224" s="114"/>
      <c r="K224" s="114"/>
      <c r="L224" s="114"/>
      <c r="M224" s="114"/>
      <c r="N224" s="114"/>
      <c r="O224" s="67">
        <f t="shared" ref="O224:O292" si="108">I224+H224+G224+J224+K224+L224+M224+N224</f>
        <v>0</v>
      </c>
      <c r="P224" s="114">
        <f>Q224-O224</f>
        <v>0</v>
      </c>
      <c r="Q224" s="495">
        <v>0</v>
      </c>
    </row>
    <row r="225" spans="1:21" s="23" customFormat="1">
      <c r="A225" s="402" t="s">
        <v>233</v>
      </c>
      <c r="B225" s="389" t="s">
        <v>30</v>
      </c>
      <c r="C225" s="389" t="s">
        <v>41</v>
      </c>
      <c r="D225" s="389" t="s">
        <v>211</v>
      </c>
      <c r="E225" s="389" t="s">
        <v>234</v>
      </c>
      <c r="F225" s="389"/>
      <c r="G225" s="112">
        <f>G226</f>
        <v>200</v>
      </c>
      <c r="H225" s="112">
        <f>H226</f>
        <v>-200</v>
      </c>
      <c r="I225" s="112">
        <f>I226</f>
        <v>0</v>
      </c>
      <c r="J225" s="112">
        <f>J226</f>
        <v>0</v>
      </c>
      <c r="K225" s="112">
        <f t="shared" ref="K225:Q225" si="109">K226</f>
        <v>0</v>
      </c>
      <c r="L225" s="112">
        <f t="shared" si="109"/>
        <v>0</v>
      </c>
      <c r="M225" s="112">
        <f t="shared" si="109"/>
        <v>0</v>
      </c>
      <c r="N225" s="112">
        <f t="shared" si="109"/>
        <v>0</v>
      </c>
      <c r="O225" s="112">
        <f t="shared" si="109"/>
        <v>0</v>
      </c>
      <c r="P225" s="112">
        <f t="shared" si="109"/>
        <v>0</v>
      </c>
      <c r="Q225" s="469">
        <f t="shared" si="109"/>
        <v>0</v>
      </c>
      <c r="R225" s="113"/>
      <c r="S225" s="113"/>
      <c r="T225" s="113"/>
      <c r="U225" s="113"/>
    </row>
    <row r="226" spans="1:21">
      <c r="A226" s="395" t="s">
        <v>46</v>
      </c>
      <c r="B226" s="390" t="s">
        <v>30</v>
      </c>
      <c r="C226" s="390" t="s">
        <v>41</v>
      </c>
      <c r="D226" s="390" t="s">
        <v>211</v>
      </c>
      <c r="E226" s="390" t="s">
        <v>234</v>
      </c>
      <c r="F226" s="390" t="s">
        <v>47</v>
      </c>
      <c r="G226" s="67">
        <v>200</v>
      </c>
      <c r="H226" s="114">
        <v>-200</v>
      </c>
      <c r="I226" s="114"/>
      <c r="J226" s="114"/>
      <c r="K226" s="114"/>
      <c r="L226" s="114"/>
      <c r="M226" s="114"/>
      <c r="N226" s="114"/>
      <c r="O226" s="67">
        <f t="shared" si="108"/>
        <v>0</v>
      </c>
      <c r="P226" s="114">
        <f>Q226-O226</f>
        <v>0</v>
      </c>
      <c r="Q226" s="495">
        <v>0</v>
      </c>
    </row>
    <row r="227" spans="1:21" ht="33.75">
      <c r="A227" s="388" t="s">
        <v>235</v>
      </c>
      <c r="B227" s="389" t="s">
        <v>30</v>
      </c>
      <c r="C227" s="389" t="s">
        <v>41</v>
      </c>
      <c r="D227" s="389" t="s">
        <v>211</v>
      </c>
      <c r="E227" s="389" t="s">
        <v>236</v>
      </c>
      <c r="F227" s="389"/>
      <c r="G227" s="112">
        <f>G228</f>
        <v>0</v>
      </c>
      <c r="H227" s="112">
        <f t="shared" ref="H227:Q228" si="110">H228</f>
        <v>14000</v>
      </c>
      <c r="I227" s="112">
        <f t="shared" si="110"/>
        <v>0</v>
      </c>
      <c r="J227" s="112">
        <f t="shared" si="110"/>
        <v>0</v>
      </c>
      <c r="K227" s="112">
        <f t="shared" si="110"/>
        <v>0</v>
      </c>
      <c r="L227" s="112">
        <f t="shared" si="110"/>
        <v>0</v>
      </c>
      <c r="M227" s="112">
        <f t="shared" si="110"/>
        <v>0</v>
      </c>
      <c r="N227" s="112">
        <f t="shared" si="110"/>
        <v>0</v>
      </c>
      <c r="O227" s="112">
        <f t="shared" si="110"/>
        <v>14000</v>
      </c>
      <c r="P227" s="112">
        <f t="shared" si="110"/>
        <v>0</v>
      </c>
      <c r="Q227" s="469">
        <f t="shared" si="110"/>
        <v>14000</v>
      </c>
    </row>
    <row r="228" spans="1:21" s="23" customFormat="1" ht="33.75">
      <c r="A228" s="388" t="s">
        <v>237</v>
      </c>
      <c r="B228" s="389" t="s">
        <v>30</v>
      </c>
      <c r="C228" s="389" t="s">
        <v>41</v>
      </c>
      <c r="D228" s="389" t="s">
        <v>211</v>
      </c>
      <c r="E228" s="389" t="s">
        <v>238</v>
      </c>
      <c r="F228" s="389"/>
      <c r="G228" s="112">
        <f>G229</f>
        <v>0</v>
      </c>
      <c r="H228" s="112">
        <f t="shared" si="110"/>
        <v>14000</v>
      </c>
      <c r="I228" s="112">
        <f t="shared" si="110"/>
        <v>0</v>
      </c>
      <c r="J228" s="112">
        <f t="shared" si="110"/>
        <v>0</v>
      </c>
      <c r="K228" s="112">
        <f t="shared" si="110"/>
        <v>0</v>
      </c>
      <c r="L228" s="112">
        <f t="shared" si="110"/>
        <v>0</v>
      </c>
      <c r="M228" s="112">
        <f t="shared" si="110"/>
        <v>0</v>
      </c>
      <c r="N228" s="112">
        <f t="shared" si="110"/>
        <v>0</v>
      </c>
      <c r="O228" s="112">
        <f t="shared" si="110"/>
        <v>14000</v>
      </c>
      <c r="P228" s="112">
        <f t="shared" si="110"/>
        <v>0</v>
      </c>
      <c r="Q228" s="469">
        <f t="shared" si="110"/>
        <v>14000</v>
      </c>
      <c r="R228" s="113"/>
      <c r="S228" s="113"/>
      <c r="T228" s="113"/>
      <c r="U228" s="113"/>
    </row>
    <row r="229" spans="1:21" ht="33.75">
      <c r="A229" s="395" t="s">
        <v>176</v>
      </c>
      <c r="B229" s="390" t="s">
        <v>30</v>
      </c>
      <c r="C229" s="390" t="s">
        <v>41</v>
      </c>
      <c r="D229" s="390" t="s">
        <v>211</v>
      </c>
      <c r="E229" s="390" t="s">
        <v>238</v>
      </c>
      <c r="F229" s="390" t="s">
        <v>177</v>
      </c>
      <c r="G229" s="67"/>
      <c r="H229" s="114">
        <v>14000</v>
      </c>
      <c r="I229" s="114"/>
      <c r="J229" s="114"/>
      <c r="K229" s="114"/>
      <c r="L229" s="114"/>
      <c r="M229" s="114"/>
      <c r="N229" s="114"/>
      <c r="O229" s="67">
        <f t="shared" si="108"/>
        <v>14000</v>
      </c>
      <c r="P229" s="114">
        <f>Q229-O229</f>
        <v>0</v>
      </c>
      <c r="Q229" s="495">
        <v>14000</v>
      </c>
    </row>
    <row r="230" spans="1:21" s="23" customFormat="1">
      <c r="A230" s="396" t="s">
        <v>239</v>
      </c>
      <c r="B230" s="389" t="s">
        <v>30</v>
      </c>
      <c r="C230" s="389" t="s">
        <v>41</v>
      </c>
      <c r="D230" s="389" t="s">
        <v>211</v>
      </c>
      <c r="E230" s="389" t="s">
        <v>240</v>
      </c>
      <c r="F230" s="389"/>
      <c r="G230" s="112">
        <f>G231</f>
        <v>0</v>
      </c>
      <c r="H230" s="112">
        <f t="shared" ref="H230:Q230" si="111">H231</f>
        <v>0</v>
      </c>
      <c r="I230" s="112">
        <f t="shared" si="111"/>
        <v>0</v>
      </c>
      <c r="J230" s="112">
        <f t="shared" si="111"/>
        <v>0</v>
      </c>
      <c r="K230" s="112">
        <f t="shared" si="111"/>
        <v>0</v>
      </c>
      <c r="L230" s="112">
        <f t="shared" si="111"/>
        <v>375.36065000000002</v>
      </c>
      <c r="M230" s="112">
        <f t="shared" si="111"/>
        <v>0</v>
      </c>
      <c r="N230" s="112">
        <f t="shared" si="111"/>
        <v>0</v>
      </c>
      <c r="O230" s="112">
        <f t="shared" si="111"/>
        <v>375.36065000000002</v>
      </c>
      <c r="P230" s="112">
        <f t="shared" si="111"/>
        <v>0</v>
      </c>
      <c r="Q230" s="469">
        <f t="shared" si="111"/>
        <v>375.36065000000002</v>
      </c>
      <c r="R230" s="113"/>
      <c r="S230" s="113"/>
      <c r="T230" s="113"/>
      <c r="U230" s="113"/>
    </row>
    <row r="231" spans="1:21" ht="22.5">
      <c r="A231" s="394" t="s">
        <v>73</v>
      </c>
      <c r="B231" s="390" t="s">
        <v>30</v>
      </c>
      <c r="C231" s="390" t="s">
        <v>41</v>
      </c>
      <c r="D231" s="390" t="s">
        <v>211</v>
      </c>
      <c r="E231" s="390" t="s">
        <v>240</v>
      </c>
      <c r="F231" s="390" t="s">
        <v>74</v>
      </c>
      <c r="G231" s="67"/>
      <c r="H231" s="114"/>
      <c r="I231" s="114"/>
      <c r="J231" s="114"/>
      <c r="K231" s="114"/>
      <c r="L231" s="114">
        <v>375.36065000000002</v>
      </c>
      <c r="M231" s="114"/>
      <c r="N231" s="114"/>
      <c r="O231" s="67">
        <f t="shared" si="108"/>
        <v>375.36065000000002</v>
      </c>
      <c r="P231" s="114">
        <f>Q231-O231</f>
        <v>0</v>
      </c>
      <c r="Q231" s="495">
        <v>375.36065000000002</v>
      </c>
    </row>
    <row r="232" spans="1:21">
      <c r="A232" s="401" t="s">
        <v>241</v>
      </c>
      <c r="B232" s="389" t="s">
        <v>30</v>
      </c>
      <c r="C232" s="389" t="s">
        <v>41</v>
      </c>
      <c r="D232" s="389" t="s">
        <v>211</v>
      </c>
      <c r="E232" s="389" t="s">
        <v>242</v>
      </c>
      <c r="F232" s="389"/>
      <c r="G232" s="112">
        <f>G233</f>
        <v>5000</v>
      </c>
      <c r="H232" s="112">
        <f>H233</f>
        <v>0</v>
      </c>
      <c r="I232" s="112">
        <f>I233</f>
        <v>5055</v>
      </c>
      <c r="J232" s="112">
        <f>J233</f>
        <v>0</v>
      </c>
      <c r="K232" s="112">
        <f t="shared" ref="K232:Q232" si="112">K233</f>
        <v>0</v>
      </c>
      <c r="L232" s="112">
        <f t="shared" si="112"/>
        <v>5600</v>
      </c>
      <c r="M232" s="112">
        <f t="shared" si="112"/>
        <v>0</v>
      </c>
      <c r="N232" s="112">
        <f t="shared" si="112"/>
        <v>0</v>
      </c>
      <c r="O232" s="112">
        <f t="shared" si="112"/>
        <v>15655</v>
      </c>
      <c r="P232" s="112">
        <f t="shared" si="112"/>
        <v>0</v>
      </c>
      <c r="Q232" s="469">
        <f t="shared" si="112"/>
        <v>15655</v>
      </c>
    </row>
    <row r="233" spans="1:21" s="94" customFormat="1" ht="22.5">
      <c r="A233" s="827" t="s">
        <v>243</v>
      </c>
      <c r="B233" s="390" t="s">
        <v>30</v>
      </c>
      <c r="C233" s="390" t="s">
        <v>41</v>
      </c>
      <c r="D233" s="390" t="s">
        <v>211</v>
      </c>
      <c r="E233" s="390" t="s">
        <v>242</v>
      </c>
      <c r="F233" s="390" t="s">
        <v>244</v>
      </c>
      <c r="G233" s="67">
        <v>5000</v>
      </c>
      <c r="H233" s="114"/>
      <c r="I233" s="114">
        <v>5055</v>
      </c>
      <c r="J233" s="114"/>
      <c r="K233" s="114"/>
      <c r="L233" s="114">
        <v>5600</v>
      </c>
      <c r="M233" s="114"/>
      <c r="N233" s="114"/>
      <c r="O233" s="67">
        <f t="shared" si="108"/>
        <v>15655</v>
      </c>
      <c r="P233" s="114">
        <f>Q233-O233</f>
        <v>0</v>
      </c>
      <c r="Q233" s="495">
        <v>15655</v>
      </c>
      <c r="R233" s="69"/>
      <c r="S233" s="69"/>
      <c r="T233" s="69"/>
      <c r="U233" s="69"/>
    </row>
    <row r="234" spans="1:21">
      <c r="A234" s="388" t="s">
        <v>245</v>
      </c>
      <c r="B234" s="389"/>
      <c r="C234" s="389" t="s">
        <v>41</v>
      </c>
      <c r="D234" s="389" t="s">
        <v>156</v>
      </c>
      <c r="E234" s="389"/>
      <c r="F234" s="389"/>
      <c r="G234" s="112">
        <f>G236+G238+G271+G273+G275+G277+G280</f>
        <v>14000</v>
      </c>
      <c r="H234" s="112">
        <f t="shared" ref="H234:L234" si="113">H236+H238+H271+H273+H275+H277+H280</f>
        <v>13521.900000000001</v>
      </c>
      <c r="I234" s="112">
        <f t="shared" si="113"/>
        <v>0</v>
      </c>
      <c r="J234" s="112">
        <f t="shared" si="113"/>
        <v>59822.128999999994</v>
      </c>
      <c r="K234" s="112">
        <f t="shared" si="113"/>
        <v>10458.361999999999</v>
      </c>
      <c r="L234" s="112">
        <f t="shared" si="113"/>
        <v>0</v>
      </c>
      <c r="M234" s="112"/>
      <c r="N234" s="112"/>
      <c r="O234" s="67">
        <f>I234+H234+G234+J234+K234+L234+M234+N234</f>
        <v>97802.390999999989</v>
      </c>
      <c r="P234" s="391"/>
      <c r="Q234" s="497">
        <f>Q236+Q239+Q242+Q245+Q247+Q249+Q251+Q254+Q256+Q258+Q260+Q262+Q264+Q267+Q269+Q271+Q273+Q275+Q277+Q280</f>
        <v>97802.391000000003</v>
      </c>
      <c r="S234" s="686"/>
    </row>
    <row r="235" spans="1:21" ht="33.75">
      <c r="A235" s="388" t="s">
        <v>235</v>
      </c>
      <c r="B235" s="389" t="s">
        <v>30</v>
      </c>
      <c r="C235" s="389"/>
      <c r="D235" s="389"/>
      <c r="E235" s="389" t="s">
        <v>236</v>
      </c>
      <c r="F235" s="389"/>
      <c r="G235" s="112">
        <f>G236</f>
        <v>14000</v>
      </c>
      <c r="H235" s="112">
        <f t="shared" ref="H235:Q236" si="114">H236</f>
        <v>-14000</v>
      </c>
      <c r="I235" s="112">
        <f t="shared" si="114"/>
        <v>0</v>
      </c>
      <c r="J235" s="112">
        <f t="shared" si="114"/>
        <v>0</v>
      </c>
      <c r="K235" s="112">
        <f t="shared" si="114"/>
        <v>0</v>
      </c>
      <c r="L235" s="112">
        <f t="shared" si="114"/>
        <v>0</v>
      </c>
      <c r="M235" s="112">
        <f t="shared" si="114"/>
        <v>0</v>
      </c>
      <c r="N235" s="112">
        <f t="shared" si="114"/>
        <v>0</v>
      </c>
      <c r="O235" s="112">
        <f t="shared" si="114"/>
        <v>0</v>
      </c>
      <c r="P235" s="112">
        <f t="shared" si="114"/>
        <v>0</v>
      </c>
      <c r="Q235" s="469">
        <f t="shared" si="114"/>
        <v>0</v>
      </c>
    </row>
    <row r="236" spans="1:21" s="23" customFormat="1" ht="33.75">
      <c r="A236" s="388" t="s">
        <v>237</v>
      </c>
      <c r="B236" s="389" t="s">
        <v>30</v>
      </c>
      <c r="C236" s="389" t="s">
        <v>41</v>
      </c>
      <c r="D236" s="389" t="s">
        <v>156</v>
      </c>
      <c r="E236" s="389" t="s">
        <v>238</v>
      </c>
      <c r="F236" s="389"/>
      <c r="G236" s="112">
        <f>G237</f>
        <v>14000</v>
      </c>
      <c r="H236" s="112">
        <f t="shared" si="114"/>
        <v>-14000</v>
      </c>
      <c r="I236" s="112">
        <f t="shared" si="114"/>
        <v>0</v>
      </c>
      <c r="J236" s="112">
        <f t="shared" si="114"/>
        <v>0</v>
      </c>
      <c r="K236" s="112">
        <f t="shared" si="114"/>
        <v>0</v>
      </c>
      <c r="L236" s="112">
        <f t="shared" si="114"/>
        <v>0</v>
      </c>
      <c r="M236" s="112"/>
      <c r="N236" s="112"/>
      <c r="O236" s="112"/>
      <c r="P236" s="112"/>
      <c r="Q236" s="469"/>
      <c r="R236" s="113"/>
      <c r="S236" s="113"/>
      <c r="T236" s="113"/>
      <c r="U236" s="113"/>
    </row>
    <row r="237" spans="1:21" ht="33.75">
      <c r="A237" s="395" t="s">
        <v>176</v>
      </c>
      <c r="B237" s="390" t="s">
        <v>30</v>
      </c>
      <c r="C237" s="390" t="s">
        <v>41</v>
      </c>
      <c r="D237" s="390" t="s">
        <v>156</v>
      </c>
      <c r="E237" s="390" t="s">
        <v>238</v>
      </c>
      <c r="F237" s="390" t="s">
        <v>177</v>
      </c>
      <c r="G237" s="67">
        <v>14000</v>
      </c>
      <c r="H237" s="114">
        <v>-14000</v>
      </c>
      <c r="I237" s="114"/>
      <c r="J237" s="114"/>
      <c r="K237" s="114"/>
      <c r="L237" s="114"/>
      <c r="M237" s="114"/>
      <c r="N237" s="114"/>
      <c r="O237" s="67">
        <f t="shared" si="108"/>
        <v>0</v>
      </c>
      <c r="P237" s="114">
        <f>Q237-O237</f>
        <v>0</v>
      </c>
      <c r="Q237" s="495">
        <v>0</v>
      </c>
    </row>
    <row r="238" spans="1:21">
      <c r="A238" s="402" t="s">
        <v>212</v>
      </c>
      <c r="B238" s="389" t="s">
        <v>30</v>
      </c>
      <c r="C238" s="389" t="s">
        <v>41</v>
      </c>
      <c r="D238" s="389" t="s">
        <v>156</v>
      </c>
      <c r="E238" s="389" t="s">
        <v>213</v>
      </c>
      <c r="F238" s="389"/>
      <c r="G238" s="112">
        <f>G239+G242+G245+G247+G249+G251+G254+G256+G258+G260+G262+G267+G269+G264</f>
        <v>0</v>
      </c>
      <c r="H238" s="112">
        <f t="shared" ref="H238:J238" si="115">H239+H242+H245+H247+H249+H251+H254+H256+H258+H260+H262+H267+H269+H264</f>
        <v>27521.9</v>
      </c>
      <c r="I238" s="112">
        <f t="shared" si="115"/>
        <v>0</v>
      </c>
      <c r="J238" s="112">
        <f t="shared" si="115"/>
        <v>6000</v>
      </c>
      <c r="K238" s="112">
        <f>K239+K242+K245+K247+K249+K251+K254+K256+K258+K260+K262+K267+K269+K264</f>
        <v>1721.9</v>
      </c>
      <c r="L238" s="112">
        <f t="shared" ref="L238:Q238" si="116">L239+L242+L245+L247+L249+L251+L254+L256+L258+L260+L262+L267+L269+L264</f>
        <v>0</v>
      </c>
      <c r="M238" s="112">
        <f t="shared" si="116"/>
        <v>0</v>
      </c>
      <c r="N238" s="112">
        <f t="shared" si="116"/>
        <v>0</v>
      </c>
      <c r="O238" s="112">
        <f t="shared" si="116"/>
        <v>35243.800000000003</v>
      </c>
      <c r="P238" s="112">
        <f t="shared" si="116"/>
        <v>0</v>
      </c>
      <c r="Q238" s="469">
        <f t="shared" si="116"/>
        <v>35243.800000000003</v>
      </c>
    </row>
    <row r="239" spans="1:21" s="23" customFormat="1" ht="22.5">
      <c r="A239" s="402" t="s">
        <v>216</v>
      </c>
      <c r="B239" s="389" t="s">
        <v>30</v>
      </c>
      <c r="C239" s="389" t="s">
        <v>41</v>
      </c>
      <c r="D239" s="389" t="s">
        <v>156</v>
      </c>
      <c r="E239" s="389" t="s">
        <v>218</v>
      </c>
      <c r="F239" s="389"/>
      <c r="G239" s="112">
        <f t="shared" ref="G239:Q239" si="117">G240+G241</f>
        <v>0</v>
      </c>
      <c r="H239" s="112">
        <f t="shared" si="117"/>
        <v>11721.9</v>
      </c>
      <c r="I239" s="112">
        <f t="shared" si="117"/>
        <v>0</v>
      </c>
      <c r="J239" s="112">
        <f t="shared" si="117"/>
        <v>0</v>
      </c>
      <c r="K239" s="112">
        <f t="shared" si="117"/>
        <v>822.07200000000012</v>
      </c>
      <c r="L239" s="112">
        <f t="shared" si="117"/>
        <v>0</v>
      </c>
      <c r="M239" s="112">
        <f t="shared" si="117"/>
        <v>0</v>
      </c>
      <c r="N239" s="112">
        <f t="shared" si="117"/>
        <v>0</v>
      </c>
      <c r="O239" s="112">
        <f t="shared" si="117"/>
        <v>12543.972</v>
      </c>
      <c r="P239" s="112">
        <f t="shared" si="117"/>
        <v>0</v>
      </c>
      <c r="Q239" s="469">
        <f t="shared" si="117"/>
        <v>12543.972</v>
      </c>
      <c r="R239" s="113"/>
      <c r="S239" s="113"/>
      <c r="T239" s="113"/>
      <c r="U239" s="113"/>
    </row>
    <row r="240" spans="1:21">
      <c r="A240" s="395" t="s">
        <v>46</v>
      </c>
      <c r="B240" s="390" t="s">
        <v>30</v>
      </c>
      <c r="C240" s="390" t="s">
        <v>41</v>
      </c>
      <c r="D240" s="390" t="s">
        <v>156</v>
      </c>
      <c r="E240" s="390" t="s">
        <v>218</v>
      </c>
      <c r="F240" s="390" t="s">
        <v>47</v>
      </c>
      <c r="G240" s="67"/>
      <c r="H240" s="114">
        <f>10000-4500</f>
        <v>5500</v>
      </c>
      <c r="I240" s="114">
        <v>-2550.6790000000001</v>
      </c>
      <c r="J240" s="114"/>
      <c r="K240" s="114">
        <f>-899.828+0.037+1721.9</f>
        <v>822.10900000000015</v>
      </c>
      <c r="L240" s="114"/>
      <c r="M240" s="114"/>
      <c r="N240" s="114"/>
      <c r="O240" s="67">
        <f t="shared" si="108"/>
        <v>3771.4300000000003</v>
      </c>
      <c r="P240" s="114">
        <f>Q240-O240</f>
        <v>0</v>
      </c>
      <c r="Q240" s="495">
        <v>3771.43</v>
      </c>
    </row>
    <row r="241" spans="1:21" ht="33.75">
      <c r="A241" s="395" t="s">
        <v>176</v>
      </c>
      <c r="B241" s="390" t="s">
        <v>30</v>
      </c>
      <c r="C241" s="390" t="s">
        <v>41</v>
      </c>
      <c r="D241" s="390" t="s">
        <v>156</v>
      </c>
      <c r="E241" s="390" t="s">
        <v>218</v>
      </c>
      <c r="F241" s="390" t="s">
        <v>177</v>
      </c>
      <c r="G241" s="67"/>
      <c r="H241" s="114">
        <f>4500+1721.9</f>
        <v>6221.9</v>
      </c>
      <c r="I241" s="114">
        <v>2550.6790000000001</v>
      </c>
      <c r="J241" s="114"/>
      <c r="K241" s="114">
        <v>-3.6999999999999998E-2</v>
      </c>
      <c r="L241" s="114"/>
      <c r="M241" s="114"/>
      <c r="N241" s="114"/>
      <c r="O241" s="67">
        <f t="shared" si="108"/>
        <v>8772.5419999999995</v>
      </c>
      <c r="P241" s="114">
        <f>Q241-O241</f>
        <v>0</v>
      </c>
      <c r="Q241" s="495">
        <v>8772.5419999999995</v>
      </c>
    </row>
    <row r="242" spans="1:21" s="23" customFormat="1" ht="22.5">
      <c r="A242" s="402" t="s">
        <v>219</v>
      </c>
      <c r="B242" s="389" t="s">
        <v>30</v>
      </c>
      <c r="C242" s="389" t="s">
        <v>41</v>
      </c>
      <c r="D242" s="389" t="s">
        <v>156</v>
      </c>
      <c r="E242" s="389" t="s">
        <v>220</v>
      </c>
      <c r="F242" s="389"/>
      <c r="G242" s="112">
        <f>G243+G244</f>
        <v>0</v>
      </c>
      <c r="H242" s="112">
        <f>H243+H244</f>
        <v>5000</v>
      </c>
      <c r="I242" s="112">
        <f>I243+I244</f>
        <v>0</v>
      </c>
      <c r="J242" s="112">
        <f>J243+J244</f>
        <v>0</v>
      </c>
      <c r="K242" s="112">
        <f t="shared" ref="K242:Q242" si="118">K243+K244</f>
        <v>0</v>
      </c>
      <c r="L242" s="112">
        <f t="shared" si="118"/>
        <v>0</v>
      </c>
      <c r="M242" s="112">
        <f t="shared" si="118"/>
        <v>0</v>
      </c>
      <c r="N242" s="112">
        <f t="shared" si="118"/>
        <v>0</v>
      </c>
      <c r="O242" s="112">
        <f t="shared" si="118"/>
        <v>5000</v>
      </c>
      <c r="P242" s="112">
        <f t="shared" si="118"/>
        <v>0</v>
      </c>
      <c r="Q242" s="469">
        <f t="shared" si="118"/>
        <v>5000</v>
      </c>
      <c r="R242" s="113"/>
      <c r="S242" s="113"/>
      <c r="T242" s="113"/>
      <c r="U242" s="113"/>
    </row>
    <row r="243" spans="1:21">
      <c r="A243" s="395" t="s">
        <v>46</v>
      </c>
      <c r="B243" s="390" t="s">
        <v>30</v>
      </c>
      <c r="C243" s="390" t="s">
        <v>41</v>
      </c>
      <c r="D243" s="390" t="s">
        <v>156</v>
      </c>
      <c r="E243" s="390" t="s">
        <v>220</v>
      </c>
      <c r="F243" s="390" t="s">
        <v>47</v>
      </c>
      <c r="G243" s="67"/>
      <c r="H243" s="114">
        <v>5000</v>
      </c>
      <c r="I243" s="114">
        <v>-449.32100000000003</v>
      </c>
      <c r="J243" s="114"/>
      <c r="K243" s="114"/>
      <c r="L243" s="114"/>
      <c r="M243" s="114"/>
      <c r="N243" s="114"/>
      <c r="O243" s="67">
        <f t="shared" si="108"/>
        <v>4550.6790000000001</v>
      </c>
      <c r="P243" s="114">
        <f>Q243-O243</f>
        <v>0</v>
      </c>
      <c r="Q243" s="495">
        <v>4550.6790000000001</v>
      </c>
    </row>
    <row r="244" spans="1:21" ht="33.75">
      <c r="A244" s="395" t="s">
        <v>176</v>
      </c>
      <c r="B244" s="390" t="s">
        <v>30</v>
      </c>
      <c r="C244" s="390" t="s">
        <v>41</v>
      </c>
      <c r="D244" s="390" t="s">
        <v>156</v>
      </c>
      <c r="E244" s="390" t="s">
        <v>220</v>
      </c>
      <c r="F244" s="390" t="s">
        <v>177</v>
      </c>
      <c r="G244" s="67"/>
      <c r="H244" s="114"/>
      <c r="I244" s="114">
        <v>449.32100000000003</v>
      </c>
      <c r="J244" s="114"/>
      <c r="K244" s="114"/>
      <c r="L244" s="114"/>
      <c r="M244" s="114"/>
      <c r="N244" s="114"/>
      <c r="O244" s="67">
        <f t="shared" si="108"/>
        <v>449.32100000000003</v>
      </c>
      <c r="P244" s="114">
        <f>Q244-O244</f>
        <v>0</v>
      </c>
      <c r="Q244" s="495">
        <v>449.32100000000003</v>
      </c>
    </row>
    <row r="245" spans="1:21" s="23" customFormat="1">
      <c r="A245" s="402" t="s">
        <v>221</v>
      </c>
      <c r="B245" s="389" t="s">
        <v>30</v>
      </c>
      <c r="C245" s="389" t="s">
        <v>41</v>
      </c>
      <c r="D245" s="389" t="s">
        <v>156</v>
      </c>
      <c r="E245" s="389" t="s">
        <v>222</v>
      </c>
      <c r="F245" s="389"/>
      <c r="G245" s="112">
        <f>G246</f>
        <v>0</v>
      </c>
      <c r="H245" s="112">
        <f>H246</f>
        <v>3000</v>
      </c>
      <c r="I245" s="112">
        <f>I246</f>
        <v>0</v>
      </c>
      <c r="J245" s="112">
        <f>J246</f>
        <v>0</v>
      </c>
      <c r="K245" s="112">
        <f t="shared" ref="K245:Q245" si="119">K246</f>
        <v>-3000</v>
      </c>
      <c r="L245" s="112">
        <f t="shared" si="119"/>
        <v>0</v>
      </c>
      <c r="M245" s="112">
        <f t="shared" si="119"/>
        <v>0</v>
      </c>
      <c r="N245" s="112">
        <f t="shared" si="119"/>
        <v>0</v>
      </c>
      <c r="O245" s="112">
        <f t="shared" si="119"/>
        <v>0</v>
      </c>
      <c r="P245" s="112">
        <f t="shared" si="119"/>
        <v>0</v>
      </c>
      <c r="Q245" s="469">
        <f t="shared" si="119"/>
        <v>0</v>
      </c>
      <c r="R245" s="113"/>
      <c r="S245" s="113"/>
      <c r="T245" s="113"/>
      <c r="U245" s="113"/>
    </row>
    <row r="246" spans="1:21">
      <c r="A246" s="395" t="s">
        <v>46</v>
      </c>
      <c r="B246" s="390" t="s">
        <v>30</v>
      </c>
      <c r="C246" s="390" t="s">
        <v>41</v>
      </c>
      <c r="D246" s="390" t="s">
        <v>156</v>
      </c>
      <c r="E246" s="390" t="s">
        <v>222</v>
      </c>
      <c r="F246" s="390" t="s">
        <v>47</v>
      </c>
      <c r="G246" s="67"/>
      <c r="H246" s="114">
        <v>3000</v>
      </c>
      <c r="I246" s="114"/>
      <c r="J246" s="114"/>
      <c r="K246" s="114">
        <v>-3000</v>
      </c>
      <c r="L246" s="114"/>
      <c r="M246" s="114"/>
      <c r="N246" s="114"/>
      <c r="O246" s="67">
        <f t="shared" si="108"/>
        <v>0</v>
      </c>
      <c r="P246" s="114">
        <f>Q246-O246</f>
        <v>0</v>
      </c>
      <c r="Q246" s="495">
        <v>0</v>
      </c>
    </row>
    <row r="247" spans="1:21" s="23" customFormat="1">
      <c r="A247" s="402" t="s">
        <v>223</v>
      </c>
      <c r="B247" s="389" t="s">
        <v>30</v>
      </c>
      <c r="C247" s="389" t="s">
        <v>41</v>
      </c>
      <c r="D247" s="389" t="s">
        <v>156</v>
      </c>
      <c r="E247" s="389" t="s">
        <v>224</v>
      </c>
      <c r="F247" s="389"/>
      <c r="G247" s="112">
        <f t="shared" ref="G247:Q247" si="120">G248</f>
        <v>0</v>
      </c>
      <c r="H247" s="112">
        <f t="shared" si="120"/>
        <v>1000</v>
      </c>
      <c r="I247" s="112">
        <f t="shared" si="120"/>
        <v>0</v>
      </c>
      <c r="J247" s="112">
        <f t="shared" si="120"/>
        <v>0</v>
      </c>
      <c r="K247" s="112">
        <f t="shared" si="120"/>
        <v>933.62400000000002</v>
      </c>
      <c r="L247" s="112">
        <f t="shared" si="120"/>
        <v>0</v>
      </c>
      <c r="M247" s="112">
        <f t="shared" si="120"/>
        <v>0</v>
      </c>
      <c r="N247" s="112">
        <f t="shared" si="120"/>
        <v>0</v>
      </c>
      <c r="O247" s="112">
        <f t="shared" si="120"/>
        <v>1933.624</v>
      </c>
      <c r="P247" s="112">
        <f t="shared" si="120"/>
        <v>0</v>
      </c>
      <c r="Q247" s="469">
        <f t="shared" si="120"/>
        <v>1933.624</v>
      </c>
      <c r="R247" s="113"/>
      <c r="S247" s="113"/>
      <c r="T247" s="113"/>
      <c r="U247" s="113"/>
    </row>
    <row r="248" spans="1:21">
      <c r="A248" s="395" t="s">
        <v>46</v>
      </c>
      <c r="B248" s="390" t="s">
        <v>30</v>
      </c>
      <c r="C248" s="390" t="s">
        <v>41</v>
      </c>
      <c r="D248" s="390" t="s">
        <v>156</v>
      </c>
      <c r="E248" s="390" t="s">
        <v>224</v>
      </c>
      <c r="F248" s="390" t="s">
        <v>47</v>
      </c>
      <c r="G248" s="67"/>
      <c r="H248" s="114">
        <v>1000</v>
      </c>
      <c r="I248" s="114"/>
      <c r="J248" s="114"/>
      <c r="K248" s="114">
        <v>933.62400000000002</v>
      </c>
      <c r="L248" s="114"/>
      <c r="M248" s="114"/>
      <c r="N248" s="114"/>
      <c r="O248" s="67">
        <f t="shared" si="108"/>
        <v>1933.624</v>
      </c>
      <c r="P248" s="114">
        <f>Q248-O248</f>
        <v>0</v>
      </c>
      <c r="Q248" s="495">
        <v>1933.624</v>
      </c>
    </row>
    <row r="249" spans="1:21" s="23" customFormat="1">
      <c r="A249" s="402" t="s">
        <v>225</v>
      </c>
      <c r="B249" s="389" t="s">
        <v>30</v>
      </c>
      <c r="C249" s="389" t="s">
        <v>41</v>
      </c>
      <c r="D249" s="389" t="s">
        <v>156</v>
      </c>
      <c r="E249" s="389" t="s">
        <v>226</v>
      </c>
      <c r="F249" s="389"/>
      <c r="G249" s="112">
        <f>G250</f>
        <v>0</v>
      </c>
      <c r="H249" s="112">
        <f>H250</f>
        <v>2000</v>
      </c>
      <c r="I249" s="112">
        <f>I250</f>
        <v>0</v>
      </c>
      <c r="J249" s="112">
        <f>J250</f>
        <v>0</v>
      </c>
      <c r="K249" s="112">
        <f t="shared" ref="K249:Q249" si="121">K250</f>
        <v>-490.52600000000001</v>
      </c>
      <c r="L249" s="112">
        <f t="shared" si="121"/>
        <v>0</v>
      </c>
      <c r="M249" s="112">
        <f t="shared" si="121"/>
        <v>0</v>
      </c>
      <c r="N249" s="112">
        <f t="shared" si="121"/>
        <v>0</v>
      </c>
      <c r="O249" s="112">
        <f t="shared" si="121"/>
        <v>1509.4739999999999</v>
      </c>
      <c r="P249" s="112">
        <f t="shared" si="121"/>
        <v>0</v>
      </c>
      <c r="Q249" s="469">
        <f t="shared" si="121"/>
        <v>1509.4739999999999</v>
      </c>
      <c r="R249" s="113"/>
      <c r="S249" s="113"/>
      <c r="T249" s="113"/>
      <c r="U249" s="113"/>
    </row>
    <row r="250" spans="1:21">
      <c r="A250" s="395" t="s">
        <v>46</v>
      </c>
      <c r="B250" s="390" t="s">
        <v>30</v>
      </c>
      <c r="C250" s="390" t="s">
        <v>41</v>
      </c>
      <c r="D250" s="390" t="s">
        <v>156</v>
      </c>
      <c r="E250" s="390" t="s">
        <v>226</v>
      </c>
      <c r="F250" s="390" t="s">
        <v>47</v>
      </c>
      <c r="G250" s="67"/>
      <c r="H250" s="114">
        <v>2000</v>
      </c>
      <c r="I250" s="114"/>
      <c r="J250" s="114"/>
      <c r="K250" s="114">
        <v>-490.52600000000001</v>
      </c>
      <c r="L250" s="114"/>
      <c r="M250" s="114"/>
      <c r="N250" s="114"/>
      <c r="O250" s="67">
        <f t="shared" si="108"/>
        <v>1509.4739999999999</v>
      </c>
      <c r="P250" s="114">
        <f>Q250-O250</f>
        <v>0</v>
      </c>
      <c r="Q250" s="495">
        <v>1509.4739999999999</v>
      </c>
    </row>
    <row r="251" spans="1:21" s="23" customFormat="1">
      <c r="A251" s="402" t="s">
        <v>246</v>
      </c>
      <c r="B251" s="389" t="s">
        <v>30</v>
      </c>
      <c r="C251" s="389" t="s">
        <v>41</v>
      </c>
      <c r="D251" s="389" t="s">
        <v>156</v>
      </c>
      <c r="E251" s="389" t="s">
        <v>228</v>
      </c>
      <c r="F251" s="389"/>
      <c r="G251" s="112">
        <f>G252+G253</f>
        <v>0</v>
      </c>
      <c r="H251" s="112">
        <f t="shared" ref="H251:Q251" si="122">H252+H253</f>
        <v>3150</v>
      </c>
      <c r="I251" s="112">
        <f t="shared" si="122"/>
        <v>0</v>
      </c>
      <c r="J251" s="112">
        <f t="shared" si="122"/>
        <v>6000</v>
      </c>
      <c r="K251" s="112">
        <f t="shared" si="122"/>
        <v>-870.07799999999997</v>
      </c>
      <c r="L251" s="112">
        <f t="shared" si="122"/>
        <v>0</v>
      </c>
      <c r="M251" s="112">
        <f t="shared" si="122"/>
        <v>0</v>
      </c>
      <c r="N251" s="112">
        <f t="shared" si="122"/>
        <v>0</v>
      </c>
      <c r="O251" s="112">
        <f t="shared" si="122"/>
        <v>8279.9220000000005</v>
      </c>
      <c r="P251" s="112">
        <f t="shared" si="122"/>
        <v>0</v>
      </c>
      <c r="Q251" s="469">
        <f t="shared" si="122"/>
        <v>8279.9220000000005</v>
      </c>
      <c r="R251" s="113"/>
      <c r="S251" s="113"/>
      <c r="T251" s="113"/>
      <c r="U251" s="113"/>
    </row>
    <row r="252" spans="1:21">
      <c r="A252" s="395" t="s">
        <v>46</v>
      </c>
      <c r="B252" s="390" t="s">
        <v>30</v>
      </c>
      <c r="C252" s="390" t="s">
        <v>41</v>
      </c>
      <c r="D252" s="390" t="s">
        <v>156</v>
      </c>
      <c r="E252" s="390" t="s">
        <v>228</v>
      </c>
      <c r="F252" s="390" t="s">
        <v>47</v>
      </c>
      <c r="G252" s="67"/>
      <c r="H252" s="114">
        <v>3150</v>
      </c>
      <c r="I252" s="114"/>
      <c r="J252" s="114">
        <v>6000</v>
      </c>
      <c r="K252" s="114">
        <v>-870.07799999999997</v>
      </c>
      <c r="L252" s="114"/>
      <c r="M252" s="114"/>
      <c r="N252" s="114"/>
      <c r="O252" s="67">
        <f t="shared" si="108"/>
        <v>8279.9220000000005</v>
      </c>
      <c r="P252" s="114">
        <f>Q252-O252</f>
        <v>0</v>
      </c>
      <c r="Q252" s="495">
        <v>8279.9220000000005</v>
      </c>
    </row>
    <row r="253" spans="1:21" ht="22.5">
      <c r="A253" s="394" t="s">
        <v>190</v>
      </c>
      <c r="B253" s="390" t="s">
        <v>30</v>
      </c>
      <c r="C253" s="390" t="s">
        <v>41</v>
      </c>
      <c r="D253" s="390" t="s">
        <v>156</v>
      </c>
      <c r="E253" s="390" t="s">
        <v>228</v>
      </c>
      <c r="F253" s="390" t="s">
        <v>191</v>
      </c>
      <c r="G253" s="67"/>
      <c r="H253" s="114"/>
      <c r="I253" s="114"/>
      <c r="J253" s="114"/>
      <c r="K253" s="114"/>
      <c r="L253" s="114"/>
      <c r="M253" s="114"/>
      <c r="N253" s="114"/>
      <c r="O253" s="67">
        <f t="shared" si="108"/>
        <v>0</v>
      </c>
      <c r="P253" s="114">
        <f>Q253-O253</f>
        <v>0</v>
      </c>
      <c r="Q253" s="495">
        <v>0</v>
      </c>
    </row>
    <row r="254" spans="1:21" s="23" customFormat="1">
      <c r="A254" s="402" t="s">
        <v>229</v>
      </c>
      <c r="B254" s="389" t="s">
        <v>30</v>
      </c>
      <c r="C254" s="389" t="s">
        <v>41</v>
      </c>
      <c r="D254" s="389" t="s">
        <v>156</v>
      </c>
      <c r="E254" s="389" t="s">
        <v>230</v>
      </c>
      <c r="F254" s="389"/>
      <c r="G254" s="112">
        <f>G255</f>
        <v>0</v>
      </c>
      <c r="H254" s="112">
        <f>H255</f>
        <v>1200</v>
      </c>
      <c r="I254" s="112">
        <f>I255</f>
        <v>0</v>
      </c>
      <c r="J254" s="112">
        <f>J255</f>
        <v>0</v>
      </c>
      <c r="K254" s="112">
        <f t="shared" ref="K254:Q254" si="123">K255</f>
        <v>0</v>
      </c>
      <c r="L254" s="112">
        <f t="shared" si="123"/>
        <v>0</v>
      </c>
      <c r="M254" s="112">
        <f t="shared" si="123"/>
        <v>0</v>
      </c>
      <c r="N254" s="112">
        <f t="shared" si="123"/>
        <v>0</v>
      </c>
      <c r="O254" s="112">
        <f t="shared" si="123"/>
        <v>1200</v>
      </c>
      <c r="P254" s="112">
        <f t="shared" si="123"/>
        <v>0</v>
      </c>
      <c r="Q254" s="469">
        <f t="shared" si="123"/>
        <v>1200</v>
      </c>
      <c r="R254" s="113"/>
      <c r="S254" s="113"/>
      <c r="T254" s="113"/>
      <c r="U254" s="113"/>
    </row>
    <row r="255" spans="1:21" ht="33.75">
      <c r="A255" s="395" t="s">
        <v>176</v>
      </c>
      <c r="B255" s="390" t="s">
        <v>30</v>
      </c>
      <c r="C255" s="390" t="s">
        <v>41</v>
      </c>
      <c r="D255" s="390" t="s">
        <v>156</v>
      </c>
      <c r="E255" s="390" t="s">
        <v>230</v>
      </c>
      <c r="F255" s="390" t="s">
        <v>177</v>
      </c>
      <c r="G255" s="67"/>
      <c r="H255" s="114">
        <f>750+450</f>
        <v>1200</v>
      </c>
      <c r="I255" s="114"/>
      <c r="J255" s="114"/>
      <c r="K255" s="114"/>
      <c r="L255" s="114"/>
      <c r="M255" s="114"/>
      <c r="N255" s="114"/>
      <c r="O255" s="67">
        <f t="shared" si="108"/>
        <v>1200</v>
      </c>
      <c r="P255" s="114">
        <f>Q255-O255</f>
        <v>0</v>
      </c>
      <c r="Q255" s="495">
        <v>1200</v>
      </c>
    </row>
    <row r="256" spans="1:21" s="23" customFormat="1">
      <c r="A256" s="402" t="s">
        <v>231</v>
      </c>
      <c r="B256" s="389" t="s">
        <v>30</v>
      </c>
      <c r="C256" s="389" t="s">
        <v>41</v>
      </c>
      <c r="D256" s="389" t="s">
        <v>156</v>
      </c>
      <c r="E256" s="389" t="s">
        <v>232</v>
      </c>
      <c r="F256" s="389"/>
      <c r="G256" s="112">
        <f>G257</f>
        <v>0</v>
      </c>
      <c r="H256" s="112">
        <f>H257</f>
        <v>250</v>
      </c>
      <c r="I256" s="112">
        <f>I257</f>
        <v>0</v>
      </c>
      <c r="J256" s="112">
        <f>J257</f>
        <v>0</v>
      </c>
      <c r="K256" s="112">
        <f t="shared" ref="K256:Q256" si="124">K257</f>
        <v>0</v>
      </c>
      <c r="L256" s="112">
        <f t="shared" si="124"/>
        <v>0</v>
      </c>
      <c r="M256" s="112">
        <f t="shared" si="124"/>
        <v>0</v>
      </c>
      <c r="N256" s="112">
        <f t="shared" si="124"/>
        <v>0</v>
      </c>
      <c r="O256" s="112">
        <f t="shared" si="124"/>
        <v>250</v>
      </c>
      <c r="P256" s="112">
        <f t="shared" si="124"/>
        <v>0</v>
      </c>
      <c r="Q256" s="469">
        <f t="shared" si="124"/>
        <v>250</v>
      </c>
      <c r="R256" s="113"/>
      <c r="S256" s="113"/>
      <c r="T256" s="113"/>
      <c r="U256" s="113"/>
    </row>
    <row r="257" spans="1:21">
      <c r="A257" s="394" t="s">
        <v>114</v>
      </c>
      <c r="B257" s="390" t="s">
        <v>30</v>
      </c>
      <c r="C257" s="390" t="s">
        <v>41</v>
      </c>
      <c r="D257" s="390" t="s">
        <v>156</v>
      </c>
      <c r="E257" s="390" t="s">
        <v>232</v>
      </c>
      <c r="F257" s="390" t="s">
        <v>115</v>
      </c>
      <c r="G257" s="67"/>
      <c r="H257" s="114">
        <v>250</v>
      </c>
      <c r="I257" s="114"/>
      <c r="J257" s="114"/>
      <c r="K257" s="114"/>
      <c r="L257" s="114"/>
      <c r="M257" s="114"/>
      <c r="N257" s="114"/>
      <c r="O257" s="67">
        <f t="shared" si="108"/>
        <v>250</v>
      </c>
      <c r="P257" s="114">
        <f>Q257-O257</f>
        <v>0</v>
      </c>
      <c r="Q257" s="495">
        <v>250</v>
      </c>
    </row>
    <row r="258" spans="1:21" s="23" customFormat="1">
      <c r="A258" s="402" t="s">
        <v>233</v>
      </c>
      <c r="B258" s="389" t="s">
        <v>30</v>
      </c>
      <c r="C258" s="389" t="s">
        <v>41</v>
      </c>
      <c r="D258" s="389" t="s">
        <v>156</v>
      </c>
      <c r="E258" s="389" t="s">
        <v>234</v>
      </c>
      <c r="F258" s="389"/>
      <c r="G258" s="112">
        <f>G259</f>
        <v>0</v>
      </c>
      <c r="H258" s="112">
        <f>H259</f>
        <v>200</v>
      </c>
      <c r="I258" s="112">
        <f>I259</f>
        <v>0</v>
      </c>
      <c r="J258" s="112">
        <f>J259</f>
        <v>0</v>
      </c>
      <c r="K258" s="112">
        <f t="shared" ref="K258:Q258" si="125">K259</f>
        <v>0</v>
      </c>
      <c r="L258" s="112">
        <f t="shared" si="125"/>
        <v>0</v>
      </c>
      <c r="M258" s="112">
        <f t="shared" si="125"/>
        <v>0</v>
      </c>
      <c r="N258" s="112">
        <f t="shared" si="125"/>
        <v>0</v>
      </c>
      <c r="O258" s="112">
        <f t="shared" si="125"/>
        <v>200</v>
      </c>
      <c r="P258" s="112">
        <f t="shared" si="125"/>
        <v>0</v>
      </c>
      <c r="Q258" s="469">
        <f t="shared" si="125"/>
        <v>200</v>
      </c>
      <c r="R258" s="113"/>
      <c r="S258" s="113"/>
      <c r="T258" s="113"/>
      <c r="U258" s="113"/>
    </row>
    <row r="259" spans="1:21">
      <c r="A259" s="394" t="s">
        <v>114</v>
      </c>
      <c r="B259" s="390" t="s">
        <v>30</v>
      </c>
      <c r="C259" s="390" t="s">
        <v>41</v>
      </c>
      <c r="D259" s="390" t="s">
        <v>156</v>
      </c>
      <c r="E259" s="390" t="s">
        <v>234</v>
      </c>
      <c r="F259" s="390" t="s">
        <v>115</v>
      </c>
      <c r="G259" s="67"/>
      <c r="H259" s="114">
        <v>200</v>
      </c>
      <c r="I259" s="114"/>
      <c r="J259" s="114"/>
      <c r="K259" s="114"/>
      <c r="L259" s="114"/>
      <c r="M259" s="114"/>
      <c r="N259" s="114"/>
      <c r="O259" s="67">
        <f t="shared" si="108"/>
        <v>200</v>
      </c>
      <c r="P259" s="114">
        <f>Q259-O259</f>
        <v>0</v>
      </c>
      <c r="Q259" s="495">
        <v>200</v>
      </c>
    </row>
    <row r="260" spans="1:21" s="23" customFormat="1" ht="33.75">
      <c r="A260" s="397" t="s">
        <v>247</v>
      </c>
      <c r="B260" s="389" t="s">
        <v>30</v>
      </c>
      <c r="C260" s="389" t="s">
        <v>41</v>
      </c>
      <c r="D260" s="389" t="s">
        <v>156</v>
      </c>
      <c r="E260" s="389" t="s">
        <v>248</v>
      </c>
      <c r="F260" s="389"/>
      <c r="G260" s="112">
        <f>G261</f>
        <v>0</v>
      </c>
      <c r="H260" s="112">
        <f t="shared" ref="H260:Q260" si="126">H261</f>
        <v>0</v>
      </c>
      <c r="I260" s="112">
        <f t="shared" si="126"/>
        <v>0</v>
      </c>
      <c r="J260" s="112">
        <f t="shared" si="126"/>
        <v>0</v>
      </c>
      <c r="K260" s="112">
        <f t="shared" si="126"/>
        <v>899.82799999999997</v>
      </c>
      <c r="L260" s="112">
        <f t="shared" si="126"/>
        <v>0</v>
      </c>
      <c r="M260" s="112">
        <f t="shared" si="126"/>
        <v>0</v>
      </c>
      <c r="N260" s="112">
        <f t="shared" si="126"/>
        <v>0</v>
      </c>
      <c r="O260" s="112">
        <f t="shared" si="126"/>
        <v>899.82799999999997</v>
      </c>
      <c r="P260" s="112">
        <f t="shared" si="126"/>
        <v>0</v>
      </c>
      <c r="Q260" s="469">
        <f t="shared" si="126"/>
        <v>899.82799999999997</v>
      </c>
      <c r="R260" s="113"/>
      <c r="S260" s="113"/>
      <c r="T260" s="113"/>
      <c r="U260" s="113"/>
    </row>
    <row r="261" spans="1:21">
      <c r="A261" s="395" t="s">
        <v>46</v>
      </c>
      <c r="B261" s="390" t="s">
        <v>30</v>
      </c>
      <c r="C261" s="390" t="s">
        <v>41</v>
      </c>
      <c r="D261" s="390" t="s">
        <v>156</v>
      </c>
      <c r="E261" s="390" t="s">
        <v>248</v>
      </c>
      <c r="F261" s="390" t="s">
        <v>47</v>
      </c>
      <c r="G261" s="67"/>
      <c r="H261" s="114"/>
      <c r="I261" s="114"/>
      <c r="J261" s="114"/>
      <c r="K261" s="114">
        <v>899.82799999999997</v>
      </c>
      <c r="L261" s="114"/>
      <c r="M261" s="114"/>
      <c r="N261" s="114"/>
      <c r="O261" s="67">
        <f t="shared" si="108"/>
        <v>899.82799999999997</v>
      </c>
      <c r="P261" s="114">
        <f>Q261-O261</f>
        <v>0</v>
      </c>
      <c r="Q261" s="495">
        <v>899.82799999999997</v>
      </c>
    </row>
    <row r="262" spans="1:21" s="23" customFormat="1">
      <c r="A262" s="402" t="s">
        <v>249</v>
      </c>
      <c r="B262" s="389" t="s">
        <v>30</v>
      </c>
      <c r="C262" s="389" t="s">
        <v>41</v>
      </c>
      <c r="D262" s="389" t="s">
        <v>156</v>
      </c>
      <c r="E262" s="389" t="s">
        <v>250</v>
      </c>
      <c r="F262" s="389"/>
      <c r="G262" s="112">
        <f>G263</f>
        <v>0</v>
      </c>
      <c r="H262" s="112">
        <f t="shared" ref="H262:Q262" si="127">H263</f>
        <v>0</v>
      </c>
      <c r="I262" s="112">
        <f t="shared" si="127"/>
        <v>0</v>
      </c>
      <c r="J262" s="112">
        <f t="shared" si="127"/>
        <v>0</v>
      </c>
      <c r="K262" s="112">
        <f t="shared" si="127"/>
        <v>914.90200000000004</v>
      </c>
      <c r="L262" s="112">
        <f t="shared" si="127"/>
        <v>0</v>
      </c>
      <c r="M262" s="112">
        <f t="shared" si="127"/>
        <v>0</v>
      </c>
      <c r="N262" s="112">
        <f t="shared" si="127"/>
        <v>0</v>
      </c>
      <c r="O262" s="112">
        <f t="shared" si="127"/>
        <v>914.90200000000004</v>
      </c>
      <c r="P262" s="112">
        <f t="shared" si="127"/>
        <v>0</v>
      </c>
      <c r="Q262" s="469">
        <f t="shared" si="127"/>
        <v>914.90200000000004</v>
      </c>
      <c r="R262" s="113"/>
      <c r="S262" s="113"/>
      <c r="T262" s="113"/>
      <c r="U262" s="113"/>
    </row>
    <row r="263" spans="1:21" ht="24.75" customHeight="1">
      <c r="A263" s="395" t="s">
        <v>46</v>
      </c>
      <c r="B263" s="390" t="s">
        <v>30</v>
      </c>
      <c r="C263" s="390" t="s">
        <v>41</v>
      </c>
      <c r="D263" s="390" t="s">
        <v>156</v>
      </c>
      <c r="E263" s="390" t="s">
        <v>250</v>
      </c>
      <c r="F263" s="390" t="s">
        <v>47</v>
      </c>
      <c r="G263" s="67"/>
      <c r="H263" s="114"/>
      <c r="I263" s="114"/>
      <c r="J263" s="114"/>
      <c r="K263" s="114">
        <v>914.90200000000004</v>
      </c>
      <c r="L263" s="114"/>
      <c r="M263" s="114"/>
      <c r="N263" s="114"/>
      <c r="O263" s="67">
        <f t="shared" si="108"/>
        <v>914.90200000000004</v>
      </c>
      <c r="P263" s="114">
        <f>Q263-O263</f>
        <v>0</v>
      </c>
      <c r="Q263" s="495">
        <v>914.90200000000004</v>
      </c>
    </row>
    <row r="264" spans="1:21" s="23" customFormat="1" ht="24.75" customHeight="1">
      <c r="A264" s="401" t="s">
        <v>251</v>
      </c>
      <c r="B264" s="389" t="s">
        <v>30</v>
      </c>
      <c r="C264" s="389" t="s">
        <v>41</v>
      </c>
      <c r="D264" s="389" t="s">
        <v>156</v>
      </c>
      <c r="E264" s="389" t="s">
        <v>252</v>
      </c>
      <c r="F264" s="389"/>
      <c r="G264" s="112">
        <f>G265+G266</f>
        <v>0</v>
      </c>
      <c r="H264" s="112">
        <f t="shared" ref="H264:Q264" si="128">H265+H266</f>
        <v>0</v>
      </c>
      <c r="I264" s="112">
        <f t="shared" si="128"/>
        <v>0</v>
      </c>
      <c r="J264" s="112">
        <f t="shared" si="128"/>
        <v>0</v>
      </c>
      <c r="K264" s="112">
        <f t="shared" si="128"/>
        <v>870.07799999999997</v>
      </c>
      <c r="L264" s="112">
        <f t="shared" si="128"/>
        <v>0</v>
      </c>
      <c r="M264" s="112">
        <f t="shared" si="128"/>
        <v>0</v>
      </c>
      <c r="N264" s="112">
        <f t="shared" si="128"/>
        <v>0</v>
      </c>
      <c r="O264" s="112">
        <f t="shared" si="128"/>
        <v>870.07799999999997</v>
      </c>
      <c r="P264" s="112">
        <f t="shared" si="128"/>
        <v>0</v>
      </c>
      <c r="Q264" s="469">
        <f t="shared" si="128"/>
        <v>870.07799999999997</v>
      </c>
      <c r="R264" s="113"/>
      <c r="S264" s="113"/>
      <c r="T264" s="113"/>
      <c r="U264" s="113"/>
    </row>
    <row r="265" spans="1:21" ht="24.75" customHeight="1">
      <c r="A265" s="395" t="s">
        <v>46</v>
      </c>
      <c r="B265" s="390" t="s">
        <v>30</v>
      </c>
      <c r="C265" s="390" t="s">
        <v>41</v>
      </c>
      <c r="D265" s="390" t="s">
        <v>156</v>
      </c>
      <c r="E265" s="390" t="s">
        <v>252</v>
      </c>
      <c r="F265" s="390" t="s">
        <v>47</v>
      </c>
      <c r="G265" s="67"/>
      <c r="H265" s="114"/>
      <c r="I265" s="114"/>
      <c r="J265" s="114"/>
      <c r="K265" s="114">
        <v>870.07799999999997</v>
      </c>
      <c r="L265" s="114"/>
      <c r="M265" s="114"/>
      <c r="N265" s="114"/>
      <c r="O265" s="67">
        <f t="shared" si="108"/>
        <v>870.07799999999997</v>
      </c>
      <c r="P265" s="114">
        <f>Q265-O265</f>
        <v>-870.07799999999997</v>
      </c>
      <c r="Q265" s="495">
        <v>0</v>
      </c>
    </row>
    <row r="266" spans="1:21" ht="24.75" customHeight="1">
      <c r="A266" s="394" t="s">
        <v>190</v>
      </c>
      <c r="B266" s="390" t="s">
        <v>30</v>
      </c>
      <c r="C266" s="390" t="s">
        <v>41</v>
      </c>
      <c r="D266" s="390" t="s">
        <v>156</v>
      </c>
      <c r="E266" s="390" t="s">
        <v>252</v>
      </c>
      <c r="F266" s="390" t="s">
        <v>191</v>
      </c>
      <c r="G266" s="67"/>
      <c r="H266" s="114"/>
      <c r="I266" s="114"/>
      <c r="J266" s="114"/>
      <c r="K266" s="114"/>
      <c r="L266" s="114"/>
      <c r="M266" s="114"/>
      <c r="N266" s="114"/>
      <c r="O266" s="67">
        <f t="shared" si="108"/>
        <v>0</v>
      </c>
      <c r="P266" s="114">
        <f>Q266-O266</f>
        <v>870.07799999999997</v>
      </c>
      <c r="Q266" s="495">
        <v>870.07799999999997</v>
      </c>
    </row>
    <row r="267" spans="1:21" s="23" customFormat="1" ht="22.5">
      <c r="A267" s="397" t="s">
        <v>253</v>
      </c>
      <c r="B267" s="389" t="s">
        <v>30</v>
      </c>
      <c r="C267" s="389" t="s">
        <v>41</v>
      </c>
      <c r="D267" s="389" t="s">
        <v>156</v>
      </c>
      <c r="E267" s="389" t="s">
        <v>254</v>
      </c>
      <c r="F267" s="389"/>
      <c r="G267" s="112">
        <f>G268</f>
        <v>0</v>
      </c>
      <c r="H267" s="112">
        <f t="shared" ref="H267:Q267" si="129">H268</f>
        <v>0</v>
      </c>
      <c r="I267" s="112">
        <f t="shared" si="129"/>
        <v>0</v>
      </c>
      <c r="J267" s="112">
        <f t="shared" si="129"/>
        <v>0</v>
      </c>
      <c r="K267" s="112">
        <f t="shared" si="129"/>
        <v>1291</v>
      </c>
      <c r="L267" s="112">
        <f t="shared" si="129"/>
        <v>0</v>
      </c>
      <c r="M267" s="112">
        <f t="shared" si="129"/>
        <v>0</v>
      </c>
      <c r="N267" s="112">
        <f t="shared" si="129"/>
        <v>0</v>
      </c>
      <c r="O267" s="112">
        <f t="shared" si="129"/>
        <v>1291</v>
      </c>
      <c r="P267" s="112">
        <f t="shared" si="129"/>
        <v>0</v>
      </c>
      <c r="Q267" s="469">
        <f t="shared" si="129"/>
        <v>1291</v>
      </c>
      <c r="R267" s="113"/>
      <c r="S267" s="113"/>
      <c r="T267" s="113"/>
      <c r="U267" s="113"/>
    </row>
    <row r="268" spans="1:21">
      <c r="A268" s="395" t="s">
        <v>46</v>
      </c>
      <c r="B268" s="390" t="s">
        <v>30</v>
      </c>
      <c r="C268" s="390" t="s">
        <v>41</v>
      </c>
      <c r="D268" s="390" t="s">
        <v>156</v>
      </c>
      <c r="E268" s="390" t="s">
        <v>254</v>
      </c>
      <c r="F268" s="390" t="s">
        <v>47</v>
      </c>
      <c r="G268" s="67"/>
      <c r="H268" s="114"/>
      <c r="I268" s="114"/>
      <c r="J268" s="114"/>
      <c r="K268" s="114">
        <v>1291</v>
      </c>
      <c r="L268" s="114"/>
      <c r="M268" s="114"/>
      <c r="N268" s="114"/>
      <c r="O268" s="67">
        <f t="shared" si="108"/>
        <v>1291</v>
      </c>
      <c r="P268" s="114">
        <f>Q268-O268</f>
        <v>0</v>
      </c>
      <c r="Q268" s="495">
        <v>1291</v>
      </c>
    </row>
    <row r="269" spans="1:21" s="23" customFormat="1" ht="22.5">
      <c r="A269" s="401" t="s">
        <v>255</v>
      </c>
      <c r="B269" s="389" t="s">
        <v>30</v>
      </c>
      <c r="C269" s="389" t="s">
        <v>41</v>
      </c>
      <c r="D269" s="389" t="s">
        <v>156</v>
      </c>
      <c r="E269" s="389" t="s">
        <v>256</v>
      </c>
      <c r="F269" s="389"/>
      <c r="G269" s="112">
        <f>G270</f>
        <v>0</v>
      </c>
      <c r="H269" s="112">
        <f t="shared" ref="H269:Q269" si="130">H270</f>
        <v>0</v>
      </c>
      <c r="I269" s="112">
        <f t="shared" si="130"/>
        <v>0</v>
      </c>
      <c r="J269" s="112">
        <f t="shared" si="130"/>
        <v>0</v>
      </c>
      <c r="K269" s="112">
        <f t="shared" si="130"/>
        <v>351</v>
      </c>
      <c r="L269" s="112">
        <f t="shared" si="130"/>
        <v>0</v>
      </c>
      <c r="M269" s="112">
        <f t="shared" si="130"/>
        <v>0</v>
      </c>
      <c r="N269" s="112">
        <f t="shared" si="130"/>
        <v>0</v>
      </c>
      <c r="O269" s="112">
        <f t="shared" si="130"/>
        <v>351</v>
      </c>
      <c r="P269" s="112">
        <f t="shared" si="130"/>
        <v>0</v>
      </c>
      <c r="Q269" s="469">
        <f t="shared" si="130"/>
        <v>351</v>
      </c>
      <c r="R269" s="113"/>
      <c r="S269" s="113"/>
      <c r="T269" s="113"/>
      <c r="U269" s="113"/>
    </row>
    <row r="270" spans="1:21">
      <c r="A270" s="395" t="s">
        <v>46</v>
      </c>
      <c r="B270" s="390" t="s">
        <v>30</v>
      </c>
      <c r="C270" s="390" t="s">
        <v>41</v>
      </c>
      <c r="D270" s="390" t="s">
        <v>156</v>
      </c>
      <c r="E270" s="390" t="s">
        <v>256</v>
      </c>
      <c r="F270" s="390" t="s">
        <v>47</v>
      </c>
      <c r="G270" s="67"/>
      <c r="H270" s="114"/>
      <c r="I270" s="114"/>
      <c r="J270" s="114"/>
      <c r="K270" s="114">
        <v>351</v>
      </c>
      <c r="L270" s="114"/>
      <c r="M270" s="114"/>
      <c r="N270" s="114"/>
      <c r="O270" s="67">
        <f t="shared" si="108"/>
        <v>351</v>
      </c>
      <c r="P270" s="114">
        <f>Q270-O270</f>
        <v>0</v>
      </c>
      <c r="Q270" s="495">
        <v>351</v>
      </c>
    </row>
    <row r="271" spans="1:21" s="23" customFormat="1">
      <c r="A271" s="396" t="s">
        <v>257</v>
      </c>
      <c r="B271" s="389" t="s">
        <v>30</v>
      </c>
      <c r="C271" s="389" t="s">
        <v>41</v>
      </c>
      <c r="D271" s="389" t="s">
        <v>156</v>
      </c>
      <c r="E271" s="389" t="s">
        <v>258</v>
      </c>
      <c r="F271" s="389"/>
      <c r="G271" s="112">
        <f>G272</f>
        <v>0</v>
      </c>
      <c r="H271" s="112">
        <f>H272</f>
        <v>0</v>
      </c>
      <c r="I271" s="112">
        <f>I272</f>
        <v>0</v>
      </c>
      <c r="J271" s="112">
        <f>J272</f>
        <v>13472.034</v>
      </c>
      <c r="K271" s="112">
        <f t="shared" ref="K271:Q271" si="131">K272</f>
        <v>0</v>
      </c>
      <c r="L271" s="112">
        <f t="shared" si="131"/>
        <v>0</v>
      </c>
      <c r="M271" s="112">
        <f t="shared" si="131"/>
        <v>0</v>
      </c>
      <c r="N271" s="112">
        <f t="shared" si="131"/>
        <v>0</v>
      </c>
      <c r="O271" s="112">
        <f t="shared" si="131"/>
        <v>13472.034</v>
      </c>
      <c r="P271" s="112">
        <f t="shared" si="131"/>
        <v>0</v>
      </c>
      <c r="Q271" s="469">
        <f t="shared" si="131"/>
        <v>13472.034</v>
      </c>
      <c r="R271" s="113"/>
      <c r="S271" s="113"/>
      <c r="T271" s="113"/>
      <c r="U271" s="113"/>
    </row>
    <row r="272" spans="1:21" ht="22.5">
      <c r="A272" s="394" t="s">
        <v>190</v>
      </c>
      <c r="B272" s="390" t="s">
        <v>30</v>
      </c>
      <c r="C272" s="390" t="s">
        <v>41</v>
      </c>
      <c r="D272" s="390" t="s">
        <v>156</v>
      </c>
      <c r="E272" s="390" t="s">
        <v>258</v>
      </c>
      <c r="F272" s="390" t="s">
        <v>191</v>
      </c>
      <c r="G272" s="67"/>
      <c r="H272" s="114"/>
      <c r="I272" s="114"/>
      <c r="J272" s="114">
        <v>13472.034</v>
      </c>
      <c r="K272" s="114"/>
      <c r="L272" s="114"/>
      <c r="M272" s="114"/>
      <c r="N272" s="114"/>
      <c r="O272" s="67">
        <f t="shared" si="108"/>
        <v>13472.034</v>
      </c>
      <c r="P272" s="114">
        <f>Q272-O272</f>
        <v>0</v>
      </c>
      <c r="Q272" s="495">
        <v>13472.034</v>
      </c>
      <c r="S272" s="686"/>
    </row>
    <row r="273" spans="1:21" s="23" customFormat="1">
      <c r="A273" s="396" t="s">
        <v>259</v>
      </c>
      <c r="B273" s="389" t="s">
        <v>30</v>
      </c>
      <c r="C273" s="389" t="s">
        <v>41</v>
      </c>
      <c r="D273" s="389" t="s">
        <v>156</v>
      </c>
      <c r="E273" s="389" t="s">
        <v>260</v>
      </c>
      <c r="F273" s="389"/>
      <c r="G273" s="112">
        <f>G274</f>
        <v>0</v>
      </c>
      <c r="H273" s="112">
        <f>H274</f>
        <v>0</v>
      </c>
      <c r="I273" s="112">
        <f>I274</f>
        <v>0</v>
      </c>
      <c r="J273" s="112">
        <f>J274</f>
        <v>3599.3119999999999</v>
      </c>
      <c r="K273" s="112">
        <f t="shared" ref="K273:Q273" si="132">K274</f>
        <v>0</v>
      </c>
      <c r="L273" s="112">
        <f t="shared" si="132"/>
        <v>0</v>
      </c>
      <c r="M273" s="112">
        <f t="shared" si="132"/>
        <v>0</v>
      </c>
      <c r="N273" s="112">
        <f t="shared" si="132"/>
        <v>0</v>
      </c>
      <c r="O273" s="112">
        <f t="shared" si="132"/>
        <v>3599.3119999999999</v>
      </c>
      <c r="P273" s="112">
        <f t="shared" si="132"/>
        <v>0</v>
      </c>
      <c r="Q273" s="469">
        <f t="shared" si="132"/>
        <v>3599.3119999999999</v>
      </c>
      <c r="R273" s="113"/>
      <c r="S273" s="113"/>
      <c r="T273" s="113"/>
      <c r="U273" s="113"/>
    </row>
    <row r="274" spans="1:21">
      <c r="A274" s="395" t="s">
        <v>46</v>
      </c>
      <c r="B274" s="390" t="s">
        <v>30</v>
      </c>
      <c r="C274" s="390" t="s">
        <v>41</v>
      </c>
      <c r="D274" s="390" t="s">
        <v>156</v>
      </c>
      <c r="E274" s="390" t="s">
        <v>260</v>
      </c>
      <c r="F274" s="390" t="s">
        <v>47</v>
      </c>
      <c r="G274" s="67"/>
      <c r="H274" s="114"/>
      <c r="I274" s="114"/>
      <c r="J274" s="114">
        <v>3599.3119999999999</v>
      </c>
      <c r="K274" s="114"/>
      <c r="L274" s="114"/>
      <c r="M274" s="114"/>
      <c r="N274" s="114"/>
      <c r="O274" s="67">
        <f t="shared" si="108"/>
        <v>3599.3119999999999</v>
      </c>
      <c r="P274" s="114">
        <f>Q274-O274</f>
        <v>0</v>
      </c>
      <c r="Q274" s="495">
        <v>3599.3119999999999</v>
      </c>
    </row>
    <row r="275" spans="1:21" s="23" customFormat="1">
      <c r="A275" s="396" t="s">
        <v>261</v>
      </c>
      <c r="B275" s="389" t="s">
        <v>30</v>
      </c>
      <c r="C275" s="389" t="s">
        <v>41</v>
      </c>
      <c r="D275" s="389" t="s">
        <v>156</v>
      </c>
      <c r="E275" s="389" t="s">
        <v>262</v>
      </c>
      <c r="F275" s="389"/>
      <c r="G275" s="112">
        <f>G276</f>
        <v>0</v>
      </c>
      <c r="H275" s="112">
        <f>H276</f>
        <v>0</v>
      </c>
      <c r="I275" s="112">
        <f>I276</f>
        <v>0</v>
      </c>
      <c r="J275" s="112">
        <f>J276</f>
        <v>11613.852999999999</v>
      </c>
      <c r="K275" s="112">
        <f t="shared" ref="K275:Q275" si="133">K276</f>
        <v>0</v>
      </c>
      <c r="L275" s="112">
        <f t="shared" si="133"/>
        <v>0</v>
      </c>
      <c r="M275" s="112">
        <f t="shared" si="133"/>
        <v>0</v>
      </c>
      <c r="N275" s="112">
        <f t="shared" si="133"/>
        <v>0</v>
      </c>
      <c r="O275" s="112">
        <f t="shared" si="133"/>
        <v>11613.852999999999</v>
      </c>
      <c r="P275" s="112">
        <f t="shared" si="133"/>
        <v>0</v>
      </c>
      <c r="Q275" s="469">
        <f t="shared" si="133"/>
        <v>11613.852999999999</v>
      </c>
      <c r="R275" s="113"/>
      <c r="S275" s="113"/>
      <c r="T275" s="113"/>
      <c r="U275" s="113"/>
    </row>
    <row r="276" spans="1:21">
      <c r="A276" s="395" t="s">
        <v>46</v>
      </c>
      <c r="B276" s="390" t="s">
        <v>30</v>
      </c>
      <c r="C276" s="390" t="s">
        <v>41</v>
      </c>
      <c r="D276" s="390" t="s">
        <v>156</v>
      </c>
      <c r="E276" s="390" t="s">
        <v>262</v>
      </c>
      <c r="F276" s="390" t="s">
        <v>47</v>
      </c>
      <c r="G276" s="67"/>
      <c r="H276" s="114"/>
      <c r="I276" s="114"/>
      <c r="J276" s="114">
        <v>11613.852999999999</v>
      </c>
      <c r="K276" s="114"/>
      <c r="L276" s="114"/>
      <c r="M276" s="114"/>
      <c r="N276" s="114"/>
      <c r="O276" s="67">
        <f t="shared" si="108"/>
        <v>11613.852999999999</v>
      </c>
      <c r="P276" s="114">
        <f>Q276-O276</f>
        <v>0</v>
      </c>
      <c r="Q276" s="495">
        <v>11613.852999999999</v>
      </c>
    </row>
    <row r="277" spans="1:21" s="23" customFormat="1">
      <c r="A277" s="396" t="s">
        <v>263</v>
      </c>
      <c r="B277" s="389" t="s">
        <v>30</v>
      </c>
      <c r="C277" s="389" t="s">
        <v>41</v>
      </c>
      <c r="D277" s="389" t="s">
        <v>156</v>
      </c>
      <c r="E277" s="389" t="s">
        <v>264</v>
      </c>
      <c r="F277" s="389"/>
      <c r="G277" s="112">
        <f>G278+G279</f>
        <v>0</v>
      </c>
      <c r="H277" s="112">
        <f t="shared" ref="H277:Q277" si="134">H278+H279</f>
        <v>0</v>
      </c>
      <c r="I277" s="112">
        <f t="shared" si="134"/>
        <v>0</v>
      </c>
      <c r="J277" s="112">
        <f t="shared" si="134"/>
        <v>25136.93</v>
      </c>
      <c r="K277" s="112">
        <f t="shared" si="134"/>
        <v>0</v>
      </c>
      <c r="L277" s="112">
        <f t="shared" si="134"/>
        <v>0</v>
      </c>
      <c r="M277" s="112">
        <f t="shared" si="134"/>
        <v>0</v>
      </c>
      <c r="N277" s="112">
        <f t="shared" si="134"/>
        <v>0</v>
      </c>
      <c r="O277" s="112">
        <f t="shared" si="134"/>
        <v>25136.93</v>
      </c>
      <c r="P277" s="112">
        <f t="shared" si="134"/>
        <v>0</v>
      </c>
      <c r="Q277" s="469">
        <f t="shared" si="134"/>
        <v>25136.93</v>
      </c>
      <c r="R277" s="113"/>
      <c r="S277" s="113"/>
      <c r="T277" s="113"/>
      <c r="U277" s="113"/>
    </row>
    <row r="278" spans="1:21">
      <c r="A278" s="395" t="s">
        <v>46</v>
      </c>
      <c r="B278" s="390" t="s">
        <v>30</v>
      </c>
      <c r="C278" s="390" t="s">
        <v>41</v>
      </c>
      <c r="D278" s="390" t="s">
        <v>156</v>
      </c>
      <c r="E278" s="390" t="s">
        <v>264</v>
      </c>
      <c r="F278" s="390" t="s">
        <v>47</v>
      </c>
      <c r="G278" s="67"/>
      <c r="H278" s="114"/>
      <c r="I278" s="114"/>
      <c r="J278" s="114">
        <v>25136.93</v>
      </c>
      <c r="K278" s="114"/>
      <c r="L278" s="114">
        <v>-25136.93</v>
      </c>
      <c r="M278" s="114"/>
      <c r="N278" s="114"/>
      <c r="O278" s="67">
        <f t="shared" si="108"/>
        <v>0</v>
      </c>
      <c r="P278" s="114">
        <f>Q278-O278</f>
        <v>0</v>
      </c>
      <c r="Q278" s="495">
        <v>0</v>
      </c>
    </row>
    <row r="279" spans="1:21" ht="22.5">
      <c r="A279" s="394" t="s">
        <v>73</v>
      </c>
      <c r="B279" s="390" t="s">
        <v>30</v>
      </c>
      <c r="C279" s="390" t="s">
        <v>41</v>
      </c>
      <c r="D279" s="390" t="s">
        <v>156</v>
      </c>
      <c r="E279" s="390" t="s">
        <v>264</v>
      </c>
      <c r="F279" s="390" t="s">
        <v>74</v>
      </c>
      <c r="G279" s="67"/>
      <c r="H279" s="114"/>
      <c r="I279" s="114"/>
      <c r="J279" s="114"/>
      <c r="K279" s="114"/>
      <c r="L279" s="114">
        <v>25136.93</v>
      </c>
      <c r="M279" s="114"/>
      <c r="N279" s="114"/>
      <c r="O279" s="67">
        <f t="shared" si="108"/>
        <v>25136.93</v>
      </c>
      <c r="P279" s="114">
        <f>Q279-O279</f>
        <v>0</v>
      </c>
      <c r="Q279" s="495">
        <v>25136.93</v>
      </c>
    </row>
    <row r="280" spans="1:21" s="23" customFormat="1" ht="22.5">
      <c r="A280" s="396" t="s">
        <v>265</v>
      </c>
      <c r="B280" s="389" t="s">
        <v>30</v>
      </c>
      <c r="C280" s="389" t="s">
        <v>41</v>
      </c>
      <c r="D280" s="389" t="s">
        <v>156</v>
      </c>
      <c r="E280" s="389" t="s">
        <v>266</v>
      </c>
      <c r="F280" s="389"/>
      <c r="G280" s="112">
        <f>G281</f>
        <v>0</v>
      </c>
      <c r="H280" s="112">
        <f t="shared" ref="H280:Q280" si="135">H281</f>
        <v>0</v>
      </c>
      <c r="I280" s="112">
        <f t="shared" si="135"/>
        <v>0</v>
      </c>
      <c r="J280" s="112">
        <f t="shared" si="135"/>
        <v>0</v>
      </c>
      <c r="K280" s="112">
        <f t="shared" si="135"/>
        <v>8736.4619999999995</v>
      </c>
      <c r="L280" s="112">
        <f t="shared" si="135"/>
        <v>0</v>
      </c>
      <c r="M280" s="112">
        <f t="shared" si="135"/>
        <v>0</v>
      </c>
      <c r="N280" s="112">
        <f t="shared" si="135"/>
        <v>0</v>
      </c>
      <c r="O280" s="112">
        <f t="shared" si="135"/>
        <v>8736.4619999999995</v>
      </c>
      <c r="P280" s="112">
        <f t="shared" si="135"/>
        <v>0</v>
      </c>
      <c r="Q280" s="469">
        <f t="shared" si="135"/>
        <v>8736.4619999999995</v>
      </c>
      <c r="R280" s="113"/>
      <c r="S280" s="113"/>
      <c r="T280" s="113"/>
      <c r="U280" s="113"/>
    </row>
    <row r="281" spans="1:21" ht="22.5">
      <c r="A281" s="394" t="s">
        <v>73</v>
      </c>
      <c r="B281" s="390" t="s">
        <v>30</v>
      </c>
      <c r="C281" s="390" t="s">
        <v>41</v>
      </c>
      <c r="D281" s="390" t="s">
        <v>156</v>
      </c>
      <c r="E281" s="390" t="s">
        <v>266</v>
      </c>
      <c r="F281" s="390" t="s">
        <v>74</v>
      </c>
      <c r="G281" s="67"/>
      <c r="H281" s="114"/>
      <c r="I281" s="114"/>
      <c r="J281" s="114"/>
      <c r="K281" s="114">
        <v>8736.4619999999995</v>
      </c>
      <c r="L281" s="114"/>
      <c r="M281" s="114"/>
      <c r="N281" s="114"/>
      <c r="O281" s="67">
        <f t="shared" si="108"/>
        <v>8736.4619999999995</v>
      </c>
      <c r="P281" s="114">
        <f>Q281-O281</f>
        <v>0</v>
      </c>
      <c r="Q281" s="495">
        <v>8736.4619999999995</v>
      </c>
    </row>
    <row r="282" spans="1:21">
      <c r="A282" s="392" t="s">
        <v>267</v>
      </c>
      <c r="B282" s="389"/>
      <c r="C282" s="389" t="s">
        <v>41</v>
      </c>
      <c r="D282" s="389" t="s">
        <v>268</v>
      </c>
      <c r="E282" s="389"/>
      <c r="F282" s="389"/>
      <c r="G282" s="112">
        <f>G287+G315+G364+G366+G360+G283+G285</f>
        <v>11809.413</v>
      </c>
      <c r="H282" s="112">
        <f t="shared" ref="H282:N282" si="136">H287+H315+H364+H366+H360+H283+H285</f>
        <v>5118.1513599999998</v>
      </c>
      <c r="I282" s="112">
        <f t="shared" si="136"/>
        <v>3430.1</v>
      </c>
      <c r="J282" s="112">
        <f t="shared" si="136"/>
        <v>148.79999999999998</v>
      </c>
      <c r="K282" s="112">
        <f t="shared" si="136"/>
        <v>0</v>
      </c>
      <c r="L282" s="112">
        <f t="shared" si="136"/>
        <v>4756.3900000000003</v>
      </c>
      <c r="M282" s="112">
        <f t="shared" si="136"/>
        <v>0</v>
      </c>
      <c r="N282" s="112">
        <f t="shared" si="136"/>
        <v>0</v>
      </c>
      <c r="O282" s="112">
        <f>O287+O315+O364+O366+O360+O283+O285</f>
        <v>25262.854360000001</v>
      </c>
      <c r="P282" s="112">
        <f t="shared" ref="P282" si="137">P287+P315+P364+P366+P360+P283+P285</f>
        <v>12959.565909999999</v>
      </c>
      <c r="Q282" s="469">
        <f>Q283+Q285+Q288+Q296+Q298+Q300+Q302+Q304+Q306+Q309+Q311+Q313+Q317+Q319+Q321+Q323+Q325+Q328+Q330+Q332+Q334+Q336+Q338+Q340+Q342+Q344+Q346+Q349+Q351+Q353+Q356+Q358+Q360+Q364+Q366+Q368</f>
        <v>38222.593669999995</v>
      </c>
    </row>
    <row r="283" spans="1:21">
      <c r="A283" s="392" t="s">
        <v>1083</v>
      </c>
      <c r="B283" s="389" t="s">
        <v>30</v>
      </c>
      <c r="C283" s="389" t="s">
        <v>41</v>
      </c>
      <c r="D283" s="389" t="s">
        <v>268</v>
      </c>
      <c r="E283" s="389" t="s">
        <v>1082</v>
      </c>
      <c r="F283" s="389"/>
      <c r="G283" s="112">
        <f>G284</f>
        <v>0</v>
      </c>
      <c r="H283" s="112">
        <f t="shared" ref="H283:Q283" si="138">H284</f>
        <v>0</v>
      </c>
      <c r="I283" s="112">
        <f t="shared" si="138"/>
        <v>0</v>
      </c>
      <c r="J283" s="112">
        <f t="shared" si="138"/>
        <v>0</v>
      </c>
      <c r="K283" s="112">
        <f t="shared" si="138"/>
        <v>0</v>
      </c>
      <c r="L283" s="112">
        <f t="shared" si="138"/>
        <v>0</v>
      </c>
      <c r="M283" s="112">
        <f t="shared" si="138"/>
        <v>0</v>
      </c>
      <c r="N283" s="112">
        <f t="shared" si="138"/>
        <v>0</v>
      </c>
      <c r="O283" s="112">
        <f t="shared" si="138"/>
        <v>0</v>
      </c>
      <c r="P283" s="112">
        <f t="shared" si="138"/>
        <v>14144.33</v>
      </c>
      <c r="Q283" s="469">
        <f t="shared" si="138"/>
        <v>14144.33</v>
      </c>
    </row>
    <row r="284" spans="1:21" ht="22.5">
      <c r="A284" s="394" t="s">
        <v>190</v>
      </c>
      <c r="B284" s="390" t="s">
        <v>30</v>
      </c>
      <c r="C284" s="390" t="s">
        <v>41</v>
      </c>
      <c r="D284" s="390" t="s">
        <v>268</v>
      </c>
      <c r="E284" s="390" t="s">
        <v>1082</v>
      </c>
      <c r="F284" s="390" t="s">
        <v>191</v>
      </c>
      <c r="G284" s="67"/>
      <c r="H284" s="67"/>
      <c r="I284" s="67"/>
      <c r="J284" s="67"/>
      <c r="K284" s="67"/>
      <c r="L284" s="67"/>
      <c r="M284" s="67"/>
      <c r="N284" s="67"/>
      <c r="O284" s="67">
        <f>N284</f>
        <v>0</v>
      </c>
      <c r="P284" s="114">
        <f>Q284-O284</f>
        <v>14144.33</v>
      </c>
      <c r="Q284" s="495">
        <v>14144.33</v>
      </c>
    </row>
    <row r="285" spans="1:21" s="23" customFormat="1" ht="22.5">
      <c r="A285" s="528" t="s">
        <v>1090</v>
      </c>
      <c r="B285" s="389" t="s">
        <v>30</v>
      </c>
      <c r="C285" s="389" t="s">
        <v>41</v>
      </c>
      <c r="D285" s="389" t="s">
        <v>268</v>
      </c>
      <c r="E285" s="389" t="s">
        <v>1091</v>
      </c>
      <c r="F285" s="389"/>
      <c r="G285" s="112">
        <f>G286</f>
        <v>0</v>
      </c>
      <c r="H285" s="112">
        <f t="shared" ref="H285:Q285" si="139">H286</f>
        <v>0</v>
      </c>
      <c r="I285" s="112">
        <f t="shared" si="139"/>
        <v>0</v>
      </c>
      <c r="J285" s="112">
        <f t="shared" si="139"/>
        <v>0</v>
      </c>
      <c r="K285" s="112">
        <f t="shared" si="139"/>
        <v>0</v>
      </c>
      <c r="L285" s="112">
        <f t="shared" si="139"/>
        <v>0</v>
      </c>
      <c r="M285" s="112">
        <f t="shared" si="139"/>
        <v>0</v>
      </c>
      <c r="N285" s="112">
        <f t="shared" si="139"/>
        <v>0</v>
      </c>
      <c r="O285" s="112">
        <f t="shared" si="139"/>
        <v>0</v>
      </c>
      <c r="P285" s="112">
        <f t="shared" si="139"/>
        <v>464.42</v>
      </c>
      <c r="Q285" s="469">
        <f t="shared" si="139"/>
        <v>464.42</v>
      </c>
      <c r="R285" s="113"/>
      <c r="S285" s="113"/>
      <c r="T285" s="113"/>
      <c r="U285" s="113"/>
    </row>
    <row r="286" spans="1:21" ht="33.75">
      <c r="A286" s="395" t="s">
        <v>176</v>
      </c>
      <c r="B286" s="390" t="s">
        <v>30</v>
      </c>
      <c r="C286" s="390" t="s">
        <v>41</v>
      </c>
      <c r="D286" s="390" t="s">
        <v>268</v>
      </c>
      <c r="E286" s="390" t="s">
        <v>1091</v>
      </c>
      <c r="F286" s="390" t="s">
        <v>177</v>
      </c>
      <c r="G286" s="67"/>
      <c r="H286" s="67"/>
      <c r="I286" s="67"/>
      <c r="J286" s="67"/>
      <c r="K286" s="67"/>
      <c r="L286" s="67"/>
      <c r="M286" s="67"/>
      <c r="N286" s="67"/>
      <c r="O286" s="67">
        <f>N286</f>
        <v>0</v>
      </c>
      <c r="P286" s="114">
        <f>Q286-O286</f>
        <v>464.42</v>
      </c>
      <c r="Q286" s="495">
        <v>464.42</v>
      </c>
    </row>
    <row r="287" spans="1:21" s="23" customFormat="1" ht="22.5">
      <c r="A287" s="405" t="s">
        <v>269</v>
      </c>
      <c r="B287" s="389" t="s">
        <v>30</v>
      </c>
      <c r="C287" s="389" t="s">
        <v>41</v>
      </c>
      <c r="D287" s="389" t="s">
        <v>268</v>
      </c>
      <c r="E287" s="389" t="s">
        <v>270</v>
      </c>
      <c r="F287" s="389"/>
      <c r="G287" s="112">
        <f>G288+G295+G308</f>
        <v>7879.4130000000005</v>
      </c>
      <c r="H287" s="112">
        <f>H288+H295+H308</f>
        <v>304.7</v>
      </c>
      <c r="I287" s="112">
        <f>I288+I295+I308</f>
        <v>98</v>
      </c>
      <c r="J287" s="112">
        <f>J288+J295+J308</f>
        <v>0</v>
      </c>
      <c r="K287" s="112">
        <f t="shared" ref="K287:Q287" si="140">K288+K295+K308</f>
        <v>0</v>
      </c>
      <c r="L287" s="112">
        <f t="shared" si="140"/>
        <v>5</v>
      </c>
      <c r="M287" s="112">
        <f t="shared" si="140"/>
        <v>0</v>
      </c>
      <c r="N287" s="112">
        <f t="shared" si="140"/>
        <v>0</v>
      </c>
      <c r="O287" s="112">
        <f t="shared" si="140"/>
        <v>8287.1130000000012</v>
      </c>
      <c r="P287" s="112">
        <f t="shared" si="140"/>
        <v>-1520.9340900000002</v>
      </c>
      <c r="Q287" s="469">
        <f t="shared" si="140"/>
        <v>6516.3523100000002</v>
      </c>
      <c r="R287" s="113"/>
      <c r="S287" s="113"/>
      <c r="T287" s="113"/>
      <c r="U287" s="113"/>
    </row>
    <row r="288" spans="1:21" s="100" customFormat="1">
      <c r="A288" s="405" t="s">
        <v>271</v>
      </c>
      <c r="B288" s="389" t="s">
        <v>30</v>
      </c>
      <c r="C288" s="389" t="s">
        <v>41</v>
      </c>
      <c r="D288" s="389" t="s">
        <v>268</v>
      </c>
      <c r="E288" s="389" t="s">
        <v>272</v>
      </c>
      <c r="F288" s="389"/>
      <c r="G288" s="112">
        <f>G289+G290+G291+G292+G293+G294</f>
        <v>4579.4130000000005</v>
      </c>
      <c r="H288" s="112">
        <f t="shared" ref="H288:Q288" si="141">H289+H290+H291+H292+H293+H294</f>
        <v>124.69999999999999</v>
      </c>
      <c r="I288" s="112">
        <f t="shared" si="141"/>
        <v>98</v>
      </c>
      <c r="J288" s="112">
        <f t="shared" si="141"/>
        <v>0</v>
      </c>
      <c r="K288" s="112">
        <f t="shared" si="141"/>
        <v>0</v>
      </c>
      <c r="L288" s="112">
        <f t="shared" si="141"/>
        <v>5</v>
      </c>
      <c r="M288" s="112">
        <f t="shared" si="141"/>
        <v>0</v>
      </c>
      <c r="N288" s="112">
        <f t="shared" si="141"/>
        <v>0</v>
      </c>
      <c r="O288" s="112">
        <f t="shared" si="141"/>
        <v>4807.1130000000012</v>
      </c>
      <c r="P288" s="112">
        <f t="shared" si="141"/>
        <v>0</v>
      </c>
      <c r="Q288" s="469">
        <f t="shared" si="141"/>
        <v>4657.2864</v>
      </c>
      <c r="R288" s="113"/>
      <c r="S288" s="113"/>
      <c r="T288" s="113"/>
      <c r="U288" s="113"/>
    </row>
    <row r="289" spans="1:21">
      <c r="A289" s="370" t="s">
        <v>33</v>
      </c>
      <c r="B289" s="390" t="s">
        <v>30</v>
      </c>
      <c r="C289" s="390" t="s">
        <v>41</v>
      </c>
      <c r="D289" s="390" t="s">
        <v>268</v>
      </c>
      <c r="E289" s="390" t="s">
        <v>272</v>
      </c>
      <c r="F289" s="390" t="s">
        <v>209</v>
      </c>
      <c r="G289" s="67">
        <v>4061.9389999999999</v>
      </c>
      <c r="H289" s="114"/>
      <c r="I289" s="114"/>
      <c r="J289" s="114"/>
      <c r="K289" s="114"/>
      <c r="L289" s="114"/>
      <c r="M289" s="114"/>
      <c r="N289" s="114"/>
      <c r="O289" s="67">
        <f t="shared" si="108"/>
        <v>4061.9389999999999</v>
      </c>
      <c r="P289" s="391"/>
      <c r="Q289" s="495">
        <v>4061.9389999999999</v>
      </c>
    </row>
    <row r="290" spans="1:21">
      <c r="A290" s="395" t="s">
        <v>38</v>
      </c>
      <c r="B290" s="390" t="s">
        <v>30</v>
      </c>
      <c r="C290" s="390" t="s">
        <v>41</v>
      </c>
      <c r="D290" s="390" t="s">
        <v>268</v>
      </c>
      <c r="E290" s="390" t="s">
        <v>272</v>
      </c>
      <c r="F290" s="390" t="s">
        <v>83</v>
      </c>
      <c r="G290" s="67">
        <v>124.80200000000001</v>
      </c>
      <c r="H290" s="114"/>
      <c r="I290" s="114"/>
      <c r="J290" s="114"/>
      <c r="K290" s="114"/>
      <c r="L290" s="114"/>
      <c r="M290" s="114"/>
      <c r="N290" s="114"/>
      <c r="O290" s="67">
        <f t="shared" si="108"/>
        <v>124.80200000000001</v>
      </c>
      <c r="P290" s="391"/>
      <c r="Q290" s="495">
        <v>102.7012</v>
      </c>
    </row>
    <row r="291" spans="1:21" ht="22.5">
      <c r="A291" s="395" t="s">
        <v>44</v>
      </c>
      <c r="B291" s="390" t="s">
        <v>30</v>
      </c>
      <c r="C291" s="390" t="s">
        <v>41</v>
      </c>
      <c r="D291" s="390" t="s">
        <v>268</v>
      </c>
      <c r="E291" s="390" t="s">
        <v>272</v>
      </c>
      <c r="F291" s="390" t="s">
        <v>45</v>
      </c>
      <c r="G291" s="67">
        <v>57.52</v>
      </c>
      <c r="H291" s="114">
        <f>18+124.7</f>
        <v>142.69999999999999</v>
      </c>
      <c r="I291" s="114">
        <f>25.724+18</f>
        <v>43.724000000000004</v>
      </c>
      <c r="J291" s="114"/>
      <c r="K291" s="114"/>
      <c r="L291" s="114"/>
      <c r="M291" s="114"/>
      <c r="N291" s="114"/>
      <c r="O291" s="67">
        <f t="shared" si="108"/>
        <v>243.94399999999999</v>
      </c>
      <c r="P291" s="391"/>
      <c r="Q291" s="495">
        <v>307.77469000000002</v>
      </c>
    </row>
    <row r="292" spans="1:21">
      <c r="A292" s="395" t="s">
        <v>46</v>
      </c>
      <c r="B292" s="390" t="s">
        <v>30</v>
      </c>
      <c r="C292" s="390" t="s">
        <v>41</v>
      </c>
      <c r="D292" s="390" t="s">
        <v>268</v>
      </c>
      <c r="E292" s="390" t="s">
        <v>272</v>
      </c>
      <c r="F292" s="390" t="s">
        <v>47</v>
      </c>
      <c r="G292" s="67">
        <v>331.12299999999999</v>
      </c>
      <c r="H292" s="114">
        <f>-18</f>
        <v>-18</v>
      </c>
      <c r="I292" s="114">
        <f>-25.724+80</f>
        <v>54.275999999999996</v>
      </c>
      <c r="J292" s="114"/>
      <c r="K292" s="114"/>
      <c r="L292" s="114">
        <v>5</v>
      </c>
      <c r="M292" s="114"/>
      <c r="N292" s="114"/>
      <c r="O292" s="67">
        <f t="shared" si="108"/>
        <v>372.399</v>
      </c>
      <c r="P292" s="391"/>
      <c r="Q292" s="495">
        <v>182.69676999999999</v>
      </c>
    </row>
    <row r="293" spans="1:21">
      <c r="A293" s="394" t="s">
        <v>48</v>
      </c>
      <c r="B293" s="390" t="s">
        <v>30</v>
      </c>
      <c r="C293" s="390" t="s">
        <v>41</v>
      </c>
      <c r="D293" s="390" t="s">
        <v>268</v>
      </c>
      <c r="E293" s="390" t="s">
        <v>272</v>
      </c>
      <c r="F293" s="390" t="s">
        <v>49</v>
      </c>
      <c r="G293" s="67">
        <v>4.0289999999999999</v>
      </c>
      <c r="H293" s="114"/>
      <c r="I293" s="114"/>
      <c r="J293" s="114"/>
      <c r="K293" s="114"/>
      <c r="L293" s="114">
        <v>-7.3999999999999999E-4</v>
      </c>
      <c r="M293" s="114"/>
      <c r="N293" s="114"/>
      <c r="O293" s="67">
        <f t="shared" ref="O293:O355" si="142">I293+H293+G293+J293+K293+L293+M293+N293</f>
        <v>4.0282599999999995</v>
      </c>
      <c r="P293" s="391"/>
      <c r="Q293" s="495">
        <v>2.1739999999999999</v>
      </c>
    </row>
    <row r="294" spans="1:21">
      <c r="A294" s="394" t="s">
        <v>50</v>
      </c>
      <c r="B294" s="390" t="s">
        <v>30</v>
      </c>
      <c r="C294" s="390" t="s">
        <v>41</v>
      </c>
      <c r="D294" s="390" t="s">
        <v>268</v>
      </c>
      <c r="E294" s="390" t="s">
        <v>272</v>
      </c>
      <c r="F294" s="390" t="s">
        <v>51</v>
      </c>
      <c r="G294" s="67"/>
      <c r="H294" s="114"/>
      <c r="I294" s="114"/>
      <c r="J294" s="114"/>
      <c r="K294" s="114"/>
      <c r="L294" s="114">
        <v>7.3999999999999999E-4</v>
      </c>
      <c r="M294" s="114"/>
      <c r="N294" s="114"/>
      <c r="O294" s="67">
        <f t="shared" si="142"/>
        <v>7.3999999999999999E-4</v>
      </c>
      <c r="P294" s="391"/>
      <c r="Q294" s="495">
        <v>7.3999999999999999E-4</v>
      </c>
    </row>
    <row r="295" spans="1:21" s="23" customFormat="1" ht="22.5">
      <c r="A295" s="397" t="s">
        <v>273</v>
      </c>
      <c r="B295" s="389" t="s">
        <v>30</v>
      </c>
      <c r="C295" s="389" t="s">
        <v>41</v>
      </c>
      <c r="D295" s="389" t="s">
        <v>268</v>
      </c>
      <c r="E295" s="389" t="s">
        <v>274</v>
      </c>
      <c r="F295" s="389"/>
      <c r="G295" s="112">
        <f>G296+G298+G302+G304+G300+G306</f>
        <v>1100</v>
      </c>
      <c r="H295" s="112">
        <f>H296+H298+H302+H304+H300+H306</f>
        <v>180</v>
      </c>
      <c r="I295" s="112">
        <f>I296+I298+I302+I304+I300+I306</f>
        <v>0</v>
      </c>
      <c r="J295" s="112">
        <f>J296+J298+J302+J304+J300+J306</f>
        <v>0</v>
      </c>
      <c r="K295" s="112">
        <f>K296+K298+K302+K304+K300+K306</f>
        <v>0</v>
      </c>
      <c r="L295" s="112">
        <f t="shared" ref="L295:Q295" si="143">L296+L298+L302+L304+L300+L306</f>
        <v>0</v>
      </c>
      <c r="M295" s="112">
        <f t="shared" si="143"/>
        <v>0</v>
      </c>
      <c r="N295" s="112">
        <f t="shared" si="143"/>
        <v>0</v>
      </c>
      <c r="O295" s="112">
        <f t="shared" si="143"/>
        <v>1280</v>
      </c>
      <c r="P295" s="112">
        <f t="shared" si="143"/>
        <v>-855.75436000000002</v>
      </c>
      <c r="Q295" s="469">
        <f t="shared" si="143"/>
        <v>324.24563999999998</v>
      </c>
      <c r="R295" s="113"/>
      <c r="S295" s="113"/>
      <c r="T295" s="113"/>
      <c r="U295" s="113"/>
    </row>
    <row r="296" spans="1:21" s="23" customFormat="1" ht="33.75">
      <c r="A296" s="397" t="s">
        <v>275</v>
      </c>
      <c r="B296" s="389" t="s">
        <v>30</v>
      </c>
      <c r="C296" s="389" t="s">
        <v>41</v>
      </c>
      <c r="D296" s="389" t="s">
        <v>268</v>
      </c>
      <c r="E296" s="389" t="s">
        <v>276</v>
      </c>
      <c r="F296" s="389"/>
      <c r="G296" s="112">
        <f>G297</f>
        <v>400</v>
      </c>
      <c r="H296" s="112">
        <f>H297</f>
        <v>0</v>
      </c>
      <c r="I296" s="112">
        <f>I297</f>
        <v>0</v>
      </c>
      <c r="J296" s="112">
        <f>J297</f>
        <v>0</v>
      </c>
      <c r="K296" s="112">
        <f t="shared" ref="K296:Q296" si="144">K297</f>
        <v>0</v>
      </c>
      <c r="L296" s="112">
        <f t="shared" si="144"/>
        <v>0</v>
      </c>
      <c r="M296" s="112">
        <f t="shared" si="144"/>
        <v>0</v>
      </c>
      <c r="N296" s="112">
        <f t="shared" si="144"/>
        <v>0</v>
      </c>
      <c r="O296" s="112">
        <f t="shared" si="144"/>
        <v>400</v>
      </c>
      <c r="P296" s="112">
        <f t="shared" si="144"/>
        <v>-307.53321</v>
      </c>
      <c r="Q296" s="469">
        <f t="shared" si="144"/>
        <v>92.466790000000003</v>
      </c>
      <c r="R296" s="113"/>
      <c r="S296" s="113"/>
      <c r="T296" s="113"/>
      <c r="U296" s="113"/>
    </row>
    <row r="297" spans="1:21" s="23" customFormat="1">
      <c r="A297" s="395" t="s">
        <v>46</v>
      </c>
      <c r="B297" s="390" t="s">
        <v>30</v>
      </c>
      <c r="C297" s="390" t="s">
        <v>41</v>
      </c>
      <c r="D297" s="390" t="s">
        <v>268</v>
      </c>
      <c r="E297" s="390" t="s">
        <v>276</v>
      </c>
      <c r="F297" s="390" t="s">
        <v>47</v>
      </c>
      <c r="G297" s="67">
        <v>400</v>
      </c>
      <c r="H297" s="367"/>
      <c r="I297" s="367"/>
      <c r="J297" s="367"/>
      <c r="K297" s="367"/>
      <c r="L297" s="367"/>
      <c r="M297" s="367"/>
      <c r="N297" s="367"/>
      <c r="O297" s="67">
        <f t="shared" si="142"/>
        <v>400</v>
      </c>
      <c r="P297" s="367">
        <f>Q297-O297</f>
        <v>-307.53321</v>
      </c>
      <c r="Q297" s="623">
        <v>92.466790000000003</v>
      </c>
      <c r="R297" s="113"/>
      <c r="S297" s="113"/>
      <c r="T297" s="113"/>
      <c r="U297" s="113"/>
    </row>
    <row r="298" spans="1:21" s="23" customFormat="1" ht="22.5">
      <c r="A298" s="397" t="s">
        <v>277</v>
      </c>
      <c r="B298" s="389" t="s">
        <v>30</v>
      </c>
      <c r="C298" s="389" t="s">
        <v>41</v>
      </c>
      <c r="D298" s="389" t="s">
        <v>268</v>
      </c>
      <c r="E298" s="389" t="s">
        <v>278</v>
      </c>
      <c r="F298" s="389"/>
      <c r="G298" s="112">
        <f>G299</f>
        <v>200</v>
      </c>
      <c r="H298" s="112">
        <f>H299</f>
        <v>0</v>
      </c>
      <c r="I298" s="112">
        <f>I299</f>
        <v>0</v>
      </c>
      <c r="J298" s="112">
        <f>J299</f>
        <v>0</v>
      </c>
      <c r="K298" s="112">
        <f t="shared" ref="K298:Q298" si="145">K299</f>
        <v>0</v>
      </c>
      <c r="L298" s="112">
        <f t="shared" si="145"/>
        <v>0</v>
      </c>
      <c r="M298" s="112">
        <f t="shared" si="145"/>
        <v>0</v>
      </c>
      <c r="N298" s="112">
        <f t="shared" si="145"/>
        <v>0</v>
      </c>
      <c r="O298" s="112">
        <f t="shared" si="145"/>
        <v>200</v>
      </c>
      <c r="P298" s="112">
        <f t="shared" si="145"/>
        <v>-200</v>
      </c>
      <c r="Q298" s="469">
        <f t="shared" si="145"/>
        <v>0</v>
      </c>
      <c r="R298" s="113"/>
      <c r="S298" s="113"/>
      <c r="T298" s="113"/>
      <c r="U298" s="113"/>
    </row>
    <row r="299" spans="1:21" s="23" customFormat="1">
      <c r="A299" s="395" t="s">
        <v>46</v>
      </c>
      <c r="B299" s="390" t="s">
        <v>30</v>
      </c>
      <c r="C299" s="390" t="s">
        <v>41</v>
      </c>
      <c r="D299" s="390" t="s">
        <v>268</v>
      </c>
      <c r="E299" s="390" t="s">
        <v>278</v>
      </c>
      <c r="F299" s="390" t="s">
        <v>47</v>
      </c>
      <c r="G299" s="67">
        <v>200</v>
      </c>
      <c r="H299" s="367"/>
      <c r="I299" s="367"/>
      <c r="J299" s="367"/>
      <c r="K299" s="367"/>
      <c r="L299" s="367"/>
      <c r="M299" s="367"/>
      <c r="N299" s="367"/>
      <c r="O299" s="67">
        <f t="shared" si="142"/>
        <v>200</v>
      </c>
      <c r="P299" s="367">
        <f>Q299-O299</f>
        <v>-200</v>
      </c>
      <c r="Q299" s="623">
        <v>0</v>
      </c>
      <c r="R299" s="113"/>
      <c r="S299" s="113"/>
      <c r="T299" s="113"/>
      <c r="U299" s="113"/>
    </row>
    <row r="300" spans="1:21" s="23" customFormat="1">
      <c r="A300" s="397" t="s">
        <v>279</v>
      </c>
      <c r="B300" s="389" t="s">
        <v>30</v>
      </c>
      <c r="C300" s="389" t="s">
        <v>41</v>
      </c>
      <c r="D300" s="389" t="s">
        <v>268</v>
      </c>
      <c r="E300" s="389" t="s">
        <v>280</v>
      </c>
      <c r="F300" s="389"/>
      <c r="G300" s="112">
        <f>G301</f>
        <v>100</v>
      </c>
      <c r="H300" s="112">
        <f>H301</f>
        <v>0</v>
      </c>
      <c r="I300" s="112">
        <f>I301</f>
        <v>0</v>
      </c>
      <c r="J300" s="112">
        <f>J301</f>
        <v>0</v>
      </c>
      <c r="K300" s="112">
        <f t="shared" ref="K300:Q300" si="146">K301</f>
        <v>0</v>
      </c>
      <c r="L300" s="112">
        <f t="shared" si="146"/>
        <v>0</v>
      </c>
      <c r="M300" s="112">
        <f t="shared" si="146"/>
        <v>0</v>
      </c>
      <c r="N300" s="112">
        <f t="shared" si="146"/>
        <v>0</v>
      </c>
      <c r="O300" s="112">
        <f t="shared" si="146"/>
        <v>100</v>
      </c>
      <c r="P300" s="112">
        <f t="shared" si="146"/>
        <v>0</v>
      </c>
      <c r="Q300" s="469">
        <f t="shared" si="146"/>
        <v>0</v>
      </c>
      <c r="R300" s="113"/>
      <c r="S300" s="113"/>
      <c r="T300" s="113"/>
      <c r="U300" s="113"/>
    </row>
    <row r="301" spans="1:21" s="23" customFormat="1">
      <c r="A301" s="395" t="s">
        <v>46</v>
      </c>
      <c r="B301" s="390" t="s">
        <v>30</v>
      </c>
      <c r="C301" s="390" t="s">
        <v>41</v>
      </c>
      <c r="D301" s="390" t="s">
        <v>268</v>
      </c>
      <c r="E301" s="390" t="s">
        <v>280</v>
      </c>
      <c r="F301" s="390" t="s">
        <v>47</v>
      </c>
      <c r="G301" s="67">
        <v>100</v>
      </c>
      <c r="H301" s="367"/>
      <c r="I301" s="367"/>
      <c r="J301" s="367"/>
      <c r="K301" s="367"/>
      <c r="L301" s="367"/>
      <c r="M301" s="367"/>
      <c r="N301" s="367"/>
      <c r="O301" s="67">
        <f t="shared" si="142"/>
        <v>100</v>
      </c>
      <c r="P301" s="828"/>
      <c r="Q301" s="623">
        <v>0</v>
      </c>
      <c r="R301" s="113"/>
      <c r="S301" s="113"/>
      <c r="T301" s="113"/>
      <c r="U301" s="113"/>
    </row>
    <row r="302" spans="1:21" s="23" customFormat="1">
      <c r="A302" s="397" t="s">
        <v>281</v>
      </c>
      <c r="B302" s="389" t="s">
        <v>30</v>
      </c>
      <c r="C302" s="389" t="s">
        <v>41</v>
      </c>
      <c r="D302" s="389" t="s">
        <v>268</v>
      </c>
      <c r="E302" s="389" t="s">
        <v>282</v>
      </c>
      <c r="F302" s="389"/>
      <c r="G302" s="112">
        <f>G303</f>
        <v>200</v>
      </c>
      <c r="H302" s="112">
        <f>H303</f>
        <v>0</v>
      </c>
      <c r="I302" s="112">
        <f>I303</f>
        <v>0</v>
      </c>
      <c r="J302" s="112">
        <f>J303</f>
        <v>0</v>
      </c>
      <c r="K302" s="112">
        <f t="shared" ref="K302:Q302" si="147">K303</f>
        <v>0</v>
      </c>
      <c r="L302" s="112">
        <f t="shared" si="147"/>
        <v>0</v>
      </c>
      <c r="M302" s="112">
        <f t="shared" si="147"/>
        <v>0</v>
      </c>
      <c r="N302" s="112">
        <f t="shared" si="147"/>
        <v>0</v>
      </c>
      <c r="O302" s="112">
        <f t="shared" si="147"/>
        <v>200</v>
      </c>
      <c r="P302" s="112">
        <f t="shared" si="147"/>
        <v>-147.53899999999999</v>
      </c>
      <c r="Q302" s="469">
        <f t="shared" si="147"/>
        <v>52.460999999999999</v>
      </c>
      <c r="R302" s="113"/>
      <c r="S302" s="113"/>
      <c r="T302" s="113"/>
      <c r="U302" s="113"/>
    </row>
    <row r="303" spans="1:21" s="23" customFormat="1">
      <c r="A303" s="395" t="s">
        <v>46</v>
      </c>
      <c r="B303" s="390" t="s">
        <v>30</v>
      </c>
      <c r="C303" s="390" t="s">
        <v>41</v>
      </c>
      <c r="D303" s="390" t="s">
        <v>268</v>
      </c>
      <c r="E303" s="390" t="s">
        <v>282</v>
      </c>
      <c r="F303" s="390" t="s">
        <v>47</v>
      </c>
      <c r="G303" s="67">
        <v>200</v>
      </c>
      <c r="H303" s="367"/>
      <c r="I303" s="367"/>
      <c r="J303" s="367"/>
      <c r="K303" s="367"/>
      <c r="L303" s="367"/>
      <c r="M303" s="367"/>
      <c r="N303" s="114"/>
      <c r="O303" s="67">
        <f t="shared" si="142"/>
        <v>200</v>
      </c>
      <c r="P303" s="367">
        <f>Q303-O303</f>
        <v>-147.53899999999999</v>
      </c>
      <c r="Q303" s="623">
        <v>52.460999999999999</v>
      </c>
      <c r="R303" s="113"/>
      <c r="S303" s="113"/>
      <c r="T303" s="113"/>
      <c r="U303" s="113"/>
    </row>
    <row r="304" spans="1:21" s="23" customFormat="1">
      <c r="A304" s="619" t="s">
        <v>283</v>
      </c>
      <c r="B304" s="389" t="s">
        <v>30</v>
      </c>
      <c r="C304" s="389" t="s">
        <v>41</v>
      </c>
      <c r="D304" s="389" t="s">
        <v>268</v>
      </c>
      <c r="E304" s="389" t="s">
        <v>284</v>
      </c>
      <c r="F304" s="389"/>
      <c r="G304" s="112">
        <f>G305</f>
        <v>200</v>
      </c>
      <c r="H304" s="112">
        <f>H305</f>
        <v>0</v>
      </c>
      <c r="I304" s="112">
        <f>I305</f>
        <v>0</v>
      </c>
      <c r="J304" s="112">
        <f>J305</f>
        <v>0</v>
      </c>
      <c r="K304" s="112">
        <f t="shared" ref="K304:Q304" si="148">K305</f>
        <v>0</v>
      </c>
      <c r="L304" s="112">
        <f t="shared" si="148"/>
        <v>0</v>
      </c>
      <c r="M304" s="112">
        <f t="shared" si="148"/>
        <v>0</v>
      </c>
      <c r="N304" s="112">
        <f t="shared" si="148"/>
        <v>0</v>
      </c>
      <c r="O304" s="112">
        <f t="shared" si="148"/>
        <v>200</v>
      </c>
      <c r="P304" s="112">
        <f t="shared" si="148"/>
        <v>-200</v>
      </c>
      <c r="Q304" s="469">
        <f t="shared" si="148"/>
        <v>0</v>
      </c>
      <c r="R304" s="113"/>
      <c r="S304" s="113"/>
      <c r="T304" s="113"/>
      <c r="U304" s="113"/>
    </row>
    <row r="305" spans="1:21" s="23" customFormat="1">
      <c r="A305" s="395" t="s">
        <v>46</v>
      </c>
      <c r="B305" s="390" t="s">
        <v>30</v>
      </c>
      <c r="C305" s="390" t="s">
        <v>41</v>
      </c>
      <c r="D305" s="390" t="s">
        <v>268</v>
      </c>
      <c r="E305" s="390" t="s">
        <v>284</v>
      </c>
      <c r="F305" s="390" t="s">
        <v>47</v>
      </c>
      <c r="G305" s="67">
        <v>200</v>
      </c>
      <c r="H305" s="367"/>
      <c r="I305" s="367"/>
      <c r="J305" s="367"/>
      <c r="K305" s="367"/>
      <c r="L305" s="367"/>
      <c r="M305" s="367"/>
      <c r="N305" s="367"/>
      <c r="O305" s="67">
        <f t="shared" si="142"/>
        <v>200</v>
      </c>
      <c r="P305" s="367">
        <f>Q305-O305</f>
        <v>-200</v>
      </c>
      <c r="Q305" s="623">
        <v>0</v>
      </c>
      <c r="R305" s="113"/>
      <c r="S305" s="113"/>
      <c r="T305" s="113"/>
      <c r="U305" s="113"/>
    </row>
    <row r="306" spans="1:21" s="100" customFormat="1">
      <c r="A306" s="401" t="s">
        <v>285</v>
      </c>
      <c r="B306" s="389" t="s">
        <v>30</v>
      </c>
      <c r="C306" s="389" t="s">
        <v>41</v>
      </c>
      <c r="D306" s="389" t="s">
        <v>268</v>
      </c>
      <c r="E306" s="389" t="s">
        <v>286</v>
      </c>
      <c r="F306" s="389"/>
      <c r="G306" s="112">
        <f>G307</f>
        <v>0</v>
      </c>
      <c r="H306" s="112">
        <f>H307</f>
        <v>180</v>
      </c>
      <c r="I306" s="112">
        <f>I307</f>
        <v>0</v>
      </c>
      <c r="J306" s="112">
        <f>J307</f>
        <v>0</v>
      </c>
      <c r="K306" s="112">
        <f t="shared" ref="K306:Q306" si="149">K307</f>
        <v>0</v>
      </c>
      <c r="L306" s="112">
        <f t="shared" si="149"/>
        <v>0</v>
      </c>
      <c r="M306" s="112">
        <f t="shared" si="149"/>
        <v>0</v>
      </c>
      <c r="N306" s="112">
        <f t="shared" si="149"/>
        <v>0</v>
      </c>
      <c r="O306" s="112">
        <f t="shared" si="149"/>
        <v>180</v>
      </c>
      <c r="P306" s="112">
        <f t="shared" si="149"/>
        <v>-0.68215000000000714</v>
      </c>
      <c r="Q306" s="469">
        <f t="shared" si="149"/>
        <v>179.31784999999999</v>
      </c>
      <c r="R306" s="113"/>
      <c r="S306" s="113"/>
      <c r="T306" s="113"/>
      <c r="U306" s="113"/>
    </row>
    <row r="307" spans="1:21" s="100" customFormat="1">
      <c r="A307" s="395" t="s">
        <v>46</v>
      </c>
      <c r="B307" s="390" t="s">
        <v>30</v>
      </c>
      <c r="C307" s="390" t="s">
        <v>41</v>
      </c>
      <c r="D307" s="390" t="s">
        <v>268</v>
      </c>
      <c r="E307" s="390" t="s">
        <v>286</v>
      </c>
      <c r="F307" s="390" t="s">
        <v>47</v>
      </c>
      <c r="G307" s="67"/>
      <c r="H307" s="114">
        <v>180</v>
      </c>
      <c r="I307" s="114"/>
      <c r="J307" s="114"/>
      <c r="K307" s="114"/>
      <c r="L307" s="114"/>
      <c r="M307" s="114"/>
      <c r="N307" s="114"/>
      <c r="O307" s="67">
        <f t="shared" si="142"/>
        <v>180</v>
      </c>
      <c r="P307" s="367">
        <f>Q307-O307</f>
        <v>-0.68215000000000714</v>
      </c>
      <c r="Q307" s="623">
        <v>179.31784999999999</v>
      </c>
      <c r="R307" s="113"/>
      <c r="S307" s="113"/>
      <c r="T307" s="113"/>
      <c r="U307" s="113"/>
    </row>
    <row r="308" spans="1:21" s="23" customFormat="1">
      <c r="A308" s="619" t="s">
        <v>287</v>
      </c>
      <c r="B308" s="389" t="s">
        <v>30</v>
      </c>
      <c r="C308" s="389" t="s">
        <v>41</v>
      </c>
      <c r="D308" s="389" t="s">
        <v>268</v>
      </c>
      <c r="E308" s="389" t="s">
        <v>288</v>
      </c>
      <c r="F308" s="389"/>
      <c r="G308" s="112">
        <f>G309+G311+G313</f>
        <v>2200</v>
      </c>
      <c r="H308" s="112">
        <f>H309+H311+H313</f>
        <v>0</v>
      </c>
      <c r="I308" s="112">
        <f>I309+I311+I313</f>
        <v>0</v>
      </c>
      <c r="J308" s="112">
        <f>J309+J311+J313</f>
        <v>0</v>
      </c>
      <c r="K308" s="112">
        <f t="shared" ref="K308:Q308" si="150">K309+K311+K313</f>
        <v>0</v>
      </c>
      <c r="L308" s="112">
        <f t="shared" si="150"/>
        <v>0</v>
      </c>
      <c r="M308" s="112">
        <f t="shared" si="150"/>
        <v>0</v>
      </c>
      <c r="N308" s="112">
        <f t="shared" si="150"/>
        <v>0</v>
      </c>
      <c r="O308" s="112">
        <f t="shared" si="150"/>
        <v>2200</v>
      </c>
      <c r="P308" s="112">
        <f t="shared" si="150"/>
        <v>-665.17973000000006</v>
      </c>
      <c r="Q308" s="469">
        <f t="shared" si="150"/>
        <v>1534.8202699999999</v>
      </c>
      <c r="R308" s="113"/>
      <c r="S308" s="113"/>
      <c r="T308" s="113"/>
      <c r="U308" s="113"/>
    </row>
    <row r="309" spans="1:21" s="23" customFormat="1" ht="22.5">
      <c r="A309" s="397" t="s">
        <v>289</v>
      </c>
      <c r="B309" s="389" t="s">
        <v>30</v>
      </c>
      <c r="C309" s="389" t="s">
        <v>41</v>
      </c>
      <c r="D309" s="389" t="s">
        <v>268</v>
      </c>
      <c r="E309" s="389" t="s">
        <v>290</v>
      </c>
      <c r="F309" s="389"/>
      <c r="G309" s="112">
        <f>G310</f>
        <v>400</v>
      </c>
      <c r="H309" s="112">
        <f>H310</f>
        <v>0</v>
      </c>
      <c r="I309" s="112">
        <f>I310</f>
        <v>0</v>
      </c>
      <c r="J309" s="112">
        <f>J310</f>
        <v>0</v>
      </c>
      <c r="K309" s="112">
        <f t="shared" ref="K309:Q309" si="151">K310</f>
        <v>0</v>
      </c>
      <c r="L309" s="112">
        <f t="shared" si="151"/>
        <v>0</v>
      </c>
      <c r="M309" s="112">
        <f t="shared" si="151"/>
        <v>0</v>
      </c>
      <c r="N309" s="112">
        <f t="shared" si="151"/>
        <v>0</v>
      </c>
      <c r="O309" s="112">
        <f t="shared" si="151"/>
        <v>400</v>
      </c>
      <c r="P309" s="112">
        <f t="shared" si="151"/>
        <v>-253.72083000000001</v>
      </c>
      <c r="Q309" s="469">
        <f t="shared" si="151"/>
        <v>146.27916999999999</v>
      </c>
      <c r="R309" s="113"/>
      <c r="S309" s="113"/>
      <c r="T309" s="113"/>
      <c r="U309" s="113"/>
    </row>
    <row r="310" spans="1:21" s="23" customFormat="1">
      <c r="A310" s="395" t="s">
        <v>46</v>
      </c>
      <c r="B310" s="390" t="s">
        <v>30</v>
      </c>
      <c r="C310" s="390" t="s">
        <v>41</v>
      </c>
      <c r="D310" s="390" t="s">
        <v>268</v>
      </c>
      <c r="E310" s="390" t="s">
        <v>290</v>
      </c>
      <c r="F310" s="390" t="s">
        <v>47</v>
      </c>
      <c r="G310" s="67">
        <v>400</v>
      </c>
      <c r="H310" s="367"/>
      <c r="I310" s="367"/>
      <c r="J310" s="367"/>
      <c r="K310" s="367"/>
      <c r="L310" s="367"/>
      <c r="M310" s="367"/>
      <c r="N310" s="367"/>
      <c r="O310" s="67">
        <f t="shared" si="142"/>
        <v>400</v>
      </c>
      <c r="P310" s="367">
        <f>Q310-O310</f>
        <v>-253.72083000000001</v>
      </c>
      <c r="Q310" s="623">
        <v>146.27916999999999</v>
      </c>
      <c r="R310" s="113"/>
      <c r="S310" s="113"/>
      <c r="T310" s="113"/>
      <c r="U310" s="113"/>
    </row>
    <row r="311" spans="1:21" s="23" customFormat="1" ht="22.5">
      <c r="A311" s="397" t="s">
        <v>291</v>
      </c>
      <c r="B311" s="389" t="s">
        <v>30</v>
      </c>
      <c r="C311" s="389" t="s">
        <v>41</v>
      </c>
      <c r="D311" s="389" t="s">
        <v>268</v>
      </c>
      <c r="E311" s="389" t="s">
        <v>292</v>
      </c>
      <c r="F311" s="389"/>
      <c r="G311" s="112">
        <f>G312</f>
        <v>400</v>
      </c>
      <c r="H311" s="112">
        <f>H312</f>
        <v>0</v>
      </c>
      <c r="I311" s="112">
        <f>I312</f>
        <v>0</v>
      </c>
      <c r="J311" s="112">
        <f>J312</f>
        <v>0</v>
      </c>
      <c r="K311" s="112">
        <f t="shared" ref="K311:Q311" si="152">K312</f>
        <v>0</v>
      </c>
      <c r="L311" s="112">
        <f t="shared" si="152"/>
        <v>0</v>
      </c>
      <c r="M311" s="112">
        <f t="shared" si="152"/>
        <v>0</v>
      </c>
      <c r="N311" s="112">
        <f t="shared" si="152"/>
        <v>0</v>
      </c>
      <c r="O311" s="112">
        <f t="shared" si="152"/>
        <v>400</v>
      </c>
      <c r="P311" s="112">
        <f t="shared" si="152"/>
        <v>-36.221000000000004</v>
      </c>
      <c r="Q311" s="469">
        <f t="shared" si="152"/>
        <v>363.779</v>
      </c>
      <c r="R311" s="113"/>
      <c r="S311" s="113"/>
      <c r="T311" s="113"/>
      <c r="U311" s="113"/>
    </row>
    <row r="312" spans="1:21" s="23" customFormat="1">
      <c r="A312" s="395" t="s">
        <v>46</v>
      </c>
      <c r="B312" s="390" t="s">
        <v>30</v>
      </c>
      <c r="C312" s="390" t="s">
        <v>41</v>
      </c>
      <c r="D312" s="390" t="s">
        <v>268</v>
      </c>
      <c r="E312" s="390" t="s">
        <v>292</v>
      </c>
      <c r="F312" s="390" t="s">
        <v>47</v>
      </c>
      <c r="G312" s="67">
        <v>400</v>
      </c>
      <c r="H312" s="367"/>
      <c r="I312" s="367"/>
      <c r="J312" s="367"/>
      <c r="K312" s="367"/>
      <c r="L312" s="367"/>
      <c r="M312" s="367"/>
      <c r="N312" s="114"/>
      <c r="O312" s="67">
        <f t="shared" si="142"/>
        <v>400</v>
      </c>
      <c r="P312" s="367">
        <f>Q312-O312</f>
        <v>-36.221000000000004</v>
      </c>
      <c r="Q312" s="623">
        <v>363.779</v>
      </c>
      <c r="R312" s="113"/>
      <c r="S312" s="113"/>
      <c r="T312" s="113"/>
      <c r="U312" s="113"/>
    </row>
    <row r="313" spans="1:21" s="23" customFormat="1" ht="45">
      <c r="A313" s="397" t="s">
        <v>293</v>
      </c>
      <c r="B313" s="389" t="s">
        <v>30</v>
      </c>
      <c r="C313" s="389" t="s">
        <v>41</v>
      </c>
      <c r="D313" s="389" t="s">
        <v>268</v>
      </c>
      <c r="E313" s="389" t="s">
        <v>294</v>
      </c>
      <c r="F313" s="389"/>
      <c r="G313" s="112">
        <f>G314</f>
        <v>1400</v>
      </c>
      <c r="H313" s="112">
        <f>H314</f>
        <v>0</v>
      </c>
      <c r="I313" s="112">
        <f>I314</f>
        <v>0</v>
      </c>
      <c r="J313" s="112">
        <f>J314</f>
        <v>0</v>
      </c>
      <c r="K313" s="112">
        <f t="shared" ref="K313:Q313" si="153">K314</f>
        <v>0</v>
      </c>
      <c r="L313" s="112">
        <f t="shared" si="153"/>
        <v>0</v>
      </c>
      <c r="M313" s="112">
        <f t="shared" si="153"/>
        <v>0</v>
      </c>
      <c r="N313" s="112">
        <f t="shared" si="153"/>
        <v>0</v>
      </c>
      <c r="O313" s="112">
        <f t="shared" si="153"/>
        <v>1400</v>
      </c>
      <c r="P313" s="112">
        <f t="shared" si="153"/>
        <v>-375.23790000000008</v>
      </c>
      <c r="Q313" s="469">
        <f t="shared" si="153"/>
        <v>1024.7620999999999</v>
      </c>
      <c r="R313" s="113"/>
      <c r="S313" s="113"/>
      <c r="T313" s="113"/>
      <c r="U313" s="113"/>
    </row>
    <row r="314" spans="1:21" s="23" customFormat="1">
      <c r="A314" s="395" t="s">
        <v>46</v>
      </c>
      <c r="B314" s="390" t="s">
        <v>30</v>
      </c>
      <c r="C314" s="390" t="s">
        <v>41</v>
      </c>
      <c r="D314" s="390" t="s">
        <v>268</v>
      </c>
      <c r="E314" s="390" t="s">
        <v>294</v>
      </c>
      <c r="F314" s="390" t="s">
        <v>47</v>
      </c>
      <c r="G314" s="67">
        <v>1400</v>
      </c>
      <c r="H314" s="367"/>
      <c r="I314" s="367"/>
      <c r="J314" s="367"/>
      <c r="K314" s="367"/>
      <c r="L314" s="367"/>
      <c r="M314" s="367"/>
      <c r="N314" s="367"/>
      <c r="O314" s="67">
        <f t="shared" si="142"/>
        <v>1400</v>
      </c>
      <c r="P314" s="367">
        <f>Q314-O314</f>
        <v>-375.23790000000008</v>
      </c>
      <c r="Q314" s="623">
        <v>1024.7620999999999</v>
      </c>
      <c r="R314" s="113"/>
      <c r="S314" s="113"/>
      <c r="T314" s="113"/>
      <c r="U314" s="113"/>
    </row>
    <row r="315" spans="1:21" s="23" customFormat="1" ht="22.5">
      <c r="A315" s="392" t="s">
        <v>295</v>
      </c>
      <c r="B315" s="389" t="s">
        <v>30</v>
      </c>
      <c r="C315" s="389" t="s">
        <v>41</v>
      </c>
      <c r="D315" s="389" t="s">
        <v>268</v>
      </c>
      <c r="E315" s="389" t="s">
        <v>296</v>
      </c>
      <c r="F315" s="389"/>
      <c r="G315" s="112">
        <f>G316</f>
        <v>3930</v>
      </c>
      <c r="H315" s="112">
        <f>H316</f>
        <v>0</v>
      </c>
      <c r="I315" s="112">
        <f>I316</f>
        <v>3130</v>
      </c>
      <c r="J315" s="112">
        <f>J316</f>
        <v>0</v>
      </c>
      <c r="K315" s="112">
        <f t="shared" ref="K315:Q315" si="154">K316</f>
        <v>0</v>
      </c>
      <c r="L315" s="112">
        <f t="shared" si="154"/>
        <v>3995</v>
      </c>
      <c r="M315" s="112">
        <f t="shared" si="154"/>
        <v>0</v>
      </c>
      <c r="N315" s="112">
        <f t="shared" si="154"/>
        <v>0</v>
      </c>
      <c r="O315" s="112">
        <f t="shared" si="154"/>
        <v>11055</v>
      </c>
      <c r="P315" s="112">
        <f t="shared" si="154"/>
        <v>-168.55</v>
      </c>
      <c r="Q315" s="469">
        <f t="shared" si="154"/>
        <v>10886.45</v>
      </c>
      <c r="R315" s="113"/>
      <c r="S315" s="113"/>
      <c r="T315" s="113"/>
      <c r="U315" s="113"/>
    </row>
    <row r="316" spans="1:21" s="23" customFormat="1">
      <c r="A316" s="401" t="s">
        <v>297</v>
      </c>
      <c r="B316" s="389" t="s">
        <v>30</v>
      </c>
      <c r="C316" s="389" t="s">
        <v>41</v>
      </c>
      <c r="D316" s="389" t="s">
        <v>268</v>
      </c>
      <c r="E316" s="389" t="s">
        <v>298</v>
      </c>
      <c r="F316" s="389"/>
      <c r="G316" s="112">
        <f>G317+G319+G321+G323+G325+G328+G330+G332+G334+G336+G338+G340+G342+G344+G346+G349+G351+G353+G356+G358</f>
        <v>3930</v>
      </c>
      <c r="H316" s="112">
        <f t="shared" ref="H316:K316" si="155">H317+H319+H321+H323+H325+H328+H330+H332+H334+H336+H338+H340+H342+H344+H346+H349+H351+H353+H356+H358</f>
        <v>0</v>
      </c>
      <c r="I316" s="112">
        <f t="shared" si="155"/>
        <v>3130</v>
      </c>
      <c r="J316" s="112">
        <f t="shared" si="155"/>
        <v>0</v>
      </c>
      <c r="K316" s="112">
        <f t="shared" si="155"/>
        <v>0</v>
      </c>
      <c r="L316" s="112">
        <f>L317+L319+L321+L323+L325+L328+L330+L332+L334+L336+L338+L340+L342+L344+L346+L349+L351+L353+L356+L358</f>
        <v>3995</v>
      </c>
      <c r="M316" s="112">
        <f t="shared" ref="M316:Q316" si="156">M317+M319+M321+M323+M325+M328+M330+M332+M334+M336+M338+M340+M342+M344+M346+M349+M351+M353+M356+M358</f>
        <v>0</v>
      </c>
      <c r="N316" s="112">
        <f t="shared" si="156"/>
        <v>0</v>
      </c>
      <c r="O316" s="112">
        <f t="shared" si="156"/>
        <v>11055</v>
      </c>
      <c r="P316" s="112">
        <f t="shared" si="156"/>
        <v>-168.55</v>
      </c>
      <c r="Q316" s="469">
        <f t="shared" si="156"/>
        <v>10886.45</v>
      </c>
      <c r="R316" s="113"/>
      <c r="S316" s="113"/>
      <c r="T316" s="113"/>
      <c r="U316" s="113"/>
    </row>
    <row r="317" spans="1:21" s="23" customFormat="1" ht="56.25">
      <c r="A317" s="401" t="s">
        <v>299</v>
      </c>
      <c r="B317" s="389" t="s">
        <v>30</v>
      </c>
      <c r="C317" s="389" t="s">
        <v>41</v>
      </c>
      <c r="D317" s="389" t="s">
        <v>268</v>
      </c>
      <c r="E317" s="389" t="s">
        <v>300</v>
      </c>
      <c r="F317" s="389"/>
      <c r="G317" s="112">
        <f>G318</f>
        <v>30</v>
      </c>
      <c r="H317" s="112">
        <f>H318</f>
        <v>0</v>
      </c>
      <c r="I317" s="112">
        <f>I318</f>
        <v>0</v>
      </c>
      <c r="J317" s="112">
        <f>J318</f>
        <v>0</v>
      </c>
      <c r="K317" s="112">
        <f t="shared" ref="K317:Q317" si="157">K318</f>
        <v>0</v>
      </c>
      <c r="L317" s="112">
        <f t="shared" si="157"/>
        <v>-30</v>
      </c>
      <c r="M317" s="112">
        <f t="shared" si="157"/>
        <v>0</v>
      </c>
      <c r="N317" s="112">
        <f t="shared" si="157"/>
        <v>0</v>
      </c>
      <c r="O317" s="112">
        <f t="shared" si="157"/>
        <v>0</v>
      </c>
      <c r="P317" s="112">
        <f t="shared" si="157"/>
        <v>0</v>
      </c>
      <c r="Q317" s="469">
        <f t="shared" si="157"/>
        <v>0</v>
      </c>
      <c r="R317" s="113"/>
      <c r="S317" s="113"/>
      <c r="T317" s="113"/>
      <c r="U317" s="113"/>
    </row>
    <row r="318" spans="1:21" ht="33.75">
      <c r="A318" s="395" t="s">
        <v>176</v>
      </c>
      <c r="B318" s="390" t="s">
        <v>30</v>
      </c>
      <c r="C318" s="390" t="s">
        <v>41</v>
      </c>
      <c r="D318" s="390" t="s">
        <v>268</v>
      </c>
      <c r="E318" s="390" t="s">
        <v>300</v>
      </c>
      <c r="F318" s="390" t="s">
        <v>177</v>
      </c>
      <c r="G318" s="67">
        <v>30</v>
      </c>
      <c r="H318" s="114"/>
      <c r="I318" s="114"/>
      <c r="J318" s="114"/>
      <c r="K318" s="114"/>
      <c r="L318" s="114">
        <v>-30</v>
      </c>
      <c r="M318" s="114"/>
      <c r="N318" s="114"/>
      <c r="O318" s="67">
        <f t="shared" si="142"/>
        <v>0</v>
      </c>
      <c r="P318" s="114">
        <f>Q318-O318</f>
        <v>0</v>
      </c>
      <c r="Q318" s="495">
        <v>0</v>
      </c>
    </row>
    <row r="319" spans="1:21" s="23" customFormat="1" ht="33.75">
      <c r="A319" s="401" t="s">
        <v>301</v>
      </c>
      <c r="B319" s="389" t="s">
        <v>30</v>
      </c>
      <c r="C319" s="389" t="s">
        <v>41</v>
      </c>
      <c r="D319" s="389" t="s">
        <v>268</v>
      </c>
      <c r="E319" s="389" t="s">
        <v>302</v>
      </c>
      <c r="F319" s="389"/>
      <c r="G319" s="112">
        <f>G320</f>
        <v>2000</v>
      </c>
      <c r="H319" s="112">
        <f>H320</f>
        <v>0</v>
      </c>
      <c r="I319" s="112">
        <f>I320</f>
        <v>3130</v>
      </c>
      <c r="J319" s="112">
        <f>J320</f>
        <v>0</v>
      </c>
      <c r="K319" s="112">
        <f t="shared" ref="K319:Q319" si="158">K320</f>
        <v>0</v>
      </c>
      <c r="L319" s="112">
        <f t="shared" si="158"/>
        <v>0</v>
      </c>
      <c r="M319" s="112">
        <f t="shared" si="158"/>
        <v>0</v>
      </c>
      <c r="N319" s="112">
        <f t="shared" si="158"/>
        <v>0</v>
      </c>
      <c r="O319" s="112">
        <f t="shared" si="158"/>
        <v>5130</v>
      </c>
      <c r="P319" s="112">
        <f t="shared" si="158"/>
        <v>0</v>
      </c>
      <c r="Q319" s="469">
        <f t="shared" si="158"/>
        <v>5130</v>
      </c>
      <c r="R319" s="113"/>
      <c r="S319" s="113"/>
      <c r="T319" s="113"/>
      <c r="U319" s="113"/>
    </row>
    <row r="320" spans="1:21" ht="33.75">
      <c r="A320" s="395" t="s">
        <v>176</v>
      </c>
      <c r="B320" s="390" t="s">
        <v>30</v>
      </c>
      <c r="C320" s="390" t="s">
        <v>41</v>
      </c>
      <c r="D320" s="390" t="s">
        <v>268</v>
      </c>
      <c r="E320" s="390" t="s">
        <v>302</v>
      </c>
      <c r="F320" s="390" t="s">
        <v>177</v>
      </c>
      <c r="G320" s="67">
        <v>2000</v>
      </c>
      <c r="H320" s="114"/>
      <c r="I320" s="114">
        <v>3130</v>
      </c>
      <c r="J320" s="114"/>
      <c r="K320" s="114"/>
      <c r="L320" s="114"/>
      <c r="M320" s="114"/>
      <c r="N320" s="114"/>
      <c r="O320" s="67">
        <f t="shared" si="142"/>
        <v>5130</v>
      </c>
      <c r="P320" s="114">
        <f>Q320-O320</f>
        <v>0</v>
      </c>
      <c r="Q320" s="495">
        <v>5130</v>
      </c>
    </row>
    <row r="321" spans="1:21" s="23" customFormat="1" ht="22.5">
      <c r="A321" s="401" t="s">
        <v>303</v>
      </c>
      <c r="B321" s="389" t="s">
        <v>30</v>
      </c>
      <c r="C321" s="389" t="s">
        <v>41</v>
      </c>
      <c r="D321" s="389" t="s">
        <v>268</v>
      </c>
      <c r="E321" s="389" t="s">
        <v>304</v>
      </c>
      <c r="F321" s="389"/>
      <c r="G321" s="112">
        <f>G322</f>
        <v>150</v>
      </c>
      <c r="H321" s="112">
        <f>H322</f>
        <v>0</v>
      </c>
      <c r="I321" s="112">
        <f>I322</f>
        <v>0</v>
      </c>
      <c r="J321" s="112">
        <f>J322</f>
        <v>0</v>
      </c>
      <c r="K321" s="112">
        <f t="shared" ref="K321:Q321" si="159">K322</f>
        <v>0</v>
      </c>
      <c r="L321" s="112">
        <f t="shared" si="159"/>
        <v>525</v>
      </c>
      <c r="M321" s="112">
        <f t="shared" si="159"/>
        <v>0</v>
      </c>
      <c r="N321" s="112">
        <f t="shared" si="159"/>
        <v>0</v>
      </c>
      <c r="O321" s="112">
        <f t="shared" si="159"/>
        <v>675</v>
      </c>
      <c r="P321" s="112">
        <f t="shared" si="159"/>
        <v>0</v>
      </c>
      <c r="Q321" s="469">
        <f t="shared" si="159"/>
        <v>675</v>
      </c>
      <c r="R321" s="113"/>
      <c r="S321" s="113"/>
      <c r="T321" s="113"/>
      <c r="U321" s="113"/>
    </row>
    <row r="322" spans="1:21" ht="33.75">
      <c r="A322" s="395" t="s">
        <v>176</v>
      </c>
      <c r="B322" s="390" t="s">
        <v>30</v>
      </c>
      <c r="C322" s="390" t="s">
        <v>41</v>
      </c>
      <c r="D322" s="390" t="s">
        <v>268</v>
      </c>
      <c r="E322" s="390" t="s">
        <v>304</v>
      </c>
      <c r="F322" s="390" t="s">
        <v>177</v>
      </c>
      <c r="G322" s="67">
        <v>150</v>
      </c>
      <c r="H322" s="114"/>
      <c r="I322" s="114"/>
      <c r="J322" s="114"/>
      <c r="K322" s="114"/>
      <c r="L322" s="114">
        <v>525</v>
      </c>
      <c r="M322" s="114"/>
      <c r="N322" s="114"/>
      <c r="O322" s="67">
        <f t="shared" si="142"/>
        <v>675</v>
      </c>
      <c r="P322" s="114">
        <f>Q322-O322</f>
        <v>0</v>
      </c>
      <c r="Q322" s="495">
        <v>675</v>
      </c>
    </row>
    <row r="323" spans="1:21" s="23" customFormat="1" ht="56.25">
      <c r="A323" s="401" t="s">
        <v>305</v>
      </c>
      <c r="B323" s="389" t="s">
        <v>30</v>
      </c>
      <c r="C323" s="389" t="s">
        <v>41</v>
      </c>
      <c r="D323" s="389" t="s">
        <v>268</v>
      </c>
      <c r="E323" s="389" t="s">
        <v>306</v>
      </c>
      <c r="F323" s="389"/>
      <c r="G323" s="112">
        <f>G324</f>
        <v>15</v>
      </c>
      <c r="H323" s="112">
        <f>H324</f>
        <v>0</v>
      </c>
      <c r="I323" s="112">
        <f>I324</f>
        <v>0</v>
      </c>
      <c r="J323" s="112">
        <f>J324</f>
        <v>0</v>
      </c>
      <c r="K323" s="112">
        <f t="shared" ref="K323:Q323" si="160">K324</f>
        <v>0</v>
      </c>
      <c r="L323" s="112">
        <f t="shared" si="160"/>
        <v>-15</v>
      </c>
      <c r="M323" s="112">
        <f t="shared" si="160"/>
        <v>0</v>
      </c>
      <c r="N323" s="112">
        <f t="shared" si="160"/>
        <v>0</v>
      </c>
      <c r="O323" s="112">
        <f t="shared" si="160"/>
        <v>0</v>
      </c>
      <c r="P323" s="112">
        <f t="shared" si="160"/>
        <v>0</v>
      </c>
      <c r="Q323" s="469">
        <f t="shared" si="160"/>
        <v>0</v>
      </c>
      <c r="R323" s="113"/>
      <c r="S323" s="113"/>
      <c r="T323" s="113"/>
      <c r="U323" s="113"/>
    </row>
    <row r="324" spans="1:21" ht="33.75">
      <c r="A324" s="395" t="s">
        <v>176</v>
      </c>
      <c r="B324" s="390" t="s">
        <v>30</v>
      </c>
      <c r="C324" s="390" t="s">
        <v>41</v>
      </c>
      <c r="D324" s="390" t="s">
        <v>268</v>
      </c>
      <c r="E324" s="390" t="s">
        <v>306</v>
      </c>
      <c r="F324" s="390" t="s">
        <v>177</v>
      </c>
      <c r="G324" s="67">
        <v>15</v>
      </c>
      <c r="H324" s="114"/>
      <c r="I324" s="114"/>
      <c r="J324" s="114"/>
      <c r="K324" s="114"/>
      <c r="L324" s="114">
        <v>-15</v>
      </c>
      <c r="M324" s="114"/>
      <c r="N324" s="114"/>
      <c r="O324" s="67">
        <f t="shared" si="142"/>
        <v>0</v>
      </c>
      <c r="P324" s="114">
        <f>Q324-O324</f>
        <v>0</v>
      </c>
      <c r="Q324" s="495">
        <v>0</v>
      </c>
    </row>
    <row r="325" spans="1:21" s="23" customFormat="1">
      <c r="A325" s="401" t="s">
        <v>307</v>
      </c>
      <c r="B325" s="389" t="s">
        <v>30</v>
      </c>
      <c r="C325" s="389" t="s">
        <v>41</v>
      </c>
      <c r="D325" s="389" t="s">
        <v>268</v>
      </c>
      <c r="E325" s="389" t="s">
        <v>308</v>
      </c>
      <c r="F325" s="389"/>
      <c r="G325" s="112">
        <f>G326+G327</f>
        <v>430</v>
      </c>
      <c r="H325" s="112">
        <f>H326+H327</f>
        <v>0</v>
      </c>
      <c r="I325" s="112">
        <f>I326+I327</f>
        <v>0</v>
      </c>
      <c r="J325" s="112">
        <f>J326+J327</f>
        <v>0</v>
      </c>
      <c r="K325" s="112">
        <f t="shared" ref="K325:Q325" si="161">K326+K327</f>
        <v>0</v>
      </c>
      <c r="L325" s="112">
        <f t="shared" si="161"/>
        <v>3995</v>
      </c>
      <c r="M325" s="112">
        <f t="shared" si="161"/>
        <v>0</v>
      </c>
      <c r="N325" s="112">
        <f t="shared" si="161"/>
        <v>0</v>
      </c>
      <c r="O325" s="112">
        <f t="shared" si="161"/>
        <v>4425</v>
      </c>
      <c r="P325" s="112">
        <f t="shared" si="161"/>
        <v>0</v>
      </c>
      <c r="Q325" s="469">
        <f t="shared" si="161"/>
        <v>4425</v>
      </c>
      <c r="R325" s="113"/>
      <c r="S325" s="113"/>
      <c r="T325" s="113"/>
      <c r="U325" s="113"/>
    </row>
    <row r="326" spans="1:21">
      <c r="A326" s="395" t="s">
        <v>46</v>
      </c>
      <c r="B326" s="390" t="s">
        <v>30</v>
      </c>
      <c r="C326" s="390" t="s">
        <v>41</v>
      </c>
      <c r="D326" s="390" t="s">
        <v>268</v>
      </c>
      <c r="E326" s="390" t="s">
        <v>308</v>
      </c>
      <c r="F326" s="390" t="s">
        <v>47</v>
      </c>
      <c r="G326" s="67">
        <v>430</v>
      </c>
      <c r="H326" s="114"/>
      <c r="I326" s="114"/>
      <c r="J326" s="114">
        <v>-430</v>
      </c>
      <c r="K326" s="114"/>
      <c r="L326" s="114"/>
      <c r="M326" s="114"/>
      <c r="N326" s="114"/>
      <c r="O326" s="67">
        <f t="shared" si="142"/>
        <v>0</v>
      </c>
      <c r="P326" s="114">
        <f>Q326-O326</f>
        <v>0</v>
      </c>
      <c r="Q326" s="495">
        <v>0</v>
      </c>
    </row>
    <row r="327" spans="1:21">
      <c r="A327" s="394" t="s">
        <v>138</v>
      </c>
      <c r="B327" s="390" t="s">
        <v>30</v>
      </c>
      <c r="C327" s="390" t="s">
        <v>41</v>
      </c>
      <c r="D327" s="390" t="s">
        <v>268</v>
      </c>
      <c r="E327" s="390" t="s">
        <v>308</v>
      </c>
      <c r="F327" s="390" t="s">
        <v>191</v>
      </c>
      <c r="G327" s="67"/>
      <c r="H327" s="114"/>
      <c r="I327" s="114"/>
      <c r="J327" s="114">
        <v>430</v>
      </c>
      <c r="K327" s="114"/>
      <c r="L327" s="114">
        <v>3995</v>
      </c>
      <c r="M327" s="114"/>
      <c r="N327" s="114"/>
      <c r="O327" s="67">
        <f t="shared" si="142"/>
        <v>4425</v>
      </c>
      <c r="P327" s="114">
        <f>Q327-O327</f>
        <v>0</v>
      </c>
      <c r="Q327" s="495">
        <v>4425</v>
      </c>
    </row>
    <row r="328" spans="1:21" s="23" customFormat="1" ht="45">
      <c r="A328" s="401" t="s">
        <v>309</v>
      </c>
      <c r="B328" s="389" t="s">
        <v>30</v>
      </c>
      <c r="C328" s="389" t="s">
        <v>41</v>
      </c>
      <c r="D328" s="389" t="s">
        <v>268</v>
      </c>
      <c r="E328" s="389" t="s">
        <v>310</v>
      </c>
      <c r="F328" s="389"/>
      <c r="G328" s="112">
        <f>G329</f>
        <v>120</v>
      </c>
      <c r="H328" s="112">
        <f>H329</f>
        <v>0</v>
      </c>
      <c r="I328" s="112">
        <f>I329</f>
        <v>0</v>
      </c>
      <c r="J328" s="112">
        <f>J329</f>
        <v>0</v>
      </c>
      <c r="K328" s="112">
        <f t="shared" ref="K328:Q328" si="162">K329</f>
        <v>0</v>
      </c>
      <c r="L328" s="112">
        <f t="shared" si="162"/>
        <v>-120</v>
      </c>
      <c r="M328" s="112">
        <f t="shared" si="162"/>
        <v>0</v>
      </c>
      <c r="N328" s="112">
        <f t="shared" si="162"/>
        <v>0</v>
      </c>
      <c r="O328" s="112">
        <f t="shared" si="162"/>
        <v>0</v>
      </c>
      <c r="P328" s="112">
        <f t="shared" si="162"/>
        <v>0</v>
      </c>
      <c r="Q328" s="469">
        <f t="shared" si="162"/>
        <v>0</v>
      </c>
      <c r="R328" s="113"/>
      <c r="S328" s="113"/>
      <c r="T328" s="113"/>
      <c r="U328" s="113"/>
    </row>
    <row r="329" spans="1:21" ht="33.75">
      <c r="A329" s="395" t="s">
        <v>176</v>
      </c>
      <c r="B329" s="390" t="s">
        <v>30</v>
      </c>
      <c r="C329" s="390" t="s">
        <v>41</v>
      </c>
      <c r="D329" s="390" t="s">
        <v>268</v>
      </c>
      <c r="E329" s="390" t="s">
        <v>310</v>
      </c>
      <c r="F329" s="390" t="s">
        <v>177</v>
      </c>
      <c r="G329" s="67">
        <v>120</v>
      </c>
      <c r="H329" s="114"/>
      <c r="I329" s="114"/>
      <c r="J329" s="114"/>
      <c r="K329" s="114"/>
      <c r="L329" s="114">
        <v>-120</v>
      </c>
      <c r="M329" s="114"/>
      <c r="N329" s="114"/>
      <c r="O329" s="67">
        <f t="shared" si="142"/>
        <v>0</v>
      </c>
      <c r="P329" s="114">
        <f>Q329-O329</f>
        <v>0</v>
      </c>
      <c r="Q329" s="495">
        <v>0</v>
      </c>
    </row>
    <row r="330" spans="1:21" s="23" customFormat="1" ht="45">
      <c r="A330" s="401" t="s">
        <v>311</v>
      </c>
      <c r="B330" s="389" t="s">
        <v>30</v>
      </c>
      <c r="C330" s="389" t="s">
        <v>41</v>
      </c>
      <c r="D330" s="389" t="s">
        <v>268</v>
      </c>
      <c r="E330" s="389" t="s">
        <v>312</v>
      </c>
      <c r="F330" s="389"/>
      <c r="G330" s="112">
        <f>G331</f>
        <v>40</v>
      </c>
      <c r="H330" s="112">
        <f>H331</f>
        <v>0</v>
      </c>
      <c r="I330" s="112">
        <f>I331</f>
        <v>0</v>
      </c>
      <c r="J330" s="112">
        <f>J331</f>
        <v>0</v>
      </c>
      <c r="K330" s="112">
        <f t="shared" ref="K330:Q330" si="163">K331</f>
        <v>0</v>
      </c>
      <c r="L330" s="112">
        <f t="shared" si="163"/>
        <v>-40</v>
      </c>
      <c r="M330" s="112">
        <f t="shared" si="163"/>
        <v>0</v>
      </c>
      <c r="N330" s="112">
        <f t="shared" si="163"/>
        <v>0</v>
      </c>
      <c r="O330" s="112">
        <f t="shared" si="163"/>
        <v>0</v>
      </c>
      <c r="P330" s="112">
        <f t="shared" si="163"/>
        <v>0</v>
      </c>
      <c r="Q330" s="469">
        <f t="shared" si="163"/>
        <v>0</v>
      </c>
      <c r="R330" s="113"/>
      <c r="S330" s="113"/>
      <c r="T330" s="113"/>
      <c r="U330" s="113"/>
    </row>
    <row r="331" spans="1:21" ht="33.75">
      <c r="A331" s="395" t="s">
        <v>176</v>
      </c>
      <c r="B331" s="390" t="s">
        <v>30</v>
      </c>
      <c r="C331" s="390" t="s">
        <v>41</v>
      </c>
      <c r="D331" s="390" t="s">
        <v>268</v>
      </c>
      <c r="E331" s="390" t="s">
        <v>312</v>
      </c>
      <c r="F331" s="390" t="s">
        <v>177</v>
      </c>
      <c r="G331" s="67">
        <v>40</v>
      </c>
      <c r="H331" s="114"/>
      <c r="I331" s="114"/>
      <c r="J331" s="114"/>
      <c r="K331" s="114"/>
      <c r="L331" s="114">
        <v>-40</v>
      </c>
      <c r="M331" s="114"/>
      <c r="N331" s="114"/>
      <c r="O331" s="67">
        <f t="shared" si="142"/>
        <v>0</v>
      </c>
      <c r="P331" s="114">
        <f>Q331-O331</f>
        <v>0</v>
      </c>
      <c r="Q331" s="495">
        <v>0</v>
      </c>
    </row>
    <row r="332" spans="1:21" s="23" customFormat="1" ht="33.75">
      <c r="A332" s="401" t="s">
        <v>313</v>
      </c>
      <c r="B332" s="389" t="s">
        <v>30</v>
      </c>
      <c r="C332" s="389" t="s">
        <v>41</v>
      </c>
      <c r="D332" s="389" t="s">
        <v>268</v>
      </c>
      <c r="E332" s="389" t="s">
        <v>314</v>
      </c>
      <c r="F332" s="389"/>
      <c r="G332" s="112">
        <f>G333</f>
        <v>540</v>
      </c>
      <c r="H332" s="112">
        <f>H333</f>
        <v>0</v>
      </c>
      <c r="I332" s="112">
        <f>I333</f>
        <v>0</v>
      </c>
      <c r="J332" s="112">
        <f>J333</f>
        <v>0</v>
      </c>
      <c r="K332" s="112">
        <f t="shared" ref="K332:Q332" si="164">K333</f>
        <v>0</v>
      </c>
      <c r="L332" s="112">
        <f t="shared" si="164"/>
        <v>0</v>
      </c>
      <c r="M332" s="112">
        <f t="shared" si="164"/>
        <v>0</v>
      </c>
      <c r="N332" s="112">
        <f t="shared" si="164"/>
        <v>0</v>
      </c>
      <c r="O332" s="112">
        <f t="shared" si="164"/>
        <v>540</v>
      </c>
      <c r="P332" s="112">
        <f t="shared" si="164"/>
        <v>0</v>
      </c>
      <c r="Q332" s="469">
        <f t="shared" si="164"/>
        <v>540</v>
      </c>
      <c r="R332" s="113"/>
      <c r="S332" s="113"/>
      <c r="T332" s="113"/>
      <c r="U332" s="113"/>
    </row>
    <row r="333" spans="1:21" ht="33.75">
      <c r="A333" s="395" t="s">
        <v>176</v>
      </c>
      <c r="B333" s="390" t="s">
        <v>30</v>
      </c>
      <c r="C333" s="390" t="s">
        <v>41</v>
      </c>
      <c r="D333" s="390" t="s">
        <v>268</v>
      </c>
      <c r="E333" s="390" t="s">
        <v>314</v>
      </c>
      <c r="F333" s="390" t="s">
        <v>177</v>
      </c>
      <c r="G333" s="67">
        <v>540</v>
      </c>
      <c r="H333" s="114"/>
      <c r="I333" s="114"/>
      <c r="J333" s="114"/>
      <c r="K333" s="114"/>
      <c r="L333" s="114"/>
      <c r="M333" s="114"/>
      <c r="N333" s="114"/>
      <c r="O333" s="67">
        <f t="shared" si="142"/>
        <v>540</v>
      </c>
      <c r="P333" s="114">
        <f>Q333-O333</f>
        <v>0</v>
      </c>
      <c r="Q333" s="495">
        <v>540</v>
      </c>
    </row>
    <row r="334" spans="1:21" s="23" customFormat="1" ht="33.75">
      <c r="A334" s="401" t="s">
        <v>315</v>
      </c>
      <c r="B334" s="389" t="s">
        <v>30</v>
      </c>
      <c r="C334" s="389" t="s">
        <v>41</v>
      </c>
      <c r="D334" s="389" t="s">
        <v>268</v>
      </c>
      <c r="E334" s="389" t="s">
        <v>316</v>
      </c>
      <c r="F334" s="389"/>
      <c r="G334" s="112">
        <f>G335</f>
        <v>70</v>
      </c>
      <c r="H334" s="112">
        <f>H335</f>
        <v>0</v>
      </c>
      <c r="I334" s="112">
        <f>I335</f>
        <v>0</v>
      </c>
      <c r="J334" s="112">
        <f>J335</f>
        <v>0</v>
      </c>
      <c r="K334" s="112">
        <f t="shared" ref="K334:Q334" si="165">K335</f>
        <v>0</v>
      </c>
      <c r="L334" s="112">
        <f t="shared" si="165"/>
        <v>-20</v>
      </c>
      <c r="M334" s="112">
        <f t="shared" si="165"/>
        <v>0</v>
      </c>
      <c r="N334" s="112">
        <f t="shared" si="165"/>
        <v>0</v>
      </c>
      <c r="O334" s="112">
        <f t="shared" si="165"/>
        <v>50</v>
      </c>
      <c r="P334" s="112">
        <f t="shared" si="165"/>
        <v>0</v>
      </c>
      <c r="Q334" s="469">
        <f t="shared" si="165"/>
        <v>50</v>
      </c>
      <c r="R334" s="113"/>
      <c r="S334" s="113"/>
      <c r="T334" s="113"/>
      <c r="U334" s="113"/>
    </row>
    <row r="335" spans="1:21" ht="33.75">
      <c r="A335" s="395" t="s">
        <v>176</v>
      </c>
      <c r="B335" s="390" t="s">
        <v>30</v>
      </c>
      <c r="C335" s="390" t="s">
        <v>41</v>
      </c>
      <c r="D335" s="390" t="s">
        <v>268</v>
      </c>
      <c r="E335" s="390" t="s">
        <v>316</v>
      </c>
      <c r="F335" s="390" t="s">
        <v>177</v>
      </c>
      <c r="G335" s="67">
        <v>70</v>
      </c>
      <c r="H335" s="114"/>
      <c r="I335" s="114"/>
      <c r="J335" s="114"/>
      <c r="K335" s="114"/>
      <c r="L335" s="114">
        <v>-20</v>
      </c>
      <c r="M335" s="114"/>
      <c r="N335" s="114"/>
      <c r="O335" s="67">
        <f t="shared" si="142"/>
        <v>50</v>
      </c>
      <c r="P335" s="114">
        <f>Q335-O335</f>
        <v>0</v>
      </c>
      <c r="Q335" s="495">
        <v>50</v>
      </c>
    </row>
    <row r="336" spans="1:21" s="23" customFormat="1" ht="114.75" customHeight="1">
      <c r="A336" s="401" t="s">
        <v>317</v>
      </c>
      <c r="B336" s="389" t="s">
        <v>30</v>
      </c>
      <c r="C336" s="389" t="s">
        <v>41</v>
      </c>
      <c r="D336" s="389" t="s">
        <v>268</v>
      </c>
      <c r="E336" s="389" t="s">
        <v>318</v>
      </c>
      <c r="F336" s="389"/>
      <c r="G336" s="112">
        <f>G337</f>
        <v>40</v>
      </c>
      <c r="H336" s="112">
        <f>H337</f>
        <v>0</v>
      </c>
      <c r="I336" s="112">
        <f>I337</f>
        <v>0</v>
      </c>
      <c r="J336" s="112">
        <f>J337</f>
        <v>0</v>
      </c>
      <c r="K336" s="112">
        <f t="shared" ref="K336:Q336" si="166">K337</f>
        <v>0</v>
      </c>
      <c r="L336" s="112">
        <f t="shared" si="166"/>
        <v>-40</v>
      </c>
      <c r="M336" s="112">
        <f t="shared" si="166"/>
        <v>0</v>
      </c>
      <c r="N336" s="112">
        <f t="shared" si="166"/>
        <v>0</v>
      </c>
      <c r="O336" s="112">
        <f t="shared" si="166"/>
        <v>0</v>
      </c>
      <c r="P336" s="112">
        <f t="shared" si="166"/>
        <v>0</v>
      </c>
      <c r="Q336" s="469">
        <f t="shared" si="166"/>
        <v>0</v>
      </c>
      <c r="R336" s="113"/>
      <c r="S336" s="113"/>
      <c r="T336" s="113"/>
      <c r="U336" s="113"/>
    </row>
    <row r="337" spans="1:21" ht="33.75">
      <c r="A337" s="395" t="s">
        <v>176</v>
      </c>
      <c r="B337" s="390" t="s">
        <v>30</v>
      </c>
      <c r="C337" s="390" t="s">
        <v>41</v>
      </c>
      <c r="D337" s="390" t="s">
        <v>268</v>
      </c>
      <c r="E337" s="390" t="s">
        <v>318</v>
      </c>
      <c r="F337" s="390" t="s">
        <v>177</v>
      </c>
      <c r="G337" s="67">
        <v>40</v>
      </c>
      <c r="H337" s="114"/>
      <c r="I337" s="114"/>
      <c r="J337" s="114"/>
      <c r="K337" s="114"/>
      <c r="L337" s="114">
        <v>-40</v>
      </c>
      <c r="M337" s="114"/>
      <c r="N337" s="114"/>
      <c r="O337" s="67">
        <f t="shared" si="142"/>
        <v>0</v>
      </c>
      <c r="P337" s="114">
        <f>Q337-O337</f>
        <v>0</v>
      </c>
      <c r="Q337" s="495">
        <v>0</v>
      </c>
    </row>
    <row r="338" spans="1:21" s="23" customFormat="1" ht="75.75" customHeight="1">
      <c r="A338" s="401" t="s">
        <v>319</v>
      </c>
      <c r="B338" s="389" t="s">
        <v>30</v>
      </c>
      <c r="C338" s="389" t="s">
        <v>41</v>
      </c>
      <c r="D338" s="389" t="s">
        <v>268</v>
      </c>
      <c r="E338" s="389" t="s">
        <v>320</v>
      </c>
      <c r="F338" s="389"/>
      <c r="G338" s="112">
        <f>G339</f>
        <v>40</v>
      </c>
      <c r="H338" s="112">
        <f>H339</f>
        <v>0</v>
      </c>
      <c r="I338" s="112">
        <f>I339</f>
        <v>0</v>
      </c>
      <c r="J338" s="112">
        <f>J339</f>
        <v>0</v>
      </c>
      <c r="K338" s="112">
        <f t="shared" ref="K338:Q338" si="167">K339</f>
        <v>0</v>
      </c>
      <c r="L338" s="112">
        <f t="shared" si="167"/>
        <v>-40</v>
      </c>
      <c r="M338" s="112">
        <f t="shared" si="167"/>
        <v>0</v>
      </c>
      <c r="N338" s="112">
        <f t="shared" si="167"/>
        <v>0</v>
      </c>
      <c r="O338" s="112">
        <f t="shared" si="167"/>
        <v>0</v>
      </c>
      <c r="P338" s="112">
        <f t="shared" si="167"/>
        <v>0</v>
      </c>
      <c r="Q338" s="469">
        <f t="shared" si="167"/>
        <v>0</v>
      </c>
      <c r="R338" s="113"/>
      <c r="S338" s="113"/>
      <c r="T338" s="113"/>
      <c r="U338" s="113"/>
    </row>
    <row r="339" spans="1:21" ht="33.75">
      <c r="A339" s="395" t="s">
        <v>176</v>
      </c>
      <c r="B339" s="390" t="s">
        <v>30</v>
      </c>
      <c r="C339" s="390" t="s">
        <v>41</v>
      </c>
      <c r="D339" s="390" t="s">
        <v>268</v>
      </c>
      <c r="E339" s="390" t="s">
        <v>320</v>
      </c>
      <c r="F339" s="390" t="s">
        <v>177</v>
      </c>
      <c r="G339" s="67">
        <v>40</v>
      </c>
      <c r="H339" s="114"/>
      <c r="I339" s="114"/>
      <c r="J339" s="114"/>
      <c r="K339" s="114"/>
      <c r="L339" s="114">
        <v>-40</v>
      </c>
      <c r="M339" s="114"/>
      <c r="N339" s="114"/>
      <c r="O339" s="67">
        <f t="shared" si="142"/>
        <v>0</v>
      </c>
      <c r="P339" s="114">
        <f>Q339-O339</f>
        <v>0</v>
      </c>
      <c r="Q339" s="495">
        <v>0</v>
      </c>
    </row>
    <row r="340" spans="1:21" s="23" customFormat="1">
      <c r="A340" s="401" t="s">
        <v>321</v>
      </c>
      <c r="B340" s="389" t="s">
        <v>30</v>
      </c>
      <c r="C340" s="389" t="s">
        <v>41</v>
      </c>
      <c r="D340" s="389" t="s">
        <v>268</v>
      </c>
      <c r="E340" s="389" t="s">
        <v>322</v>
      </c>
      <c r="F340" s="389"/>
      <c r="G340" s="112">
        <f>G341</f>
        <v>10</v>
      </c>
      <c r="H340" s="112">
        <f>H341</f>
        <v>0</v>
      </c>
      <c r="I340" s="112">
        <f>I341</f>
        <v>0</v>
      </c>
      <c r="J340" s="112">
        <f>J341</f>
        <v>0</v>
      </c>
      <c r="K340" s="112">
        <f t="shared" ref="K340:Q340" si="168">K341</f>
        <v>0</v>
      </c>
      <c r="L340" s="112">
        <f t="shared" si="168"/>
        <v>-10</v>
      </c>
      <c r="M340" s="112">
        <f t="shared" si="168"/>
        <v>0</v>
      </c>
      <c r="N340" s="112">
        <f t="shared" si="168"/>
        <v>0</v>
      </c>
      <c r="O340" s="112">
        <f t="shared" si="168"/>
        <v>0</v>
      </c>
      <c r="P340" s="112">
        <f t="shared" si="168"/>
        <v>0</v>
      </c>
      <c r="Q340" s="469">
        <f t="shared" si="168"/>
        <v>0</v>
      </c>
      <c r="R340" s="113"/>
      <c r="S340" s="113"/>
      <c r="T340" s="113"/>
      <c r="U340" s="113"/>
    </row>
    <row r="341" spans="1:21" ht="33.75">
      <c r="A341" s="395" t="s">
        <v>176</v>
      </c>
      <c r="B341" s="390" t="s">
        <v>30</v>
      </c>
      <c r="C341" s="390" t="s">
        <v>41</v>
      </c>
      <c r="D341" s="390" t="s">
        <v>268</v>
      </c>
      <c r="E341" s="390" t="s">
        <v>322</v>
      </c>
      <c r="F341" s="390" t="s">
        <v>177</v>
      </c>
      <c r="G341" s="67">
        <v>10</v>
      </c>
      <c r="H341" s="114"/>
      <c r="I341" s="114"/>
      <c r="J341" s="114"/>
      <c r="K341" s="114"/>
      <c r="L341" s="114">
        <v>-10</v>
      </c>
      <c r="M341" s="114"/>
      <c r="N341" s="114"/>
      <c r="O341" s="67">
        <f t="shared" si="142"/>
        <v>0</v>
      </c>
      <c r="P341" s="114">
        <f>Q341-O341</f>
        <v>0</v>
      </c>
      <c r="Q341" s="495">
        <v>0</v>
      </c>
    </row>
    <row r="342" spans="1:21" s="23" customFormat="1" ht="45">
      <c r="A342" s="401" t="s">
        <v>323</v>
      </c>
      <c r="B342" s="389" t="s">
        <v>30</v>
      </c>
      <c r="C342" s="389" t="s">
        <v>41</v>
      </c>
      <c r="D342" s="389" t="s">
        <v>268</v>
      </c>
      <c r="E342" s="389" t="s">
        <v>324</v>
      </c>
      <c r="F342" s="389"/>
      <c r="G342" s="112">
        <f>G343</f>
        <v>50</v>
      </c>
      <c r="H342" s="112">
        <f>H343</f>
        <v>0</v>
      </c>
      <c r="I342" s="112">
        <f>I343</f>
        <v>0</v>
      </c>
      <c r="J342" s="112">
        <f>J343</f>
        <v>0</v>
      </c>
      <c r="K342" s="112">
        <f t="shared" ref="K342:Q342" si="169">K343</f>
        <v>0</v>
      </c>
      <c r="L342" s="112">
        <f t="shared" si="169"/>
        <v>-50</v>
      </c>
      <c r="M342" s="112">
        <f t="shared" si="169"/>
        <v>0</v>
      </c>
      <c r="N342" s="112">
        <f t="shared" si="169"/>
        <v>0</v>
      </c>
      <c r="O342" s="112">
        <f t="shared" si="169"/>
        <v>0</v>
      </c>
      <c r="P342" s="112">
        <f t="shared" si="169"/>
        <v>0</v>
      </c>
      <c r="Q342" s="469">
        <f t="shared" si="169"/>
        <v>0</v>
      </c>
      <c r="R342" s="113"/>
      <c r="S342" s="113"/>
      <c r="T342" s="113"/>
      <c r="U342" s="113"/>
    </row>
    <row r="343" spans="1:21" ht="33.75">
      <c r="A343" s="395" t="s">
        <v>176</v>
      </c>
      <c r="B343" s="390" t="s">
        <v>30</v>
      </c>
      <c r="C343" s="390" t="s">
        <v>41</v>
      </c>
      <c r="D343" s="390" t="s">
        <v>268</v>
      </c>
      <c r="E343" s="390" t="s">
        <v>324</v>
      </c>
      <c r="F343" s="390" t="s">
        <v>177</v>
      </c>
      <c r="G343" s="67">
        <v>50</v>
      </c>
      <c r="H343" s="114"/>
      <c r="I343" s="114"/>
      <c r="J343" s="114"/>
      <c r="K343" s="114"/>
      <c r="L343" s="114">
        <v>-50</v>
      </c>
      <c r="M343" s="114"/>
      <c r="N343" s="114"/>
      <c r="O343" s="67">
        <f t="shared" si="142"/>
        <v>0</v>
      </c>
      <c r="P343" s="114">
        <f>Q343-O343</f>
        <v>0</v>
      </c>
      <c r="Q343" s="495">
        <v>0</v>
      </c>
    </row>
    <row r="344" spans="1:21" s="23" customFormat="1" ht="45">
      <c r="A344" s="401" t="s">
        <v>325</v>
      </c>
      <c r="B344" s="389" t="s">
        <v>30</v>
      </c>
      <c r="C344" s="389" t="s">
        <v>41</v>
      </c>
      <c r="D344" s="389" t="s">
        <v>268</v>
      </c>
      <c r="E344" s="389" t="s">
        <v>326</v>
      </c>
      <c r="F344" s="389"/>
      <c r="G344" s="112">
        <f t="shared" ref="G344:Q344" si="170">G345</f>
        <v>90</v>
      </c>
      <c r="H344" s="112">
        <f t="shared" si="170"/>
        <v>0</v>
      </c>
      <c r="I344" s="112">
        <f t="shared" si="170"/>
        <v>0</v>
      </c>
      <c r="J344" s="112">
        <f t="shared" si="170"/>
        <v>0</v>
      </c>
      <c r="K344" s="112">
        <f t="shared" si="170"/>
        <v>0</v>
      </c>
      <c r="L344" s="112">
        <f t="shared" si="170"/>
        <v>-90</v>
      </c>
      <c r="M344" s="112">
        <f t="shared" si="170"/>
        <v>0</v>
      </c>
      <c r="N344" s="112">
        <f t="shared" si="170"/>
        <v>0</v>
      </c>
      <c r="O344" s="112">
        <f t="shared" si="170"/>
        <v>0</v>
      </c>
      <c r="P344" s="112">
        <f t="shared" si="170"/>
        <v>0</v>
      </c>
      <c r="Q344" s="469">
        <f t="shared" si="170"/>
        <v>0</v>
      </c>
      <c r="R344" s="113"/>
      <c r="S344" s="113"/>
      <c r="T344" s="113"/>
      <c r="U344" s="113"/>
    </row>
    <row r="345" spans="1:21" ht="33.75">
      <c r="A345" s="395" t="s">
        <v>176</v>
      </c>
      <c r="B345" s="390" t="s">
        <v>30</v>
      </c>
      <c r="C345" s="390" t="s">
        <v>41</v>
      </c>
      <c r="D345" s="390" t="s">
        <v>268</v>
      </c>
      <c r="E345" s="390" t="s">
        <v>326</v>
      </c>
      <c r="F345" s="390" t="s">
        <v>177</v>
      </c>
      <c r="G345" s="67">
        <v>90</v>
      </c>
      <c r="H345" s="114"/>
      <c r="I345" s="114"/>
      <c r="J345" s="114"/>
      <c r="K345" s="114"/>
      <c r="L345" s="114">
        <v>-90</v>
      </c>
      <c r="M345" s="114"/>
      <c r="N345" s="114"/>
      <c r="O345" s="67">
        <f t="shared" si="142"/>
        <v>0</v>
      </c>
      <c r="P345" s="114">
        <f>Q345-O345</f>
        <v>0</v>
      </c>
      <c r="Q345" s="495">
        <v>0</v>
      </c>
    </row>
    <row r="346" spans="1:21" s="23" customFormat="1" ht="45">
      <c r="A346" s="401" t="s">
        <v>327</v>
      </c>
      <c r="B346" s="389" t="s">
        <v>30</v>
      </c>
      <c r="C346" s="389" t="s">
        <v>41</v>
      </c>
      <c r="D346" s="389" t="s">
        <v>268</v>
      </c>
      <c r="E346" s="389" t="s">
        <v>328</v>
      </c>
      <c r="F346" s="389"/>
      <c r="G346" s="112">
        <f>G347+G348</f>
        <v>20</v>
      </c>
      <c r="H346" s="112">
        <f t="shared" ref="H346:Q346" si="171">H347+H348</f>
        <v>0</v>
      </c>
      <c r="I346" s="112">
        <f t="shared" si="171"/>
        <v>0</v>
      </c>
      <c r="J346" s="112">
        <f t="shared" si="171"/>
        <v>0</v>
      </c>
      <c r="K346" s="112">
        <f t="shared" si="171"/>
        <v>0</v>
      </c>
      <c r="L346" s="112">
        <f t="shared" si="171"/>
        <v>0</v>
      </c>
      <c r="M346" s="112">
        <f t="shared" si="171"/>
        <v>0</v>
      </c>
      <c r="N346" s="112">
        <f t="shared" si="171"/>
        <v>0</v>
      </c>
      <c r="O346" s="112">
        <f t="shared" si="171"/>
        <v>20</v>
      </c>
      <c r="P346" s="112">
        <f t="shared" si="171"/>
        <v>0</v>
      </c>
      <c r="Q346" s="469">
        <f t="shared" si="171"/>
        <v>20</v>
      </c>
      <c r="R346" s="113"/>
      <c r="S346" s="113"/>
      <c r="T346" s="113"/>
      <c r="U346" s="113"/>
    </row>
    <row r="347" spans="1:21" ht="22.5">
      <c r="A347" s="395" t="s">
        <v>44</v>
      </c>
      <c r="B347" s="390" t="s">
        <v>30</v>
      </c>
      <c r="C347" s="390" t="s">
        <v>41</v>
      </c>
      <c r="D347" s="390" t="s">
        <v>268</v>
      </c>
      <c r="E347" s="390" t="s">
        <v>328</v>
      </c>
      <c r="F347" s="390" t="s">
        <v>45</v>
      </c>
      <c r="G347" s="67">
        <v>20</v>
      </c>
      <c r="H347" s="114"/>
      <c r="I347" s="114"/>
      <c r="J347" s="114"/>
      <c r="K347" s="114"/>
      <c r="L347" s="114">
        <v>-20</v>
      </c>
      <c r="M347" s="114"/>
      <c r="N347" s="114"/>
      <c r="O347" s="67">
        <f t="shared" si="142"/>
        <v>0</v>
      </c>
      <c r="P347" s="114">
        <f>Q347-O347</f>
        <v>0</v>
      </c>
      <c r="Q347" s="495">
        <v>0</v>
      </c>
    </row>
    <row r="348" spans="1:21">
      <c r="A348" s="395" t="s">
        <v>46</v>
      </c>
      <c r="B348" s="390" t="s">
        <v>30</v>
      </c>
      <c r="C348" s="390" t="s">
        <v>41</v>
      </c>
      <c r="D348" s="390" t="s">
        <v>268</v>
      </c>
      <c r="E348" s="390" t="s">
        <v>328</v>
      </c>
      <c r="F348" s="390" t="s">
        <v>47</v>
      </c>
      <c r="G348" s="67"/>
      <c r="H348" s="114"/>
      <c r="I348" s="114"/>
      <c r="J348" s="114"/>
      <c r="K348" s="114"/>
      <c r="L348" s="114">
        <v>20</v>
      </c>
      <c r="M348" s="114"/>
      <c r="N348" s="114"/>
      <c r="O348" s="67">
        <f t="shared" si="142"/>
        <v>20</v>
      </c>
      <c r="P348" s="114">
        <f>Q348-O348</f>
        <v>0</v>
      </c>
      <c r="Q348" s="495">
        <v>20</v>
      </c>
    </row>
    <row r="349" spans="1:21" s="23" customFormat="1">
      <c r="A349" s="401" t="s">
        <v>329</v>
      </c>
      <c r="B349" s="389" t="s">
        <v>30</v>
      </c>
      <c r="C349" s="389" t="s">
        <v>41</v>
      </c>
      <c r="D349" s="389" t="s">
        <v>268</v>
      </c>
      <c r="E349" s="389" t="s">
        <v>330</v>
      </c>
      <c r="F349" s="389"/>
      <c r="G349" s="112">
        <f>G350</f>
        <v>60</v>
      </c>
      <c r="H349" s="112">
        <f>H350</f>
        <v>0</v>
      </c>
      <c r="I349" s="112">
        <f>I350</f>
        <v>0</v>
      </c>
      <c r="J349" s="112">
        <f>J350</f>
        <v>0</v>
      </c>
      <c r="K349" s="112">
        <f t="shared" ref="K349:Q349" si="172">K350</f>
        <v>0</v>
      </c>
      <c r="L349" s="112">
        <f t="shared" si="172"/>
        <v>0</v>
      </c>
      <c r="M349" s="112">
        <f t="shared" si="172"/>
        <v>0</v>
      </c>
      <c r="N349" s="112">
        <f t="shared" si="172"/>
        <v>0</v>
      </c>
      <c r="O349" s="112">
        <f t="shared" si="172"/>
        <v>60</v>
      </c>
      <c r="P349" s="112">
        <f t="shared" si="172"/>
        <v>-60</v>
      </c>
      <c r="Q349" s="469">
        <f t="shared" si="172"/>
        <v>0</v>
      </c>
      <c r="R349" s="113"/>
      <c r="S349" s="113"/>
      <c r="T349" s="113"/>
      <c r="U349" s="113"/>
    </row>
    <row r="350" spans="1:21">
      <c r="A350" s="395" t="s">
        <v>46</v>
      </c>
      <c r="B350" s="390" t="s">
        <v>30</v>
      </c>
      <c r="C350" s="390" t="s">
        <v>41</v>
      </c>
      <c r="D350" s="390" t="s">
        <v>268</v>
      </c>
      <c r="E350" s="390" t="s">
        <v>330</v>
      </c>
      <c r="F350" s="390" t="s">
        <v>47</v>
      </c>
      <c r="G350" s="67">
        <v>60</v>
      </c>
      <c r="H350" s="114"/>
      <c r="I350" s="114"/>
      <c r="J350" s="114"/>
      <c r="K350" s="114"/>
      <c r="L350" s="114"/>
      <c r="M350" s="114"/>
      <c r="N350" s="114"/>
      <c r="O350" s="67">
        <f t="shared" si="142"/>
        <v>60</v>
      </c>
      <c r="P350" s="114">
        <f>Q350-O350</f>
        <v>-60</v>
      </c>
      <c r="Q350" s="495">
        <v>0</v>
      </c>
    </row>
    <row r="351" spans="1:21" s="23" customFormat="1">
      <c r="A351" s="401" t="s">
        <v>331</v>
      </c>
      <c r="B351" s="389" t="s">
        <v>30</v>
      </c>
      <c r="C351" s="389" t="s">
        <v>41</v>
      </c>
      <c r="D351" s="389" t="s">
        <v>268</v>
      </c>
      <c r="E351" s="389" t="s">
        <v>332</v>
      </c>
      <c r="F351" s="389"/>
      <c r="G351" s="112">
        <f>G352</f>
        <v>110</v>
      </c>
      <c r="H351" s="112">
        <f>H352</f>
        <v>0</v>
      </c>
      <c r="I351" s="112">
        <f>I352</f>
        <v>0</v>
      </c>
      <c r="J351" s="112">
        <f>J352</f>
        <v>0</v>
      </c>
      <c r="K351" s="112">
        <f t="shared" ref="K351:Q351" si="173">K352</f>
        <v>0</v>
      </c>
      <c r="L351" s="112">
        <f t="shared" si="173"/>
        <v>10</v>
      </c>
      <c r="M351" s="112">
        <f t="shared" si="173"/>
        <v>0</v>
      </c>
      <c r="N351" s="112">
        <f t="shared" si="173"/>
        <v>0</v>
      </c>
      <c r="O351" s="112">
        <f t="shared" si="173"/>
        <v>120</v>
      </c>
      <c r="P351" s="112">
        <f t="shared" si="173"/>
        <v>-93.55</v>
      </c>
      <c r="Q351" s="469">
        <f t="shared" si="173"/>
        <v>26.45</v>
      </c>
      <c r="R351" s="113"/>
      <c r="S351" s="113"/>
      <c r="T351" s="113"/>
      <c r="U351" s="113"/>
    </row>
    <row r="352" spans="1:21">
      <c r="A352" s="395" t="s">
        <v>46</v>
      </c>
      <c r="B352" s="390" t="s">
        <v>30</v>
      </c>
      <c r="C352" s="390" t="s">
        <v>41</v>
      </c>
      <c r="D352" s="390" t="s">
        <v>268</v>
      </c>
      <c r="E352" s="390" t="s">
        <v>332</v>
      </c>
      <c r="F352" s="390" t="s">
        <v>47</v>
      </c>
      <c r="G352" s="67">
        <v>110</v>
      </c>
      <c r="H352" s="114"/>
      <c r="I352" s="114"/>
      <c r="J352" s="114"/>
      <c r="K352" s="114"/>
      <c r="L352" s="114">
        <v>10</v>
      </c>
      <c r="M352" s="114"/>
      <c r="N352" s="114"/>
      <c r="O352" s="67">
        <f t="shared" si="142"/>
        <v>120</v>
      </c>
      <c r="P352" s="114">
        <f>Q352-O352</f>
        <v>-93.55</v>
      </c>
      <c r="Q352" s="495">
        <v>26.45</v>
      </c>
    </row>
    <row r="353" spans="1:21" s="23" customFormat="1" ht="28.5" customHeight="1">
      <c r="A353" s="401" t="s">
        <v>333</v>
      </c>
      <c r="B353" s="389" t="s">
        <v>30</v>
      </c>
      <c r="C353" s="389" t="s">
        <v>41</v>
      </c>
      <c r="D353" s="389" t="s">
        <v>268</v>
      </c>
      <c r="E353" s="389" t="s">
        <v>334</v>
      </c>
      <c r="F353" s="389"/>
      <c r="G353" s="112">
        <f>G354+G355</f>
        <v>15</v>
      </c>
      <c r="H353" s="112">
        <f t="shared" ref="H353:Q353" si="174">H354+H355</f>
        <v>0</v>
      </c>
      <c r="I353" s="112">
        <f t="shared" si="174"/>
        <v>0</v>
      </c>
      <c r="J353" s="112">
        <f t="shared" si="174"/>
        <v>0</v>
      </c>
      <c r="K353" s="112">
        <f t="shared" si="174"/>
        <v>0</v>
      </c>
      <c r="L353" s="112">
        <f t="shared" si="174"/>
        <v>0</v>
      </c>
      <c r="M353" s="112">
        <f t="shared" si="174"/>
        <v>0</v>
      </c>
      <c r="N353" s="112">
        <f t="shared" si="174"/>
        <v>0</v>
      </c>
      <c r="O353" s="112">
        <f t="shared" si="174"/>
        <v>15</v>
      </c>
      <c r="P353" s="112">
        <f t="shared" si="174"/>
        <v>-15</v>
      </c>
      <c r="Q353" s="469">
        <f t="shared" si="174"/>
        <v>0</v>
      </c>
      <c r="R353" s="113"/>
      <c r="S353" s="113"/>
      <c r="T353" s="113"/>
      <c r="U353" s="113"/>
    </row>
    <row r="354" spans="1:21">
      <c r="A354" s="395" t="s">
        <v>46</v>
      </c>
      <c r="B354" s="390" t="s">
        <v>30</v>
      </c>
      <c r="C354" s="390" t="s">
        <v>41</v>
      </c>
      <c r="D354" s="390" t="s">
        <v>268</v>
      </c>
      <c r="E354" s="390" t="s">
        <v>334</v>
      </c>
      <c r="F354" s="390" t="s">
        <v>47</v>
      </c>
      <c r="G354" s="67">
        <v>15</v>
      </c>
      <c r="H354" s="114"/>
      <c r="I354" s="114"/>
      <c r="J354" s="114"/>
      <c r="K354" s="114"/>
      <c r="L354" s="114">
        <v>-15</v>
      </c>
      <c r="M354" s="114"/>
      <c r="N354" s="114"/>
      <c r="O354" s="67">
        <f t="shared" si="142"/>
        <v>0</v>
      </c>
      <c r="P354" s="114">
        <f>Q354-O354</f>
        <v>0</v>
      </c>
      <c r="Q354" s="495">
        <v>0</v>
      </c>
    </row>
    <row r="355" spans="1:21" ht="33.75">
      <c r="A355" s="395" t="s">
        <v>176</v>
      </c>
      <c r="B355" s="390" t="s">
        <v>30</v>
      </c>
      <c r="C355" s="390" t="s">
        <v>41</v>
      </c>
      <c r="D355" s="390" t="s">
        <v>268</v>
      </c>
      <c r="E355" s="390" t="s">
        <v>334</v>
      </c>
      <c r="F355" s="390" t="s">
        <v>177</v>
      </c>
      <c r="G355" s="67"/>
      <c r="H355" s="114"/>
      <c r="I355" s="114"/>
      <c r="J355" s="114"/>
      <c r="K355" s="114"/>
      <c r="L355" s="114">
        <v>15</v>
      </c>
      <c r="M355" s="114"/>
      <c r="N355" s="114"/>
      <c r="O355" s="67">
        <f t="shared" si="142"/>
        <v>15</v>
      </c>
      <c r="P355" s="114">
        <f>Q355-O355</f>
        <v>-15</v>
      </c>
      <c r="Q355" s="495">
        <v>0</v>
      </c>
    </row>
    <row r="356" spans="1:21" s="23" customFormat="1" ht="22.5">
      <c r="A356" s="401" t="s">
        <v>335</v>
      </c>
      <c r="B356" s="389" t="s">
        <v>30</v>
      </c>
      <c r="C356" s="389" t="s">
        <v>41</v>
      </c>
      <c r="D356" s="389" t="s">
        <v>268</v>
      </c>
      <c r="E356" s="389" t="s">
        <v>336</v>
      </c>
      <c r="F356" s="389"/>
      <c r="G356" s="112">
        <f t="shared" ref="G356:Q356" si="175">G357</f>
        <v>100</v>
      </c>
      <c r="H356" s="112">
        <f t="shared" si="175"/>
        <v>0</v>
      </c>
      <c r="I356" s="112">
        <f t="shared" si="175"/>
        <v>0</v>
      </c>
      <c r="J356" s="112">
        <f t="shared" si="175"/>
        <v>0</v>
      </c>
      <c r="K356" s="112">
        <f t="shared" si="175"/>
        <v>0</v>
      </c>
      <c r="L356" s="112">
        <f t="shared" si="175"/>
        <v>-100</v>
      </c>
      <c r="M356" s="112">
        <f t="shared" si="175"/>
        <v>0</v>
      </c>
      <c r="N356" s="112">
        <f t="shared" si="175"/>
        <v>0</v>
      </c>
      <c r="O356" s="112">
        <f t="shared" si="175"/>
        <v>0</v>
      </c>
      <c r="P356" s="112">
        <f t="shared" si="175"/>
        <v>0</v>
      </c>
      <c r="Q356" s="469">
        <f t="shared" si="175"/>
        <v>0</v>
      </c>
      <c r="R356" s="113"/>
      <c r="S356" s="113"/>
      <c r="T356" s="113"/>
      <c r="U356" s="113"/>
    </row>
    <row r="357" spans="1:21" ht="33.75">
      <c r="A357" s="395" t="s">
        <v>176</v>
      </c>
      <c r="B357" s="390" t="s">
        <v>30</v>
      </c>
      <c r="C357" s="390" t="s">
        <v>41</v>
      </c>
      <c r="D357" s="390" t="s">
        <v>268</v>
      </c>
      <c r="E357" s="390" t="s">
        <v>336</v>
      </c>
      <c r="F357" s="390" t="s">
        <v>177</v>
      </c>
      <c r="G357" s="67">
        <v>100</v>
      </c>
      <c r="H357" s="114"/>
      <c r="I357" s="114"/>
      <c r="J357" s="114"/>
      <c r="K357" s="114"/>
      <c r="L357" s="114">
        <v>-100</v>
      </c>
      <c r="M357" s="114"/>
      <c r="N357" s="114"/>
      <c r="O357" s="67">
        <f t="shared" ref="O357:O427" si="176">I357+H357+G357+J357+K357+L357+M357+N357</f>
        <v>0</v>
      </c>
      <c r="P357" s="114">
        <f>Q357-O357</f>
        <v>0</v>
      </c>
      <c r="Q357" s="495">
        <v>0</v>
      </c>
    </row>
    <row r="358" spans="1:21" s="113" customFormat="1" ht="22.5">
      <c r="A358" s="401" t="s">
        <v>337</v>
      </c>
      <c r="B358" s="389" t="s">
        <v>30</v>
      </c>
      <c r="C358" s="389" t="s">
        <v>41</v>
      </c>
      <c r="D358" s="389" t="s">
        <v>268</v>
      </c>
      <c r="E358" s="389" t="s">
        <v>338</v>
      </c>
      <c r="F358" s="389"/>
      <c r="G358" s="112">
        <f>G359</f>
        <v>0</v>
      </c>
      <c r="H358" s="112">
        <f t="shared" ref="H358:Q358" si="177">H359</f>
        <v>0</v>
      </c>
      <c r="I358" s="112">
        <f t="shared" si="177"/>
        <v>0</v>
      </c>
      <c r="J358" s="112">
        <f t="shared" si="177"/>
        <v>0</v>
      </c>
      <c r="K358" s="112">
        <f t="shared" si="177"/>
        <v>0</v>
      </c>
      <c r="L358" s="112">
        <f t="shared" si="177"/>
        <v>20</v>
      </c>
      <c r="M358" s="112">
        <f t="shared" si="177"/>
        <v>0</v>
      </c>
      <c r="N358" s="112">
        <f t="shared" si="177"/>
        <v>0</v>
      </c>
      <c r="O358" s="112">
        <f t="shared" si="177"/>
        <v>20</v>
      </c>
      <c r="P358" s="112">
        <f t="shared" si="177"/>
        <v>0</v>
      </c>
      <c r="Q358" s="469">
        <f t="shared" si="177"/>
        <v>20</v>
      </c>
    </row>
    <row r="359" spans="1:21" s="69" customFormat="1" ht="33.75">
      <c r="A359" s="395" t="s">
        <v>176</v>
      </c>
      <c r="B359" s="390" t="s">
        <v>30</v>
      </c>
      <c r="C359" s="390" t="s">
        <v>41</v>
      </c>
      <c r="D359" s="390" t="s">
        <v>268</v>
      </c>
      <c r="E359" s="390" t="s">
        <v>338</v>
      </c>
      <c r="F359" s="390" t="s">
        <v>177</v>
      </c>
      <c r="G359" s="67"/>
      <c r="H359" s="114"/>
      <c r="I359" s="114"/>
      <c r="J359" s="114"/>
      <c r="K359" s="114"/>
      <c r="L359" s="114">
        <v>20</v>
      </c>
      <c r="M359" s="114"/>
      <c r="N359" s="114"/>
      <c r="O359" s="67">
        <f t="shared" si="176"/>
        <v>20</v>
      </c>
      <c r="P359" s="114">
        <f>Q359-O359</f>
        <v>0</v>
      </c>
      <c r="Q359" s="495">
        <v>20</v>
      </c>
    </row>
    <row r="360" spans="1:21" ht="22.5">
      <c r="A360" s="396" t="s">
        <v>339</v>
      </c>
      <c r="B360" s="389" t="s">
        <v>30</v>
      </c>
      <c r="C360" s="389" t="s">
        <v>41</v>
      </c>
      <c r="D360" s="389" t="s">
        <v>268</v>
      </c>
      <c r="E360" s="389" t="s">
        <v>340</v>
      </c>
      <c r="F360" s="389"/>
      <c r="G360" s="112">
        <f t="shared" ref="G360:M360" si="178">G362+G363</f>
        <v>0</v>
      </c>
      <c r="H360" s="112">
        <f t="shared" si="178"/>
        <v>0</v>
      </c>
      <c r="I360" s="112">
        <f t="shared" si="178"/>
        <v>0</v>
      </c>
      <c r="J360" s="112">
        <f t="shared" si="178"/>
        <v>0</v>
      </c>
      <c r="K360" s="112">
        <f t="shared" si="178"/>
        <v>0</v>
      </c>
      <c r="L360" s="112">
        <f t="shared" si="178"/>
        <v>756.39</v>
      </c>
      <c r="M360" s="112">
        <f t="shared" si="178"/>
        <v>0</v>
      </c>
      <c r="N360" s="112">
        <f>N362+N363+N361</f>
        <v>0</v>
      </c>
      <c r="O360" s="112">
        <f t="shared" ref="O360:Q360" si="179">O362+O363+O361</f>
        <v>756.39</v>
      </c>
      <c r="P360" s="112">
        <f t="shared" si="179"/>
        <v>0</v>
      </c>
      <c r="Q360" s="469">
        <f t="shared" si="179"/>
        <v>756.39</v>
      </c>
    </row>
    <row r="361" spans="1:21" s="94" customFormat="1">
      <c r="A361" s="395" t="s">
        <v>46</v>
      </c>
      <c r="B361" s="389" t="s">
        <v>30</v>
      </c>
      <c r="C361" s="389" t="s">
        <v>41</v>
      </c>
      <c r="D361" s="389" t="s">
        <v>268</v>
      </c>
      <c r="E361" s="389" t="s">
        <v>340</v>
      </c>
      <c r="F361" s="389" t="s">
        <v>47</v>
      </c>
      <c r="G361" s="112"/>
      <c r="H361" s="112"/>
      <c r="I361" s="112"/>
      <c r="J361" s="112"/>
      <c r="K361" s="112"/>
      <c r="L361" s="112"/>
      <c r="M361" s="112"/>
      <c r="N361" s="112"/>
      <c r="O361" s="112"/>
      <c r="P361" s="112">
        <f>Q361-O361</f>
        <v>445.5</v>
      </c>
      <c r="Q361" s="469">
        <v>445.5</v>
      </c>
      <c r="R361" s="69"/>
      <c r="S361" s="69"/>
      <c r="T361" s="69"/>
      <c r="U361" s="69"/>
    </row>
    <row r="362" spans="1:21" ht="33.75">
      <c r="A362" s="395" t="s">
        <v>176</v>
      </c>
      <c r="B362" s="390" t="s">
        <v>30</v>
      </c>
      <c r="C362" s="390" t="s">
        <v>41</v>
      </c>
      <c r="D362" s="390" t="s">
        <v>268</v>
      </c>
      <c r="E362" s="390" t="s">
        <v>340</v>
      </c>
      <c r="F362" s="390" t="s">
        <v>177</v>
      </c>
      <c r="G362" s="67"/>
      <c r="H362" s="114"/>
      <c r="I362" s="114"/>
      <c r="J362" s="114"/>
      <c r="K362" s="114"/>
      <c r="L362" s="114">
        <v>310.89</v>
      </c>
      <c r="M362" s="114"/>
      <c r="N362" s="114"/>
      <c r="O362" s="67">
        <f t="shared" si="176"/>
        <v>310.89</v>
      </c>
      <c r="P362" s="114">
        <f>Q362-O362</f>
        <v>0</v>
      </c>
      <c r="Q362" s="495">
        <v>310.89</v>
      </c>
    </row>
    <row r="363" spans="1:21">
      <c r="A363" s="370" t="s">
        <v>92</v>
      </c>
      <c r="B363" s="390" t="s">
        <v>30</v>
      </c>
      <c r="C363" s="390" t="s">
        <v>41</v>
      </c>
      <c r="D363" s="390" t="s">
        <v>268</v>
      </c>
      <c r="E363" s="390" t="s">
        <v>340</v>
      </c>
      <c r="F363" s="390" t="s">
        <v>93</v>
      </c>
      <c r="G363" s="67"/>
      <c r="H363" s="114"/>
      <c r="I363" s="114"/>
      <c r="J363" s="114"/>
      <c r="K363" s="114"/>
      <c r="L363" s="114">
        <v>445.5</v>
      </c>
      <c r="M363" s="114"/>
      <c r="N363" s="114"/>
      <c r="O363" s="67">
        <f t="shared" si="176"/>
        <v>445.5</v>
      </c>
      <c r="P363" s="114">
        <f>Q363-O363</f>
        <v>-445.5</v>
      </c>
      <c r="Q363" s="495">
        <v>0</v>
      </c>
    </row>
    <row r="364" spans="1:21" ht="33.75">
      <c r="A364" s="396" t="s">
        <v>341</v>
      </c>
      <c r="B364" s="389" t="s">
        <v>30</v>
      </c>
      <c r="C364" s="389" t="s">
        <v>41</v>
      </c>
      <c r="D364" s="389" t="s">
        <v>268</v>
      </c>
      <c r="E364" s="389" t="s">
        <v>342</v>
      </c>
      <c r="F364" s="389"/>
      <c r="G364" s="112">
        <f>G365</f>
        <v>0</v>
      </c>
      <c r="H364" s="112">
        <f>H365</f>
        <v>4813.45136</v>
      </c>
      <c r="I364" s="112">
        <f>I365</f>
        <v>0</v>
      </c>
      <c r="J364" s="112">
        <f>J365</f>
        <v>0</v>
      </c>
      <c r="K364" s="112">
        <f t="shared" ref="K364:Q364" si="180">K365</f>
        <v>0</v>
      </c>
      <c r="L364" s="112">
        <f t="shared" si="180"/>
        <v>0</v>
      </c>
      <c r="M364" s="112">
        <f t="shared" si="180"/>
        <v>0</v>
      </c>
      <c r="N364" s="112">
        <f t="shared" si="180"/>
        <v>0</v>
      </c>
      <c r="O364" s="112">
        <f t="shared" si="180"/>
        <v>4813.45136</v>
      </c>
      <c r="P364" s="112">
        <f t="shared" si="180"/>
        <v>0</v>
      </c>
      <c r="Q364" s="469">
        <f t="shared" si="180"/>
        <v>4813.45136</v>
      </c>
    </row>
    <row r="365" spans="1:21" ht="22.5">
      <c r="A365" s="394" t="s">
        <v>190</v>
      </c>
      <c r="B365" s="390" t="s">
        <v>30</v>
      </c>
      <c r="C365" s="390" t="s">
        <v>41</v>
      </c>
      <c r="D365" s="390" t="s">
        <v>268</v>
      </c>
      <c r="E365" s="390" t="s">
        <v>342</v>
      </c>
      <c r="F365" s="390" t="s">
        <v>191</v>
      </c>
      <c r="G365" s="67"/>
      <c r="H365" s="114">
        <v>4813.45136</v>
      </c>
      <c r="I365" s="114"/>
      <c r="J365" s="114"/>
      <c r="K365" s="114"/>
      <c r="L365" s="114"/>
      <c r="M365" s="114"/>
      <c r="N365" s="114"/>
      <c r="O365" s="67">
        <f t="shared" si="176"/>
        <v>4813.45136</v>
      </c>
      <c r="P365" s="114">
        <f>Q365-O365</f>
        <v>0</v>
      </c>
      <c r="Q365" s="495">
        <v>4813.45136</v>
      </c>
    </row>
    <row r="366" spans="1:21" ht="56.25">
      <c r="A366" s="396" t="s">
        <v>29</v>
      </c>
      <c r="B366" s="389" t="s">
        <v>30</v>
      </c>
      <c r="C366" s="389" t="s">
        <v>41</v>
      </c>
      <c r="D366" s="389" t="s">
        <v>268</v>
      </c>
      <c r="E366" s="389" t="s">
        <v>32</v>
      </c>
      <c r="F366" s="390"/>
      <c r="G366" s="112">
        <f>G367</f>
        <v>0</v>
      </c>
      <c r="H366" s="112">
        <f>H367</f>
        <v>0</v>
      </c>
      <c r="I366" s="112">
        <f>I367</f>
        <v>202.1</v>
      </c>
      <c r="J366" s="112">
        <f>J367</f>
        <v>148.79999999999998</v>
      </c>
      <c r="K366" s="112">
        <f t="shared" ref="K366:Q366" si="181">K367</f>
        <v>0</v>
      </c>
      <c r="L366" s="112">
        <f t="shared" si="181"/>
        <v>0</v>
      </c>
      <c r="M366" s="112">
        <f t="shared" si="181"/>
        <v>0</v>
      </c>
      <c r="N366" s="112">
        <f t="shared" si="181"/>
        <v>0</v>
      </c>
      <c r="O366" s="112">
        <f t="shared" si="181"/>
        <v>350.9</v>
      </c>
      <c r="P366" s="112">
        <f t="shared" si="181"/>
        <v>40.300000000000011</v>
      </c>
      <c r="Q366" s="469">
        <f t="shared" si="181"/>
        <v>391.2</v>
      </c>
    </row>
    <row r="367" spans="1:21">
      <c r="A367" s="370" t="s">
        <v>33</v>
      </c>
      <c r="B367" s="390" t="s">
        <v>30</v>
      </c>
      <c r="C367" s="390" t="s">
        <v>41</v>
      </c>
      <c r="D367" s="390" t="s">
        <v>268</v>
      </c>
      <c r="E367" s="390" t="s">
        <v>32</v>
      </c>
      <c r="F367" s="390" t="s">
        <v>209</v>
      </c>
      <c r="G367" s="67"/>
      <c r="H367" s="114"/>
      <c r="I367" s="114">
        <v>202.1</v>
      </c>
      <c r="J367" s="114">
        <f>144.2+4.6</f>
        <v>148.79999999999998</v>
      </c>
      <c r="K367" s="114"/>
      <c r="L367" s="114"/>
      <c r="M367" s="114"/>
      <c r="N367" s="114"/>
      <c r="O367" s="67">
        <f t="shared" si="176"/>
        <v>350.9</v>
      </c>
      <c r="P367" s="114">
        <f>Q367-O367</f>
        <v>40.300000000000011</v>
      </c>
      <c r="Q367" s="495">
        <v>391.2</v>
      </c>
    </row>
    <row r="368" spans="1:21" s="23" customFormat="1" ht="45">
      <c r="A368" s="397" t="s">
        <v>1106</v>
      </c>
      <c r="B368" s="389" t="s">
        <v>30</v>
      </c>
      <c r="C368" s="389" t="s">
        <v>41</v>
      </c>
      <c r="D368" s="389" t="s">
        <v>268</v>
      </c>
      <c r="E368" s="389" t="s">
        <v>1102</v>
      </c>
      <c r="F368" s="389"/>
      <c r="G368" s="112"/>
      <c r="H368" s="367"/>
      <c r="I368" s="367"/>
      <c r="J368" s="367"/>
      <c r="K368" s="367"/>
      <c r="L368" s="367"/>
      <c r="M368" s="367"/>
      <c r="N368" s="367">
        <f>N369</f>
        <v>0</v>
      </c>
      <c r="O368" s="367">
        <f t="shared" ref="O368:Q368" si="182">O369</f>
        <v>0</v>
      </c>
      <c r="P368" s="367">
        <f t="shared" si="182"/>
        <v>250</v>
      </c>
      <c r="Q368" s="529">
        <f t="shared" si="182"/>
        <v>250</v>
      </c>
      <c r="R368" s="113"/>
      <c r="S368" s="113"/>
      <c r="T368" s="113"/>
      <c r="U368" s="113"/>
    </row>
    <row r="369" spans="1:21" ht="33.75">
      <c r="A369" s="395" t="s">
        <v>176</v>
      </c>
      <c r="B369" s="390" t="s">
        <v>30</v>
      </c>
      <c r="C369" s="390" t="s">
        <v>41</v>
      </c>
      <c r="D369" s="390" t="s">
        <v>268</v>
      </c>
      <c r="E369" s="390" t="s">
        <v>1102</v>
      </c>
      <c r="F369" s="390" t="s">
        <v>177</v>
      </c>
      <c r="G369" s="67"/>
      <c r="H369" s="114"/>
      <c r="I369" s="114"/>
      <c r="J369" s="114"/>
      <c r="K369" s="114"/>
      <c r="L369" s="114"/>
      <c r="M369" s="114"/>
      <c r="N369" s="114"/>
      <c r="O369" s="67"/>
      <c r="P369" s="114">
        <f>Q369-O369</f>
        <v>250</v>
      </c>
      <c r="Q369" s="495">
        <v>250</v>
      </c>
    </row>
    <row r="370" spans="1:21" s="23" customFormat="1">
      <c r="A370" s="397" t="s">
        <v>343</v>
      </c>
      <c r="B370" s="389"/>
      <c r="C370" s="389" t="s">
        <v>52</v>
      </c>
      <c r="D370" s="389" t="s">
        <v>344</v>
      </c>
      <c r="E370" s="389"/>
      <c r="F370" s="389"/>
      <c r="G370" s="112">
        <f t="shared" ref="G370:M370" si="183">G388+G371+G382</f>
        <v>2600</v>
      </c>
      <c r="H370" s="112">
        <f t="shared" si="183"/>
        <v>0</v>
      </c>
      <c r="I370" s="112">
        <f t="shared" si="183"/>
        <v>0</v>
      </c>
      <c r="J370" s="112">
        <f t="shared" si="183"/>
        <v>22218.665000000001</v>
      </c>
      <c r="K370" s="112">
        <f t="shared" si="183"/>
        <v>0</v>
      </c>
      <c r="L370" s="112">
        <f t="shared" si="183"/>
        <v>4863.8755799999999</v>
      </c>
      <c r="M370" s="112">
        <f t="shared" si="183"/>
        <v>4876.8518400000003</v>
      </c>
      <c r="N370" s="112"/>
      <c r="O370" s="112">
        <f>O371+O382+O388</f>
        <v>34559.392420000004</v>
      </c>
      <c r="P370" s="112">
        <f t="shared" ref="P370:Q370" si="184">P371+P382+P388</f>
        <v>-1294.4834799999999</v>
      </c>
      <c r="Q370" s="469">
        <f t="shared" si="184"/>
        <v>42748.482940000009</v>
      </c>
      <c r="R370" s="113"/>
      <c r="S370" s="113"/>
      <c r="T370" s="113"/>
      <c r="U370" s="113"/>
    </row>
    <row r="371" spans="1:21" s="23" customFormat="1">
      <c r="A371" s="397" t="s">
        <v>345</v>
      </c>
      <c r="B371" s="389"/>
      <c r="C371" s="389" t="s">
        <v>52</v>
      </c>
      <c r="D371" s="389" t="s">
        <v>25</v>
      </c>
      <c r="E371" s="389"/>
      <c r="F371" s="389"/>
      <c r="G371" s="112">
        <f>G372+G374+G376</f>
        <v>0</v>
      </c>
      <c r="H371" s="112">
        <f t="shared" ref="H371:M371" si="185">H372+H374+H376</f>
        <v>0</v>
      </c>
      <c r="I371" s="112">
        <f t="shared" si="185"/>
        <v>0</v>
      </c>
      <c r="J371" s="112">
        <f t="shared" si="185"/>
        <v>20414.223000000002</v>
      </c>
      <c r="K371" s="112">
        <f t="shared" si="185"/>
        <v>0</v>
      </c>
      <c r="L371" s="112">
        <f t="shared" si="185"/>
        <v>1000</v>
      </c>
      <c r="M371" s="112">
        <f t="shared" si="185"/>
        <v>4876.8518400000003</v>
      </c>
      <c r="N371" s="112"/>
      <c r="O371" s="112">
        <f>O372+O374+O376+O380+O378</f>
        <v>26291.074840000001</v>
      </c>
      <c r="P371" s="112">
        <f t="shared" ref="P371:Q371" si="186">P372+P374+P376+P380+P378</f>
        <v>-918.48347999999987</v>
      </c>
      <c r="Q371" s="469">
        <f t="shared" si="186"/>
        <v>34856.165360000006</v>
      </c>
      <c r="R371" s="113"/>
      <c r="S371" s="113"/>
      <c r="T371" s="113"/>
      <c r="U371" s="113"/>
    </row>
    <row r="372" spans="1:21" s="23" customFormat="1">
      <c r="A372" s="396" t="s">
        <v>346</v>
      </c>
      <c r="B372" s="389" t="s">
        <v>30</v>
      </c>
      <c r="C372" s="389" t="s">
        <v>52</v>
      </c>
      <c r="D372" s="389" t="s">
        <v>25</v>
      </c>
      <c r="E372" s="389" t="s">
        <v>347</v>
      </c>
      <c r="F372" s="389"/>
      <c r="G372" s="112">
        <f>G373</f>
        <v>0</v>
      </c>
      <c r="H372" s="112">
        <f t="shared" ref="H372:Q372" si="187">H373</f>
        <v>0</v>
      </c>
      <c r="I372" s="112">
        <f t="shared" si="187"/>
        <v>0</v>
      </c>
      <c r="J372" s="112">
        <f t="shared" si="187"/>
        <v>0</v>
      </c>
      <c r="K372" s="112">
        <f t="shared" si="187"/>
        <v>0</v>
      </c>
      <c r="L372" s="112">
        <f t="shared" si="187"/>
        <v>1000</v>
      </c>
      <c r="M372" s="112">
        <f t="shared" si="187"/>
        <v>0</v>
      </c>
      <c r="N372" s="112">
        <f t="shared" si="187"/>
        <v>0</v>
      </c>
      <c r="O372" s="112">
        <f t="shared" si="187"/>
        <v>1000</v>
      </c>
      <c r="P372" s="112">
        <f t="shared" si="187"/>
        <v>0</v>
      </c>
      <c r="Q372" s="469">
        <f t="shared" si="187"/>
        <v>1000</v>
      </c>
      <c r="R372" s="113"/>
      <c r="S372" s="113"/>
      <c r="T372" s="113"/>
      <c r="U372" s="113"/>
    </row>
    <row r="373" spans="1:21" ht="22.5">
      <c r="A373" s="394" t="s">
        <v>73</v>
      </c>
      <c r="B373" s="390" t="s">
        <v>30</v>
      </c>
      <c r="C373" s="390" t="s">
        <v>52</v>
      </c>
      <c r="D373" s="390" t="s">
        <v>25</v>
      </c>
      <c r="E373" s="390" t="s">
        <v>347</v>
      </c>
      <c r="F373" s="390" t="s">
        <v>74</v>
      </c>
      <c r="G373" s="67"/>
      <c r="H373" s="67"/>
      <c r="I373" s="67"/>
      <c r="J373" s="67"/>
      <c r="K373" s="67"/>
      <c r="L373" s="67">
        <v>1000</v>
      </c>
      <c r="M373" s="67"/>
      <c r="N373" s="67"/>
      <c r="O373" s="67">
        <f t="shared" si="176"/>
        <v>1000</v>
      </c>
      <c r="P373" s="114">
        <f>Q373-O373</f>
        <v>0</v>
      </c>
      <c r="Q373" s="495">
        <v>1000</v>
      </c>
    </row>
    <row r="374" spans="1:21" s="23" customFormat="1" ht="22.5">
      <c r="A374" s="396" t="s">
        <v>348</v>
      </c>
      <c r="B374" s="389" t="s">
        <v>30</v>
      </c>
      <c r="C374" s="389" t="s">
        <v>52</v>
      </c>
      <c r="D374" s="389" t="s">
        <v>25</v>
      </c>
      <c r="E374" s="389" t="s">
        <v>349</v>
      </c>
      <c r="F374" s="389"/>
      <c r="G374" s="112">
        <f>G375</f>
        <v>0</v>
      </c>
      <c r="H374" s="112">
        <f>H375</f>
        <v>0</v>
      </c>
      <c r="I374" s="112">
        <f>I375</f>
        <v>0</v>
      </c>
      <c r="J374" s="112">
        <f>J375</f>
        <v>20414.223000000002</v>
      </c>
      <c r="K374" s="112">
        <f t="shared" ref="K374:Q374" si="188">K375</f>
        <v>0</v>
      </c>
      <c r="L374" s="112">
        <f t="shared" si="188"/>
        <v>0</v>
      </c>
      <c r="M374" s="112">
        <f t="shared" si="188"/>
        <v>0</v>
      </c>
      <c r="N374" s="112">
        <f t="shared" si="188"/>
        <v>0</v>
      </c>
      <c r="O374" s="112">
        <f t="shared" si="188"/>
        <v>20414.223000000002</v>
      </c>
      <c r="P374" s="112">
        <f t="shared" si="188"/>
        <v>0</v>
      </c>
      <c r="Q374" s="469">
        <f t="shared" si="188"/>
        <v>20414.223000000002</v>
      </c>
      <c r="R374" s="113"/>
      <c r="S374" s="113"/>
      <c r="T374" s="113"/>
      <c r="U374" s="113"/>
    </row>
    <row r="375" spans="1:21" ht="22.5">
      <c r="A375" s="394" t="s">
        <v>73</v>
      </c>
      <c r="B375" s="390" t="s">
        <v>30</v>
      </c>
      <c r="C375" s="390" t="s">
        <v>52</v>
      </c>
      <c r="D375" s="390" t="s">
        <v>25</v>
      </c>
      <c r="E375" s="390" t="s">
        <v>349</v>
      </c>
      <c r="F375" s="390" t="s">
        <v>74</v>
      </c>
      <c r="G375" s="67"/>
      <c r="H375" s="67"/>
      <c r="I375" s="67"/>
      <c r="J375" s="67">
        <v>20414.223000000002</v>
      </c>
      <c r="K375" s="67"/>
      <c r="L375" s="67"/>
      <c r="M375" s="67"/>
      <c r="N375" s="67"/>
      <c r="O375" s="67">
        <f t="shared" si="176"/>
        <v>20414.223000000002</v>
      </c>
      <c r="P375" s="114">
        <f>Q375-O375</f>
        <v>0</v>
      </c>
      <c r="Q375" s="495">
        <v>20414.223000000002</v>
      </c>
    </row>
    <row r="376" spans="1:21">
      <c r="A376" s="397" t="s">
        <v>350</v>
      </c>
      <c r="B376" s="389" t="s">
        <v>30</v>
      </c>
      <c r="C376" s="389" t="s">
        <v>52</v>
      </c>
      <c r="D376" s="389" t="s">
        <v>25</v>
      </c>
      <c r="E376" s="389" t="s">
        <v>351</v>
      </c>
      <c r="F376" s="389"/>
      <c r="G376" s="112">
        <f>G377</f>
        <v>0</v>
      </c>
      <c r="H376" s="112">
        <f t="shared" ref="H376:Q376" si="189">H377</f>
        <v>0</v>
      </c>
      <c r="I376" s="112">
        <f t="shared" si="189"/>
        <v>0</v>
      </c>
      <c r="J376" s="112">
        <f t="shared" si="189"/>
        <v>0</v>
      </c>
      <c r="K376" s="112">
        <f t="shared" si="189"/>
        <v>0</v>
      </c>
      <c r="L376" s="112">
        <f t="shared" si="189"/>
        <v>0</v>
      </c>
      <c r="M376" s="112">
        <f t="shared" si="189"/>
        <v>4876.8518400000003</v>
      </c>
      <c r="N376" s="112">
        <f t="shared" si="189"/>
        <v>0</v>
      </c>
      <c r="O376" s="112">
        <f t="shared" si="189"/>
        <v>4876.8518400000003</v>
      </c>
      <c r="P376" s="112">
        <f t="shared" si="189"/>
        <v>-2335.5542099999998</v>
      </c>
      <c r="Q376" s="469">
        <f t="shared" si="189"/>
        <v>2541.29763</v>
      </c>
    </row>
    <row r="377" spans="1:21">
      <c r="A377" s="394" t="s">
        <v>114</v>
      </c>
      <c r="B377" s="390" t="s">
        <v>30</v>
      </c>
      <c r="C377" s="390" t="s">
        <v>52</v>
      </c>
      <c r="D377" s="390" t="s">
        <v>25</v>
      </c>
      <c r="E377" s="390" t="s">
        <v>351</v>
      </c>
      <c r="F377" s="390" t="s">
        <v>115</v>
      </c>
      <c r="G377" s="67"/>
      <c r="H377" s="67"/>
      <c r="I377" s="67"/>
      <c r="J377" s="67"/>
      <c r="K377" s="67"/>
      <c r="L377" s="67"/>
      <c r="M377" s="67">
        <v>4876.8518400000003</v>
      </c>
      <c r="N377" s="67"/>
      <c r="O377" s="67">
        <f t="shared" si="176"/>
        <v>4876.8518400000003</v>
      </c>
      <c r="P377" s="114">
        <v>-2335.5542099999998</v>
      </c>
      <c r="Q377" s="497">
        <v>2541.29763</v>
      </c>
    </row>
    <row r="378" spans="1:21" s="23" customFormat="1" ht="22.5">
      <c r="A378" s="397" t="s">
        <v>1107</v>
      </c>
      <c r="B378" s="389" t="s">
        <v>30</v>
      </c>
      <c r="C378" s="389" t="s">
        <v>52</v>
      </c>
      <c r="D378" s="389" t="s">
        <v>25</v>
      </c>
      <c r="E378" s="389" t="s">
        <v>1108</v>
      </c>
      <c r="F378" s="389"/>
      <c r="G378" s="112"/>
      <c r="H378" s="112"/>
      <c r="I378" s="112"/>
      <c r="J378" s="112"/>
      <c r="K378" s="112"/>
      <c r="L378" s="112"/>
      <c r="M378" s="112"/>
      <c r="N378" s="112">
        <f>N379</f>
        <v>0</v>
      </c>
      <c r="O378" s="112">
        <f t="shared" ref="O378:Q378" si="190">O379</f>
        <v>0</v>
      </c>
      <c r="P378" s="112">
        <f t="shared" si="190"/>
        <v>1417.0707299999999</v>
      </c>
      <c r="Q378" s="469">
        <f t="shared" si="190"/>
        <v>1417.0707299999999</v>
      </c>
      <c r="R378" s="113"/>
      <c r="S378" s="113"/>
      <c r="T378" s="113"/>
      <c r="U378" s="113"/>
    </row>
    <row r="379" spans="1:21">
      <c r="A379" s="394" t="s">
        <v>114</v>
      </c>
      <c r="B379" s="390" t="s">
        <v>30</v>
      </c>
      <c r="C379" s="390" t="s">
        <v>52</v>
      </c>
      <c r="D379" s="390" t="s">
        <v>25</v>
      </c>
      <c r="E379" s="390" t="s">
        <v>1108</v>
      </c>
      <c r="F379" s="390" t="s">
        <v>115</v>
      </c>
      <c r="G379" s="67"/>
      <c r="H379" s="67"/>
      <c r="I379" s="67"/>
      <c r="J379" s="67"/>
      <c r="K379" s="67"/>
      <c r="L379" s="67"/>
      <c r="M379" s="67"/>
      <c r="N379" s="67"/>
      <c r="O379" s="67"/>
      <c r="P379" s="114">
        <v>1417.0707299999999</v>
      </c>
      <c r="Q379" s="495">
        <v>1417.0707299999999</v>
      </c>
    </row>
    <row r="380" spans="1:21" s="23" customFormat="1" ht="39.75" customHeight="1">
      <c r="A380" s="397" t="s">
        <v>1104</v>
      </c>
      <c r="B380" s="389" t="s">
        <v>30</v>
      </c>
      <c r="C380" s="389" t="s">
        <v>52</v>
      </c>
      <c r="D380" s="389" t="s">
        <v>25</v>
      </c>
      <c r="E380" s="389" t="s">
        <v>1103</v>
      </c>
      <c r="F380" s="389"/>
      <c r="G380" s="112"/>
      <c r="H380" s="112"/>
      <c r="I380" s="112"/>
      <c r="J380" s="112"/>
      <c r="K380" s="112"/>
      <c r="L380" s="112"/>
      <c r="M380" s="112"/>
      <c r="N380" s="112">
        <f>N381</f>
        <v>0</v>
      </c>
      <c r="O380" s="112">
        <f t="shared" ref="O380:Q380" si="191">O381</f>
        <v>0</v>
      </c>
      <c r="P380" s="112">
        <f t="shared" si="191"/>
        <v>0</v>
      </c>
      <c r="Q380" s="469">
        <f t="shared" si="191"/>
        <v>9483.5740000000005</v>
      </c>
      <c r="R380" s="113"/>
      <c r="S380" s="113"/>
      <c r="T380" s="113"/>
      <c r="U380" s="113"/>
    </row>
    <row r="381" spans="1:21">
      <c r="A381" s="394" t="s">
        <v>1101</v>
      </c>
      <c r="B381" s="390" t="s">
        <v>30</v>
      </c>
      <c r="C381" s="390" t="s">
        <v>52</v>
      </c>
      <c r="D381" s="390" t="s">
        <v>25</v>
      </c>
      <c r="E381" s="390" t="s">
        <v>1103</v>
      </c>
      <c r="F381" s="390" t="s">
        <v>119</v>
      </c>
      <c r="G381" s="67"/>
      <c r="H381" s="67"/>
      <c r="I381" s="67"/>
      <c r="J381" s="67"/>
      <c r="K381" s="67"/>
      <c r="L381" s="67"/>
      <c r="M381" s="67"/>
      <c r="N381" s="67"/>
      <c r="O381" s="67"/>
      <c r="P381" s="114"/>
      <c r="Q381" s="495">
        <v>9483.5740000000005</v>
      </c>
    </row>
    <row r="382" spans="1:21" s="23" customFormat="1">
      <c r="A382" s="397" t="s">
        <v>1105</v>
      </c>
      <c r="B382" s="389"/>
      <c r="C382" s="389" t="s">
        <v>52</v>
      </c>
      <c r="D382" s="389" t="s">
        <v>31</v>
      </c>
      <c r="E382" s="389"/>
      <c r="F382" s="389"/>
      <c r="G382" s="112">
        <f>G383+G386</f>
        <v>0</v>
      </c>
      <c r="H382" s="112">
        <f t="shared" ref="H382:L382" si="192">H383+H386</f>
        <v>0</v>
      </c>
      <c r="I382" s="112">
        <f t="shared" si="192"/>
        <v>0</v>
      </c>
      <c r="J382" s="112">
        <f t="shared" si="192"/>
        <v>1804.442</v>
      </c>
      <c r="K382" s="112">
        <f t="shared" si="192"/>
        <v>0</v>
      </c>
      <c r="L382" s="112">
        <f t="shared" si="192"/>
        <v>2184.5755800000002</v>
      </c>
      <c r="M382" s="112"/>
      <c r="N382" s="112"/>
      <c r="O382" s="112">
        <f>O383+O386</f>
        <v>3989.0175800000002</v>
      </c>
      <c r="P382" s="112">
        <f t="shared" ref="P382:Q382" si="193">P383+P386</f>
        <v>0</v>
      </c>
      <c r="Q382" s="469">
        <f t="shared" si="193"/>
        <v>3989.0175800000002</v>
      </c>
      <c r="R382" s="113"/>
      <c r="S382" s="113"/>
      <c r="T382" s="113"/>
      <c r="U382" s="113"/>
    </row>
    <row r="383" spans="1:21" s="23" customFormat="1" ht="22.5">
      <c r="A383" s="396" t="s">
        <v>352</v>
      </c>
      <c r="B383" s="389" t="s">
        <v>30</v>
      </c>
      <c r="C383" s="389" t="s">
        <v>52</v>
      </c>
      <c r="D383" s="389" t="s">
        <v>31</v>
      </c>
      <c r="E383" s="389" t="s">
        <v>353</v>
      </c>
      <c r="F383" s="389"/>
      <c r="G383" s="112">
        <f>G384+G385</f>
        <v>0</v>
      </c>
      <c r="H383" s="112">
        <f t="shared" ref="H383:Q383" si="194">H384+H385</f>
        <v>0</v>
      </c>
      <c r="I383" s="112">
        <f t="shared" si="194"/>
        <v>0</v>
      </c>
      <c r="J383" s="112">
        <f t="shared" si="194"/>
        <v>1804.442</v>
      </c>
      <c r="K383" s="112">
        <f t="shared" si="194"/>
        <v>0</v>
      </c>
      <c r="L383" s="112">
        <f t="shared" si="194"/>
        <v>0</v>
      </c>
      <c r="M383" s="112">
        <f t="shared" si="194"/>
        <v>0</v>
      </c>
      <c r="N383" s="112">
        <f t="shared" si="194"/>
        <v>0</v>
      </c>
      <c r="O383" s="112">
        <f t="shared" si="194"/>
        <v>1804.442</v>
      </c>
      <c r="P383" s="112">
        <f t="shared" si="194"/>
        <v>0</v>
      </c>
      <c r="Q383" s="469">
        <f t="shared" si="194"/>
        <v>1804.442</v>
      </c>
      <c r="R383" s="113"/>
      <c r="S383" s="113"/>
      <c r="T383" s="113"/>
      <c r="U383" s="113"/>
    </row>
    <row r="384" spans="1:21">
      <c r="A384" s="395" t="s">
        <v>46</v>
      </c>
      <c r="B384" s="390" t="s">
        <v>30</v>
      </c>
      <c r="C384" s="390" t="s">
        <v>52</v>
      </c>
      <c r="D384" s="390" t="s">
        <v>31</v>
      </c>
      <c r="E384" s="390" t="s">
        <v>353</v>
      </c>
      <c r="F384" s="390" t="s">
        <v>47</v>
      </c>
      <c r="G384" s="67"/>
      <c r="H384" s="67"/>
      <c r="I384" s="67"/>
      <c r="J384" s="67">
        <v>1804.442</v>
      </c>
      <c r="K384" s="67"/>
      <c r="L384" s="67">
        <v>-1804.442</v>
      </c>
      <c r="M384" s="67"/>
      <c r="N384" s="67"/>
      <c r="O384" s="67">
        <f t="shared" si="176"/>
        <v>0</v>
      </c>
      <c r="P384" s="114">
        <f>Q384-O384</f>
        <v>0</v>
      </c>
      <c r="Q384" s="495"/>
    </row>
    <row r="385" spans="1:21" ht="22.5">
      <c r="A385" s="394" t="s">
        <v>73</v>
      </c>
      <c r="B385" s="390" t="s">
        <v>30</v>
      </c>
      <c r="C385" s="390" t="s">
        <v>52</v>
      </c>
      <c r="D385" s="390" t="s">
        <v>31</v>
      </c>
      <c r="E385" s="390" t="s">
        <v>353</v>
      </c>
      <c r="F385" s="390" t="s">
        <v>74</v>
      </c>
      <c r="G385" s="67"/>
      <c r="H385" s="67"/>
      <c r="I385" s="67"/>
      <c r="J385" s="67"/>
      <c r="K385" s="67"/>
      <c r="L385" s="67">
        <v>1804.442</v>
      </c>
      <c r="M385" s="67"/>
      <c r="N385" s="67"/>
      <c r="O385" s="67">
        <f t="shared" si="176"/>
        <v>1804.442</v>
      </c>
      <c r="P385" s="114">
        <f>Q385-O385</f>
        <v>0</v>
      </c>
      <c r="Q385" s="495">
        <v>1804.442</v>
      </c>
    </row>
    <row r="386" spans="1:21" s="23" customFormat="1" ht="22.5">
      <c r="A386" s="396" t="s">
        <v>352</v>
      </c>
      <c r="B386" s="389" t="s">
        <v>30</v>
      </c>
      <c r="C386" s="389" t="s">
        <v>52</v>
      </c>
      <c r="D386" s="389" t="s">
        <v>31</v>
      </c>
      <c r="E386" s="389" t="s">
        <v>354</v>
      </c>
      <c r="F386" s="389"/>
      <c r="G386" s="112">
        <f>G387</f>
        <v>0</v>
      </c>
      <c r="H386" s="112">
        <f t="shared" ref="H386:Q386" si="195">H387</f>
        <v>0</v>
      </c>
      <c r="I386" s="112">
        <f t="shared" si="195"/>
        <v>0</v>
      </c>
      <c r="J386" s="112">
        <f t="shared" si="195"/>
        <v>0</v>
      </c>
      <c r="K386" s="112">
        <f t="shared" si="195"/>
        <v>0</v>
      </c>
      <c r="L386" s="112">
        <f t="shared" si="195"/>
        <v>2184.5755800000002</v>
      </c>
      <c r="M386" s="112">
        <f t="shared" si="195"/>
        <v>0</v>
      </c>
      <c r="N386" s="112">
        <f t="shared" si="195"/>
        <v>0</v>
      </c>
      <c r="O386" s="112">
        <f t="shared" si="195"/>
        <v>2184.5755800000002</v>
      </c>
      <c r="P386" s="112">
        <f t="shared" si="195"/>
        <v>0</v>
      </c>
      <c r="Q386" s="469">
        <f t="shared" si="195"/>
        <v>2184.5755800000002</v>
      </c>
      <c r="R386" s="113"/>
      <c r="S386" s="113"/>
      <c r="T386" s="113"/>
      <c r="U386" s="113"/>
    </row>
    <row r="387" spans="1:21">
      <c r="A387" s="395" t="s">
        <v>46</v>
      </c>
      <c r="B387" s="390" t="s">
        <v>30</v>
      </c>
      <c r="C387" s="390" t="s">
        <v>52</v>
      </c>
      <c r="D387" s="390" t="s">
        <v>31</v>
      </c>
      <c r="E387" s="390" t="s">
        <v>354</v>
      </c>
      <c r="F387" s="390" t="s">
        <v>47</v>
      </c>
      <c r="G387" s="67"/>
      <c r="H387" s="67"/>
      <c r="I387" s="67"/>
      <c r="J387" s="67"/>
      <c r="K387" s="67"/>
      <c r="L387" s="67">
        <v>2184.5755800000002</v>
      </c>
      <c r="M387" s="67"/>
      <c r="N387" s="67"/>
      <c r="O387" s="67">
        <f t="shared" si="176"/>
        <v>2184.5755800000002</v>
      </c>
      <c r="P387" s="114">
        <f>Q387-O387</f>
        <v>0</v>
      </c>
      <c r="Q387" s="495">
        <v>2184.5755800000002</v>
      </c>
    </row>
    <row r="388" spans="1:21" s="23" customFormat="1">
      <c r="A388" s="397" t="s">
        <v>355</v>
      </c>
      <c r="B388" s="389"/>
      <c r="C388" s="389" t="s">
        <v>52</v>
      </c>
      <c r="D388" s="389" t="s">
        <v>127</v>
      </c>
      <c r="E388" s="389"/>
      <c r="F388" s="389"/>
      <c r="G388" s="112">
        <f>G389</f>
        <v>2600</v>
      </c>
      <c r="H388" s="112">
        <f t="shared" ref="H388:Q389" si="196">H389</f>
        <v>0</v>
      </c>
      <c r="I388" s="112">
        <f t="shared" si="196"/>
        <v>0</v>
      </c>
      <c r="J388" s="112">
        <f t="shared" si="196"/>
        <v>0</v>
      </c>
      <c r="K388" s="112">
        <f t="shared" si="196"/>
        <v>0</v>
      </c>
      <c r="L388" s="112">
        <f t="shared" si="196"/>
        <v>1679.3</v>
      </c>
      <c r="M388" s="112">
        <f t="shared" si="196"/>
        <v>0</v>
      </c>
      <c r="N388" s="112">
        <f t="shared" si="196"/>
        <v>0</v>
      </c>
      <c r="O388" s="112">
        <f t="shared" si="196"/>
        <v>4279.3</v>
      </c>
      <c r="P388" s="112">
        <f t="shared" si="196"/>
        <v>-376</v>
      </c>
      <c r="Q388" s="469">
        <f t="shared" si="196"/>
        <v>3903.3</v>
      </c>
      <c r="R388" s="113"/>
      <c r="S388" s="113"/>
      <c r="T388" s="113"/>
      <c r="U388" s="113"/>
    </row>
    <row r="389" spans="1:21" s="23" customFormat="1" ht="33.75">
      <c r="A389" s="401" t="s">
        <v>356</v>
      </c>
      <c r="B389" s="389" t="s">
        <v>30</v>
      </c>
      <c r="C389" s="389" t="s">
        <v>52</v>
      </c>
      <c r="D389" s="389" t="s">
        <v>127</v>
      </c>
      <c r="E389" s="389" t="s">
        <v>357</v>
      </c>
      <c r="F389" s="389"/>
      <c r="G389" s="112">
        <f>G390</f>
        <v>2600</v>
      </c>
      <c r="H389" s="112">
        <f t="shared" si="196"/>
        <v>0</v>
      </c>
      <c r="I389" s="112">
        <f t="shared" si="196"/>
        <v>0</v>
      </c>
      <c r="J389" s="112">
        <f t="shared" si="196"/>
        <v>0</v>
      </c>
      <c r="K389" s="112">
        <f t="shared" si="196"/>
        <v>0</v>
      </c>
      <c r="L389" s="112">
        <f t="shared" si="196"/>
        <v>1679.3</v>
      </c>
      <c r="M389" s="112">
        <f t="shared" si="196"/>
        <v>0</v>
      </c>
      <c r="N389" s="112">
        <f t="shared" si="196"/>
        <v>0</v>
      </c>
      <c r="O389" s="112">
        <f t="shared" si="196"/>
        <v>4279.3</v>
      </c>
      <c r="P389" s="112">
        <f t="shared" si="196"/>
        <v>-376</v>
      </c>
      <c r="Q389" s="469">
        <f t="shared" si="196"/>
        <v>3903.3</v>
      </c>
      <c r="R389" s="113"/>
      <c r="S389" s="113"/>
      <c r="T389" s="113"/>
      <c r="U389" s="113"/>
    </row>
    <row r="390" spans="1:21" s="23" customFormat="1" ht="22.5">
      <c r="A390" s="401" t="s">
        <v>358</v>
      </c>
      <c r="B390" s="389" t="s">
        <v>30</v>
      </c>
      <c r="C390" s="389" t="s">
        <v>52</v>
      </c>
      <c r="D390" s="389" t="s">
        <v>127</v>
      </c>
      <c r="E390" s="389" t="s">
        <v>359</v>
      </c>
      <c r="F390" s="389"/>
      <c r="G390" s="112">
        <f>G391+G393</f>
        <v>2600</v>
      </c>
      <c r="H390" s="112">
        <f>H391+H393</f>
        <v>0</v>
      </c>
      <c r="I390" s="112">
        <f>I391+I393</f>
        <v>0</v>
      </c>
      <c r="J390" s="112">
        <f>J391+J393</f>
        <v>0</v>
      </c>
      <c r="K390" s="112">
        <f t="shared" ref="K390:Q390" si="197">K391+K393</f>
        <v>0</v>
      </c>
      <c r="L390" s="112">
        <f t="shared" si="197"/>
        <v>1679.3</v>
      </c>
      <c r="M390" s="112">
        <f t="shared" si="197"/>
        <v>0</v>
      </c>
      <c r="N390" s="112">
        <f t="shared" si="197"/>
        <v>0</v>
      </c>
      <c r="O390" s="112">
        <f t="shared" si="197"/>
        <v>4279.3</v>
      </c>
      <c r="P390" s="112">
        <f t="shared" si="197"/>
        <v>-376</v>
      </c>
      <c r="Q390" s="469">
        <f t="shared" si="197"/>
        <v>3903.3</v>
      </c>
      <c r="R390" s="113"/>
      <c r="S390" s="113"/>
      <c r="T390" s="113"/>
      <c r="U390" s="113"/>
    </row>
    <row r="391" spans="1:21" s="23" customFormat="1" ht="22.5">
      <c r="A391" s="401" t="s">
        <v>360</v>
      </c>
      <c r="B391" s="389" t="s">
        <v>30</v>
      </c>
      <c r="C391" s="389" t="s">
        <v>52</v>
      </c>
      <c r="D391" s="389" t="s">
        <v>127</v>
      </c>
      <c r="E391" s="389" t="s">
        <v>361</v>
      </c>
      <c r="F391" s="389"/>
      <c r="G391" s="112">
        <f>G392</f>
        <v>600</v>
      </c>
      <c r="H391" s="112">
        <f>H392</f>
        <v>0</v>
      </c>
      <c r="I391" s="112">
        <f>I392</f>
        <v>0</v>
      </c>
      <c r="J391" s="112">
        <f>J392</f>
        <v>0</v>
      </c>
      <c r="K391" s="112">
        <f t="shared" ref="K391:Q391" si="198">K392</f>
        <v>0</v>
      </c>
      <c r="L391" s="112">
        <f t="shared" si="198"/>
        <v>0</v>
      </c>
      <c r="M391" s="112">
        <f t="shared" si="198"/>
        <v>0</v>
      </c>
      <c r="N391" s="112">
        <f t="shared" si="198"/>
        <v>0</v>
      </c>
      <c r="O391" s="112">
        <f t="shared" si="198"/>
        <v>600</v>
      </c>
      <c r="P391" s="112">
        <f t="shared" si="198"/>
        <v>-106</v>
      </c>
      <c r="Q391" s="469">
        <f t="shared" si="198"/>
        <v>494</v>
      </c>
      <c r="R391" s="113"/>
      <c r="S391" s="113"/>
      <c r="T391" s="113"/>
      <c r="U391" s="113"/>
    </row>
    <row r="392" spans="1:21">
      <c r="A392" s="395" t="s">
        <v>46</v>
      </c>
      <c r="B392" s="390" t="s">
        <v>30</v>
      </c>
      <c r="C392" s="390" t="s">
        <v>52</v>
      </c>
      <c r="D392" s="390" t="s">
        <v>127</v>
      </c>
      <c r="E392" s="390" t="s">
        <v>361</v>
      </c>
      <c r="F392" s="390" t="s">
        <v>47</v>
      </c>
      <c r="G392" s="67">
        <v>600</v>
      </c>
      <c r="H392" s="114"/>
      <c r="I392" s="114"/>
      <c r="J392" s="114"/>
      <c r="K392" s="114"/>
      <c r="L392" s="114"/>
      <c r="M392" s="114"/>
      <c r="N392" s="114"/>
      <c r="O392" s="67">
        <f t="shared" si="176"/>
        <v>600</v>
      </c>
      <c r="P392" s="114">
        <f>Q392-O392</f>
        <v>-106</v>
      </c>
      <c r="Q392" s="495">
        <v>494</v>
      </c>
    </row>
    <row r="393" spans="1:21" s="23" customFormat="1" ht="22.5">
      <c r="A393" s="401" t="s">
        <v>362</v>
      </c>
      <c r="B393" s="389" t="s">
        <v>30</v>
      </c>
      <c r="C393" s="389" t="s">
        <v>52</v>
      </c>
      <c r="D393" s="389" t="s">
        <v>127</v>
      </c>
      <c r="E393" s="389" t="s">
        <v>363</v>
      </c>
      <c r="F393" s="389"/>
      <c r="G393" s="112">
        <f>G394</f>
        <v>2000</v>
      </c>
      <c r="H393" s="112">
        <f>H394</f>
        <v>0</v>
      </c>
      <c r="I393" s="112">
        <f>I394</f>
        <v>0</v>
      </c>
      <c r="J393" s="112">
        <f>J394</f>
        <v>0</v>
      </c>
      <c r="K393" s="112">
        <f t="shared" ref="K393:Q393" si="199">K394</f>
        <v>0</v>
      </c>
      <c r="L393" s="112">
        <f t="shared" si="199"/>
        <v>1679.3</v>
      </c>
      <c r="M393" s="112">
        <f t="shared" si="199"/>
        <v>0</v>
      </c>
      <c r="N393" s="112">
        <f t="shared" si="199"/>
        <v>0</v>
      </c>
      <c r="O393" s="112">
        <f t="shared" si="199"/>
        <v>3679.3</v>
      </c>
      <c r="P393" s="112">
        <f t="shared" si="199"/>
        <v>-270</v>
      </c>
      <c r="Q393" s="469">
        <f t="shared" si="199"/>
        <v>3409.3</v>
      </c>
      <c r="R393" s="113"/>
      <c r="S393" s="113"/>
      <c r="T393" s="113"/>
      <c r="U393" s="113"/>
    </row>
    <row r="394" spans="1:21">
      <c r="A394" s="395" t="s">
        <v>46</v>
      </c>
      <c r="B394" s="390" t="s">
        <v>30</v>
      </c>
      <c r="C394" s="390" t="s">
        <v>52</v>
      </c>
      <c r="D394" s="390" t="s">
        <v>127</v>
      </c>
      <c r="E394" s="390" t="s">
        <v>363</v>
      </c>
      <c r="F394" s="390" t="s">
        <v>47</v>
      </c>
      <c r="G394" s="67">
        <v>2000</v>
      </c>
      <c r="H394" s="114"/>
      <c r="I394" s="114"/>
      <c r="J394" s="114"/>
      <c r="K394" s="114"/>
      <c r="L394" s="114">
        <v>1679.3</v>
      </c>
      <c r="M394" s="114"/>
      <c r="N394" s="114"/>
      <c r="O394" s="67">
        <f t="shared" si="176"/>
        <v>3679.3</v>
      </c>
      <c r="P394" s="114">
        <f>Q394-O394</f>
        <v>-270</v>
      </c>
      <c r="Q394" s="495">
        <v>3409.3</v>
      </c>
    </row>
    <row r="395" spans="1:21">
      <c r="A395" s="388" t="s">
        <v>364</v>
      </c>
      <c r="B395" s="389"/>
      <c r="C395" s="389" t="s">
        <v>60</v>
      </c>
      <c r="D395" s="389"/>
      <c r="E395" s="389"/>
      <c r="F395" s="389"/>
      <c r="G395" s="112">
        <f>G396+G440+G593+G734</f>
        <v>1303055.1140000001</v>
      </c>
      <c r="H395" s="112">
        <f t="shared" ref="H395:Q395" si="200">H396+H440+H593+H734</f>
        <v>-567.0082899999984</v>
      </c>
      <c r="I395" s="112">
        <f t="shared" si="200"/>
        <v>108402.43970999999</v>
      </c>
      <c r="J395" s="112">
        <f t="shared" si="200"/>
        <v>110915.13059999999</v>
      </c>
      <c r="K395" s="112">
        <f t="shared" si="200"/>
        <v>12272</v>
      </c>
      <c r="L395" s="112">
        <f t="shared" si="200"/>
        <v>45793.539080000002</v>
      </c>
      <c r="M395" s="112">
        <f t="shared" si="200"/>
        <v>-2140.3000000000002</v>
      </c>
      <c r="N395" s="112">
        <f t="shared" si="200"/>
        <v>0</v>
      </c>
      <c r="O395" s="112">
        <f t="shared" si="200"/>
        <v>1577730.9150999999</v>
      </c>
      <c r="P395" s="112">
        <f t="shared" si="200"/>
        <v>24089.637320000013</v>
      </c>
      <c r="Q395" s="469">
        <f t="shared" si="200"/>
        <v>1606392.6682499999</v>
      </c>
    </row>
    <row r="396" spans="1:21">
      <c r="A396" s="388"/>
      <c r="B396" s="389"/>
      <c r="C396" s="389" t="s">
        <v>60</v>
      </c>
      <c r="D396" s="389" t="s">
        <v>25</v>
      </c>
      <c r="E396" s="389"/>
      <c r="F396" s="389"/>
      <c r="G396" s="112">
        <f>G398+G428+G431+G437+G434</f>
        <v>317613.89399999997</v>
      </c>
      <c r="H396" s="112">
        <f t="shared" ref="H396:Q396" si="201">H398+H428+H431+H437+H434</f>
        <v>-19129.723429999998</v>
      </c>
      <c r="I396" s="112">
        <f t="shared" si="201"/>
        <v>3232.6332099999995</v>
      </c>
      <c r="J396" s="112">
        <f t="shared" si="201"/>
        <v>101488.257</v>
      </c>
      <c r="K396" s="112">
        <f t="shared" si="201"/>
        <v>3020</v>
      </c>
      <c r="L396" s="112">
        <f t="shared" si="201"/>
        <v>-970.97941999999989</v>
      </c>
      <c r="M396" s="112">
        <f t="shared" si="201"/>
        <v>0</v>
      </c>
      <c r="N396" s="112">
        <f t="shared" si="201"/>
        <v>0</v>
      </c>
      <c r="O396" s="112">
        <f t="shared" si="201"/>
        <v>405254.08135999995</v>
      </c>
      <c r="P396" s="112">
        <f t="shared" si="201"/>
        <v>4273.0352599999796</v>
      </c>
      <c r="Q396" s="469">
        <f t="shared" si="201"/>
        <v>409527.11661999999</v>
      </c>
    </row>
    <row r="397" spans="1:21" ht="22.5">
      <c r="A397" s="388" t="s">
        <v>365</v>
      </c>
      <c r="B397" s="389" t="s">
        <v>30</v>
      </c>
      <c r="C397" s="389" t="s">
        <v>60</v>
      </c>
      <c r="D397" s="389" t="s">
        <v>344</v>
      </c>
      <c r="E397" s="389" t="s">
        <v>366</v>
      </c>
      <c r="F397" s="389"/>
      <c r="G397" s="112"/>
      <c r="H397" s="112"/>
      <c r="I397" s="112"/>
      <c r="J397" s="112"/>
      <c r="K397" s="112"/>
      <c r="L397" s="112"/>
      <c r="M397" s="112"/>
      <c r="N397" s="112"/>
      <c r="O397" s="112"/>
      <c r="P397" s="112"/>
      <c r="Q397" s="469"/>
    </row>
    <row r="398" spans="1:21" s="23" customFormat="1" ht="14.25" customHeight="1">
      <c r="A398" s="388" t="s">
        <v>367</v>
      </c>
      <c r="B398" s="389" t="s">
        <v>30</v>
      </c>
      <c r="C398" s="389" t="s">
        <v>60</v>
      </c>
      <c r="D398" s="389" t="s">
        <v>25</v>
      </c>
      <c r="E398" s="389" t="s">
        <v>366</v>
      </c>
      <c r="F398" s="389"/>
      <c r="G398" s="112">
        <f>G399+G401+G403+G405+G408+G411+G413+G415+G417+G426</f>
        <v>317613.89399999997</v>
      </c>
      <c r="H398" s="112">
        <f t="shared" ref="H398:Q398" si="202">H399+H401+H403+H405+H408+H411+H413+H415+H417+H426</f>
        <v>-20828.988499999999</v>
      </c>
      <c r="I398" s="112">
        <f t="shared" si="202"/>
        <v>308.7</v>
      </c>
      <c r="J398" s="112">
        <f t="shared" si="202"/>
        <v>2700.2570000000001</v>
      </c>
      <c r="K398" s="112">
        <f t="shared" si="202"/>
        <v>2300</v>
      </c>
      <c r="L398" s="112">
        <f t="shared" si="202"/>
        <v>-1025.7292599999998</v>
      </c>
      <c r="M398" s="112">
        <f t="shared" si="202"/>
        <v>0</v>
      </c>
      <c r="N398" s="112">
        <f t="shared" si="202"/>
        <v>0</v>
      </c>
      <c r="O398" s="112">
        <f t="shared" si="202"/>
        <v>301068.13323999994</v>
      </c>
      <c r="P398" s="112">
        <f t="shared" si="202"/>
        <v>-2362.6647400000174</v>
      </c>
      <c r="Q398" s="469">
        <f t="shared" si="202"/>
        <v>298705.46849999996</v>
      </c>
      <c r="R398" s="113"/>
      <c r="S398" s="113"/>
      <c r="T398" s="113"/>
      <c r="U398" s="113"/>
    </row>
    <row r="399" spans="1:21" s="23" customFormat="1">
      <c r="A399" s="388" t="s">
        <v>368</v>
      </c>
      <c r="B399" s="389" t="s">
        <v>30</v>
      </c>
      <c r="C399" s="389" t="s">
        <v>60</v>
      </c>
      <c r="D399" s="389" t="s">
        <v>25</v>
      </c>
      <c r="E399" s="389" t="s">
        <v>369</v>
      </c>
      <c r="F399" s="389"/>
      <c r="G399" s="112">
        <f>G400</f>
        <v>50</v>
      </c>
      <c r="H399" s="112">
        <f>H400</f>
        <v>0</v>
      </c>
      <c r="I399" s="112">
        <f>I400</f>
        <v>0</v>
      </c>
      <c r="J399" s="112">
        <f>J400</f>
        <v>0</v>
      </c>
      <c r="K399" s="112">
        <f t="shared" ref="K399:Q399" si="203">K400</f>
        <v>0</v>
      </c>
      <c r="L399" s="112">
        <f t="shared" si="203"/>
        <v>0</v>
      </c>
      <c r="M399" s="112">
        <f t="shared" si="203"/>
        <v>0</v>
      </c>
      <c r="N399" s="112">
        <f t="shared" si="203"/>
        <v>0</v>
      </c>
      <c r="O399" s="112">
        <f t="shared" si="203"/>
        <v>50</v>
      </c>
      <c r="P399" s="112">
        <f t="shared" si="203"/>
        <v>0</v>
      </c>
      <c r="Q399" s="469">
        <f t="shared" si="203"/>
        <v>50</v>
      </c>
      <c r="R399" s="113"/>
      <c r="S399" s="113"/>
      <c r="T399" s="113"/>
      <c r="U399" s="113"/>
    </row>
    <row r="400" spans="1:21">
      <c r="A400" s="395" t="s">
        <v>46</v>
      </c>
      <c r="B400" s="390" t="s">
        <v>30</v>
      </c>
      <c r="C400" s="390" t="s">
        <v>60</v>
      </c>
      <c r="D400" s="390" t="s">
        <v>25</v>
      </c>
      <c r="E400" s="390" t="s">
        <v>369</v>
      </c>
      <c r="F400" s="390" t="s">
        <v>47</v>
      </c>
      <c r="G400" s="67">
        <v>50</v>
      </c>
      <c r="H400" s="114"/>
      <c r="I400" s="114"/>
      <c r="J400" s="114"/>
      <c r="K400" s="114"/>
      <c r="L400" s="114"/>
      <c r="M400" s="114"/>
      <c r="N400" s="114"/>
      <c r="O400" s="67">
        <f t="shared" si="176"/>
        <v>50</v>
      </c>
      <c r="P400" s="114">
        <f>Q400-O400</f>
        <v>0</v>
      </c>
      <c r="Q400" s="495">
        <v>50</v>
      </c>
    </row>
    <row r="401" spans="1:21" s="23" customFormat="1">
      <c r="A401" s="388" t="s">
        <v>370</v>
      </c>
      <c r="B401" s="389" t="s">
        <v>30</v>
      </c>
      <c r="C401" s="389" t="s">
        <v>60</v>
      </c>
      <c r="D401" s="389" t="s">
        <v>25</v>
      </c>
      <c r="E401" s="389" t="s">
        <v>371</v>
      </c>
      <c r="F401" s="389"/>
      <c r="G401" s="112">
        <f>G402</f>
        <v>250</v>
      </c>
      <c r="H401" s="112">
        <f>H402</f>
        <v>0</v>
      </c>
      <c r="I401" s="112">
        <f>I402</f>
        <v>0</v>
      </c>
      <c r="J401" s="112">
        <f>J402</f>
        <v>0</v>
      </c>
      <c r="K401" s="112">
        <f t="shared" ref="K401:Q401" si="204">K402</f>
        <v>0</v>
      </c>
      <c r="L401" s="112">
        <f t="shared" si="204"/>
        <v>0</v>
      </c>
      <c r="M401" s="112">
        <f t="shared" si="204"/>
        <v>0</v>
      </c>
      <c r="N401" s="112">
        <f t="shared" si="204"/>
        <v>0</v>
      </c>
      <c r="O401" s="112">
        <f t="shared" si="204"/>
        <v>250</v>
      </c>
      <c r="P401" s="112">
        <f t="shared" si="204"/>
        <v>0</v>
      </c>
      <c r="Q401" s="469">
        <f t="shared" si="204"/>
        <v>250</v>
      </c>
      <c r="R401" s="113"/>
      <c r="S401" s="113"/>
      <c r="T401" s="113"/>
      <c r="U401" s="113"/>
    </row>
    <row r="402" spans="1:21">
      <c r="A402" s="395" t="s">
        <v>46</v>
      </c>
      <c r="B402" s="390" t="s">
        <v>30</v>
      </c>
      <c r="C402" s="390" t="s">
        <v>60</v>
      </c>
      <c r="D402" s="390" t="s">
        <v>25</v>
      </c>
      <c r="E402" s="390" t="s">
        <v>371</v>
      </c>
      <c r="F402" s="390" t="s">
        <v>47</v>
      </c>
      <c r="G402" s="67">
        <v>250</v>
      </c>
      <c r="H402" s="114"/>
      <c r="I402" s="114"/>
      <c r="J402" s="114"/>
      <c r="K402" s="114"/>
      <c r="L402" s="114"/>
      <c r="M402" s="114"/>
      <c r="N402" s="114"/>
      <c r="O402" s="67">
        <f t="shared" si="176"/>
        <v>250</v>
      </c>
      <c r="P402" s="114">
        <f>Q402-O402</f>
        <v>0</v>
      </c>
      <c r="Q402" s="495">
        <v>250</v>
      </c>
    </row>
    <row r="403" spans="1:21" s="23" customFormat="1">
      <c r="A403" s="388" t="s">
        <v>372</v>
      </c>
      <c r="B403" s="389" t="s">
        <v>30</v>
      </c>
      <c r="C403" s="389" t="s">
        <v>60</v>
      </c>
      <c r="D403" s="389" t="s">
        <v>25</v>
      </c>
      <c r="E403" s="389" t="s">
        <v>373</v>
      </c>
      <c r="F403" s="389"/>
      <c r="G403" s="112">
        <f>G404</f>
        <v>10</v>
      </c>
      <c r="H403" s="112">
        <f>H404</f>
        <v>0</v>
      </c>
      <c r="I403" s="112">
        <f>I404</f>
        <v>0</v>
      </c>
      <c r="J403" s="112">
        <f>J404</f>
        <v>0</v>
      </c>
      <c r="K403" s="112">
        <f t="shared" ref="K403:Q403" si="205">K404</f>
        <v>0</v>
      </c>
      <c r="L403" s="112">
        <f t="shared" si="205"/>
        <v>0</v>
      </c>
      <c r="M403" s="112">
        <f t="shared" si="205"/>
        <v>0</v>
      </c>
      <c r="N403" s="112">
        <f t="shared" si="205"/>
        <v>0</v>
      </c>
      <c r="O403" s="112">
        <f t="shared" si="205"/>
        <v>10</v>
      </c>
      <c r="P403" s="112">
        <f t="shared" si="205"/>
        <v>0</v>
      </c>
      <c r="Q403" s="469">
        <f t="shared" si="205"/>
        <v>10</v>
      </c>
      <c r="R403" s="113"/>
      <c r="S403" s="113"/>
      <c r="T403" s="113"/>
      <c r="U403" s="113"/>
    </row>
    <row r="404" spans="1:21">
      <c r="A404" s="395" t="s">
        <v>46</v>
      </c>
      <c r="B404" s="390" t="s">
        <v>30</v>
      </c>
      <c r="C404" s="390" t="s">
        <v>60</v>
      </c>
      <c r="D404" s="390" t="s">
        <v>25</v>
      </c>
      <c r="E404" s="390" t="s">
        <v>373</v>
      </c>
      <c r="F404" s="390" t="s">
        <v>47</v>
      </c>
      <c r="G404" s="67">
        <v>10</v>
      </c>
      <c r="H404" s="114"/>
      <c r="I404" s="114"/>
      <c r="J404" s="114"/>
      <c r="K404" s="114"/>
      <c r="L404" s="114"/>
      <c r="M404" s="114"/>
      <c r="N404" s="114"/>
      <c r="O404" s="67">
        <f t="shared" si="176"/>
        <v>10</v>
      </c>
      <c r="P404" s="114">
        <f>Q404-O404</f>
        <v>0</v>
      </c>
      <c r="Q404" s="495">
        <v>10</v>
      </c>
    </row>
    <row r="405" spans="1:21" s="23" customFormat="1">
      <c r="A405" s="388" t="s">
        <v>374</v>
      </c>
      <c r="B405" s="389" t="s">
        <v>30</v>
      </c>
      <c r="C405" s="389" t="s">
        <v>60</v>
      </c>
      <c r="D405" s="389" t="s">
        <v>25</v>
      </c>
      <c r="E405" s="389" t="s">
        <v>375</v>
      </c>
      <c r="F405" s="389"/>
      <c r="G405" s="112">
        <f>G406+G407</f>
        <v>2480</v>
      </c>
      <c r="H405" s="112">
        <f>H406+H407</f>
        <v>0</v>
      </c>
      <c r="I405" s="112">
        <f>I406+I407</f>
        <v>0</v>
      </c>
      <c r="J405" s="112">
        <f>J406+J407</f>
        <v>0</v>
      </c>
      <c r="K405" s="112">
        <f t="shared" ref="K405:Q405" si="206">K406+K407</f>
        <v>0</v>
      </c>
      <c r="L405" s="112">
        <f t="shared" si="206"/>
        <v>0</v>
      </c>
      <c r="M405" s="112">
        <f t="shared" si="206"/>
        <v>0</v>
      </c>
      <c r="N405" s="112">
        <f t="shared" si="206"/>
        <v>0</v>
      </c>
      <c r="O405" s="112">
        <f t="shared" si="206"/>
        <v>2480</v>
      </c>
      <c r="P405" s="112">
        <f t="shared" si="206"/>
        <v>0</v>
      </c>
      <c r="Q405" s="469">
        <f t="shared" si="206"/>
        <v>2480</v>
      </c>
      <c r="R405" s="113"/>
      <c r="S405" s="113"/>
      <c r="T405" s="113"/>
      <c r="U405" s="113"/>
    </row>
    <row r="406" spans="1:21">
      <c r="A406" s="395" t="s">
        <v>46</v>
      </c>
      <c r="B406" s="390" t="s">
        <v>30</v>
      </c>
      <c r="C406" s="390" t="s">
        <v>60</v>
      </c>
      <c r="D406" s="390" t="s">
        <v>25</v>
      </c>
      <c r="E406" s="390" t="s">
        <v>375</v>
      </c>
      <c r="F406" s="390" t="s">
        <v>47</v>
      </c>
      <c r="G406" s="67">
        <v>247</v>
      </c>
      <c r="H406" s="114"/>
      <c r="I406" s="114"/>
      <c r="J406" s="114"/>
      <c r="K406" s="114"/>
      <c r="L406" s="114"/>
      <c r="M406" s="114"/>
      <c r="N406" s="114"/>
      <c r="O406" s="67">
        <f t="shared" si="176"/>
        <v>247</v>
      </c>
      <c r="P406" s="114">
        <f>Q406-O406</f>
        <v>0</v>
      </c>
      <c r="Q406" s="495">
        <v>247</v>
      </c>
    </row>
    <row r="407" spans="1:21">
      <c r="A407" s="370" t="s">
        <v>92</v>
      </c>
      <c r="B407" s="390" t="s">
        <v>30</v>
      </c>
      <c r="C407" s="390" t="s">
        <v>60</v>
      </c>
      <c r="D407" s="390" t="s">
        <v>25</v>
      </c>
      <c r="E407" s="390" t="s">
        <v>375</v>
      </c>
      <c r="F407" s="390" t="s">
        <v>93</v>
      </c>
      <c r="G407" s="67">
        <v>2233</v>
      </c>
      <c r="H407" s="114"/>
      <c r="I407" s="114"/>
      <c r="J407" s="114"/>
      <c r="K407" s="114"/>
      <c r="L407" s="114"/>
      <c r="M407" s="114"/>
      <c r="N407" s="114"/>
      <c r="O407" s="67">
        <f t="shared" si="176"/>
        <v>2233</v>
      </c>
      <c r="P407" s="114">
        <f>Q407-O407</f>
        <v>0</v>
      </c>
      <c r="Q407" s="495">
        <v>2233</v>
      </c>
    </row>
    <row r="408" spans="1:21" s="23" customFormat="1">
      <c r="A408" s="388" t="s">
        <v>376</v>
      </c>
      <c r="B408" s="389" t="s">
        <v>30</v>
      </c>
      <c r="C408" s="389" t="s">
        <v>60</v>
      </c>
      <c r="D408" s="389" t="s">
        <v>25</v>
      </c>
      <c r="E408" s="389" t="s">
        <v>377</v>
      </c>
      <c r="F408" s="389"/>
      <c r="G408" s="112">
        <f>G409+G410</f>
        <v>20454.334999999999</v>
      </c>
      <c r="H408" s="112">
        <f>H409+H410</f>
        <v>6240</v>
      </c>
      <c r="I408" s="112">
        <f>I409+I410</f>
        <v>308.7</v>
      </c>
      <c r="J408" s="112">
        <f>J409+J410</f>
        <v>2700.2570000000001</v>
      </c>
      <c r="K408" s="112">
        <f t="shared" ref="K408:Q408" si="207">K409+K410</f>
        <v>2300</v>
      </c>
      <c r="L408" s="112">
        <f t="shared" si="207"/>
        <v>0</v>
      </c>
      <c r="M408" s="112">
        <f t="shared" si="207"/>
        <v>0</v>
      </c>
      <c r="N408" s="112">
        <f t="shared" si="207"/>
        <v>0</v>
      </c>
      <c r="O408" s="112">
        <f t="shared" si="207"/>
        <v>32003.292000000001</v>
      </c>
      <c r="P408" s="112">
        <f t="shared" si="207"/>
        <v>0</v>
      </c>
      <c r="Q408" s="469">
        <f t="shared" si="207"/>
        <v>32003.292000000001</v>
      </c>
      <c r="R408" s="113"/>
      <c r="S408" s="113"/>
      <c r="T408" s="113"/>
      <c r="U408" s="113"/>
    </row>
    <row r="409" spans="1:21">
      <c r="A409" s="395" t="s">
        <v>46</v>
      </c>
      <c r="B409" s="390" t="s">
        <v>30</v>
      </c>
      <c r="C409" s="390" t="s">
        <v>60</v>
      </c>
      <c r="D409" s="390" t="s">
        <v>25</v>
      </c>
      <c r="E409" s="390" t="s">
        <v>377</v>
      </c>
      <c r="F409" s="390" t="s">
        <v>47</v>
      </c>
      <c r="G409" s="67">
        <v>730.32</v>
      </c>
      <c r="H409" s="114"/>
      <c r="I409" s="114"/>
      <c r="J409" s="114"/>
      <c r="K409" s="114"/>
      <c r="L409" s="114"/>
      <c r="M409" s="114"/>
      <c r="N409" s="114"/>
      <c r="O409" s="67">
        <f t="shared" si="176"/>
        <v>730.32</v>
      </c>
      <c r="P409" s="114">
        <f>Q409-O409</f>
        <v>0</v>
      </c>
      <c r="Q409" s="495">
        <v>730.32</v>
      </c>
    </row>
    <row r="410" spans="1:21">
      <c r="A410" s="370" t="s">
        <v>92</v>
      </c>
      <c r="B410" s="390" t="s">
        <v>30</v>
      </c>
      <c r="C410" s="390" t="s">
        <v>60</v>
      </c>
      <c r="D410" s="390" t="s">
        <v>25</v>
      </c>
      <c r="E410" s="390" t="s">
        <v>377</v>
      </c>
      <c r="F410" s="390" t="s">
        <v>93</v>
      </c>
      <c r="G410" s="67">
        <v>19724.014999999999</v>
      </c>
      <c r="H410" s="114">
        <v>6240</v>
      </c>
      <c r="I410" s="114">
        <v>308.7</v>
      </c>
      <c r="J410" s="114">
        <f>2500-219.743+420</f>
        <v>2700.2570000000001</v>
      </c>
      <c r="K410" s="114">
        <v>2300</v>
      </c>
      <c r="L410" s="114"/>
      <c r="M410" s="114"/>
      <c r="N410" s="114"/>
      <c r="O410" s="67">
        <f t="shared" si="176"/>
        <v>31272.972000000002</v>
      </c>
      <c r="P410" s="114">
        <f>Q410-O410</f>
        <v>0</v>
      </c>
      <c r="Q410" s="495">
        <v>31272.972000000002</v>
      </c>
    </row>
    <row r="411" spans="1:21" s="23" customFormat="1">
      <c r="A411" s="388" t="s">
        <v>378</v>
      </c>
      <c r="B411" s="389" t="s">
        <v>30</v>
      </c>
      <c r="C411" s="389" t="s">
        <v>60</v>
      </c>
      <c r="D411" s="389" t="s">
        <v>25</v>
      </c>
      <c r="E411" s="389" t="s">
        <v>379</v>
      </c>
      <c r="F411" s="389"/>
      <c r="G411" s="112">
        <f>G412</f>
        <v>2000</v>
      </c>
      <c r="H411" s="112">
        <f>H412</f>
        <v>0</v>
      </c>
      <c r="I411" s="112">
        <f>I412</f>
        <v>0</v>
      </c>
      <c r="J411" s="112">
        <f>J412</f>
        <v>0</v>
      </c>
      <c r="K411" s="112">
        <f t="shared" ref="K411:Q411" si="208">K412</f>
        <v>0</v>
      </c>
      <c r="L411" s="112">
        <f t="shared" si="208"/>
        <v>0</v>
      </c>
      <c r="M411" s="112">
        <f t="shared" si="208"/>
        <v>0</v>
      </c>
      <c r="N411" s="112">
        <f t="shared" si="208"/>
        <v>0</v>
      </c>
      <c r="O411" s="112">
        <f t="shared" si="208"/>
        <v>2000</v>
      </c>
      <c r="P411" s="112">
        <f t="shared" si="208"/>
        <v>-350.5348899999999</v>
      </c>
      <c r="Q411" s="469">
        <f t="shared" si="208"/>
        <v>1649.4651100000001</v>
      </c>
      <c r="R411" s="113"/>
      <c r="S411" s="113"/>
      <c r="T411" s="113"/>
      <c r="U411" s="113"/>
    </row>
    <row r="412" spans="1:21">
      <c r="A412" s="395" t="s">
        <v>46</v>
      </c>
      <c r="B412" s="390" t="s">
        <v>30</v>
      </c>
      <c r="C412" s="390" t="s">
        <v>60</v>
      </c>
      <c r="D412" s="390" t="s">
        <v>25</v>
      </c>
      <c r="E412" s="390" t="s">
        <v>379</v>
      </c>
      <c r="F412" s="390" t="s">
        <v>47</v>
      </c>
      <c r="G412" s="67">
        <v>2000</v>
      </c>
      <c r="H412" s="114"/>
      <c r="I412" s="114"/>
      <c r="J412" s="114"/>
      <c r="K412" s="114"/>
      <c r="L412" s="114"/>
      <c r="M412" s="114"/>
      <c r="N412" s="114"/>
      <c r="O412" s="67">
        <f t="shared" si="176"/>
        <v>2000</v>
      </c>
      <c r="P412" s="114">
        <f>Q412-O412</f>
        <v>-350.5348899999999</v>
      </c>
      <c r="Q412" s="495">
        <v>1649.4651100000001</v>
      </c>
    </row>
    <row r="413" spans="1:21" s="23" customFormat="1" ht="22.5">
      <c r="A413" s="388" t="s">
        <v>380</v>
      </c>
      <c r="B413" s="389" t="s">
        <v>30</v>
      </c>
      <c r="C413" s="389" t="s">
        <v>60</v>
      </c>
      <c r="D413" s="389" t="s">
        <v>25</v>
      </c>
      <c r="E413" s="389" t="s">
        <v>381</v>
      </c>
      <c r="F413" s="389"/>
      <c r="G413" s="112">
        <f>G414</f>
        <v>146</v>
      </c>
      <c r="H413" s="112">
        <f>H414</f>
        <v>0</v>
      </c>
      <c r="I413" s="112">
        <f>I414</f>
        <v>0</v>
      </c>
      <c r="J413" s="112">
        <f>J414</f>
        <v>0</v>
      </c>
      <c r="K413" s="112">
        <f t="shared" ref="K413:Q413" si="209">K414</f>
        <v>0</v>
      </c>
      <c r="L413" s="112">
        <f t="shared" si="209"/>
        <v>0</v>
      </c>
      <c r="M413" s="112">
        <f t="shared" si="209"/>
        <v>0</v>
      </c>
      <c r="N413" s="112">
        <f t="shared" si="209"/>
        <v>0</v>
      </c>
      <c r="O413" s="112">
        <f t="shared" si="209"/>
        <v>146</v>
      </c>
      <c r="P413" s="112">
        <f t="shared" si="209"/>
        <v>0</v>
      </c>
      <c r="Q413" s="469">
        <f t="shared" si="209"/>
        <v>146</v>
      </c>
      <c r="R413" s="113"/>
      <c r="S413" s="113"/>
      <c r="T413" s="113"/>
      <c r="U413" s="113"/>
    </row>
    <row r="414" spans="1:21">
      <c r="A414" s="370" t="s">
        <v>92</v>
      </c>
      <c r="B414" s="390" t="s">
        <v>30</v>
      </c>
      <c r="C414" s="390" t="s">
        <v>60</v>
      </c>
      <c r="D414" s="390" t="s">
        <v>25</v>
      </c>
      <c r="E414" s="390" t="s">
        <v>381</v>
      </c>
      <c r="F414" s="390" t="s">
        <v>93</v>
      </c>
      <c r="G414" s="67">
        <v>146</v>
      </c>
      <c r="H414" s="114"/>
      <c r="I414" s="114"/>
      <c r="J414" s="114"/>
      <c r="K414" s="114"/>
      <c r="L414" s="114"/>
      <c r="M414" s="114"/>
      <c r="N414" s="114"/>
      <c r="O414" s="67">
        <f t="shared" si="176"/>
        <v>146</v>
      </c>
      <c r="P414" s="114">
        <f>Q414-O414</f>
        <v>0</v>
      </c>
      <c r="Q414" s="495">
        <v>146</v>
      </c>
    </row>
    <row r="415" spans="1:21" s="23" customFormat="1">
      <c r="A415" s="388" t="s">
        <v>382</v>
      </c>
      <c r="B415" s="389" t="s">
        <v>30</v>
      </c>
      <c r="C415" s="389" t="s">
        <v>60</v>
      </c>
      <c r="D415" s="389" t="s">
        <v>25</v>
      </c>
      <c r="E415" s="389" t="s">
        <v>383</v>
      </c>
      <c r="F415" s="389"/>
      <c r="G415" s="112">
        <f>G416</f>
        <v>979.25900000000001</v>
      </c>
      <c r="H415" s="112">
        <f>H416</f>
        <v>0</v>
      </c>
      <c r="I415" s="112">
        <f>I416</f>
        <v>0</v>
      </c>
      <c r="J415" s="112">
        <f>J416</f>
        <v>0</v>
      </c>
      <c r="K415" s="112">
        <f t="shared" ref="K415:Q415" si="210">K416</f>
        <v>0</v>
      </c>
      <c r="L415" s="112">
        <f t="shared" si="210"/>
        <v>0</v>
      </c>
      <c r="M415" s="112">
        <f t="shared" si="210"/>
        <v>0</v>
      </c>
      <c r="N415" s="112">
        <f t="shared" si="210"/>
        <v>0</v>
      </c>
      <c r="O415" s="112">
        <f t="shared" si="210"/>
        <v>979.25900000000001</v>
      </c>
      <c r="P415" s="112">
        <f t="shared" si="210"/>
        <v>0</v>
      </c>
      <c r="Q415" s="469">
        <f t="shared" si="210"/>
        <v>979.25900000000001</v>
      </c>
      <c r="R415" s="113"/>
      <c r="S415" s="113"/>
      <c r="T415" s="113"/>
      <c r="U415" s="113"/>
    </row>
    <row r="416" spans="1:21">
      <c r="A416" s="395" t="s">
        <v>46</v>
      </c>
      <c r="B416" s="390" t="s">
        <v>30</v>
      </c>
      <c r="C416" s="390" t="s">
        <v>60</v>
      </c>
      <c r="D416" s="390" t="s">
        <v>25</v>
      </c>
      <c r="E416" s="390" t="s">
        <v>383</v>
      </c>
      <c r="F416" s="390" t="s">
        <v>47</v>
      </c>
      <c r="G416" s="67">
        <v>979.25900000000001</v>
      </c>
      <c r="H416" s="114"/>
      <c r="I416" s="114"/>
      <c r="J416" s="114"/>
      <c r="K416" s="114"/>
      <c r="L416" s="114"/>
      <c r="M416" s="114"/>
      <c r="N416" s="114"/>
      <c r="O416" s="67">
        <f t="shared" si="176"/>
        <v>979.25900000000001</v>
      </c>
      <c r="P416" s="114">
        <f>Q416-O416</f>
        <v>0</v>
      </c>
      <c r="Q416" s="495">
        <v>979.25900000000001</v>
      </c>
    </row>
    <row r="417" spans="1:21" s="100" customFormat="1" ht="22.5">
      <c r="A417" s="388" t="s">
        <v>384</v>
      </c>
      <c r="B417" s="389" t="s">
        <v>30</v>
      </c>
      <c r="C417" s="389" t="s">
        <v>60</v>
      </c>
      <c r="D417" s="389" t="s">
        <v>25</v>
      </c>
      <c r="E417" s="389" t="s">
        <v>385</v>
      </c>
      <c r="F417" s="389"/>
      <c r="G417" s="112">
        <f>G418+G419+G420+G421+G422+G423+G424+G425</f>
        <v>291244.3</v>
      </c>
      <c r="H417" s="112">
        <f>H418+H419+H420+H421+H422+H423+H424+H425</f>
        <v>-27068.988499999999</v>
      </c>
      <c r="I417" s="112">
        <f>I418+I419+I420+I421+I422+I423+I424+I425</f>
        <v>0</v>
      </c>
      <c r="J417" s="112">
        <f>J418+J419+J420+J421+J422+J423+J424+J425</f>
        <v>0</v>
      </c>
      <c r="K417" s="112">
        <f t="shared" ref="K417:Q417" si="211">K418+K419+K420+K421+K422+K423+K424+K425</f>
        <v>0</v>
      </c>
      <c r="L417" s="112">
        <f t="shared" si="211"/>
        <v>-1158.2701999999999</v>
      </c>
      <c r="M417" s="112">
        <f t="shared" si="211"/>
        <v>0</v>
      </c>
      <c r="N417" s="112">
        <f t="shared" si="211"/>
        <v>0</v>
      </c>
      <c r="O417" s="112">
        <f t="shared" si="211"/>
        <v>263017.04129999998</v>
      </c>
      <c r="P417" s="112">
        <f t="shared" si="211"/>
        <v>-2052.6624500000175</v>
      </c>
      <c r="Q417" s="469">
        <f t="shared" si="211"/>
        <v>260964.37884999998</v>
      </c>
      <c r="R417" s="113"/>
      <c r="S417" s="113"/>
      <c r="T417" s="113"/>
      <c r="U417" s="113"/>
    </row>
    <row r="418" spans="1:21">
      <c r="A418" s="370" t="s">
        <v>33</v>
      </c>
      <c r="B418" s="390" t="s">
        <v>30</v>
      </c>
      <c r="C418" s="390" t="s">
        <v>60</v>
      </c>
      <c r="D418" s="390" t="s">
        <v>25</v>
      </c>
      <c r="E418" s="390" t="s">
        <v>385</v>
      </c>
      <c r="F418" s="390" t="s">
        <v>209</v>
      </c>
      <c r="G418" s="67">
        <v>27199.4</v>
      </c>
      <c r="H418" s="114"/>
      <c r="I418" s="114"/>
      <c r="J418" s="114"/>
      <c r="K418" s="114"/>
      <c r="L418" s="114">
        <v>-1433.1</v>
      </c>
      <c r="M418" s="114"/>
      <c r="N418" s="114"/>
      <c r="O418" s="67">
        <f t="shared" si="176"/>
        <v>25766.300000000003</v>
      </c>
      <c r="P418" s="114">
        <f>Q418-O418</f>
        <v>0</v>
      </c>
      <c r="Q418" s="495">
        <v>25766.3</v>
      </c>
    </row>
    <row r="419" spans="1:21">
      <c r="A419" s="395" t="s">
        <v>38</v>
      </c>
      <c r="B419" s="390" t="s">
        <v>30</v>
      </c>
      <c r="C419" s="390" t="s">
        <v>60</v>
      </c>
      <c r="D419" s="390" t="s">
        <v>25</v>
      </c>
      <c r="E419" s="390" t="s">
        <v>385</v>
      </c>
      <c r="F419" s="390" t="s">
        <v>83</v>
      </c>
      <c r="G419" s="67">
        <v>1135.7</v>
      </c>
      <c r="H419" s="114"/>
      <c r="I419" s="114">
        <f>-15+2+4+2.15+2.4</f>
        <v>-4.4499999999999993</v>
      </c>
      <c r="J419" s="114"/>
      <c r="K419" s="114">
        <f>4.9+7.16072</f>
        <v>12.06072</v>
      </c>
      <c r="L419" s="114">
        <f>45.0699+2.05</f>
        <v>47.119899999999994</v>
      </c>
      <c r="M419" s="114"/>
      <c r="N419" s="114"/>
      <c r="O419" s="67">
        <f t="shared" si="176"/>
        <v>1190.4306199999999</v>
      </c>
      <c r="P419" s="114">
        <f>Q419-O419</f>
        <v>-352.70327999999984</v>
      </c>
      <c r="Q419" s="495">
        <v>837.72734000000003</v>
      </c>
    </row>
    <row r="420" spans="1:21" ht="22.5">
      <c r="A420" s="395" t="s">
        <v>44</v>
      </c>
      <c r="B420" s="390" t="s">
        <v>30</v>
      </c>
      <c r="C420" s="390" t="s">
        <v>60</v>
      </c>
      <c r="D420" s="390" t="s">
        <v>25</v>
      </c>
      <c r="E420" s="390" t="s">
        <v>385</v>
      </c>
      <c r="F420" s="390" t="s">
        <v>45</v>
      </c>
      <c r="G420" s="67">
        <v>198.3</v>
      </c>
      <c r="H420" s="114"/>
      <c r="I420" s="114">
        <v>5</v>
      </c>
      <c r="J420" s="114"/>
      <c r="K420" s="114">
        <v>27.99</v>
      </c>
      <c r="L420" s="114">
        <v>-4</v>
      </c>
      <c r="M420" s="114"/>
      <c r="N420" s="114"/>
      <c r="O420" s="67">
        <f t="shared" si="176"/>
        <v>227.29000000000002</v>
      </c>
      <c r="P420" s="114">
        <f t="shared" ref="P420:P425" si="212">Q420-O420</f>
        <v>-17.756000000000029</v>
      </c>
      <c r="Q420" s="495">
        <v>209.53399999999999</v>
      </c>
    </row>
    <row r="421" spans="1:21">
      <c r="A421" s="395" t="s">
        <v>46</v>
      </c>
      <c r="B421" s="390" t="s">
        <v>30</v>
      </c>
      <c r="C421" s="390" t="s">
        <v>60</v>
      </c>
      <c r="D421" s="390" t="s">
        <v>25</v>
      </c>
      <c r="E421" s="390" t="s">
        <v>385</v>
      </c>
      <c r="F421" s="390" t="s">
        <v>47</v>
      </c>
      <c r="G421" s="67">
        <v>14988</v>
      </c>
      <c r="H421" s="114">
        <v>77.465400000000002</v>
      </c>
      <c r="I421" s="114">
        <f>-2-5-4-2.15-2.4-1.077</f>
        <v>-16.627000000000002</v>
      </c>
      <c r="J421" s="114"/>
      <c r="K421" s="114">
        <f>-4.9-7.16072-27.99</f>
        <v>-40.050719999999998</v>
      </c>
      <c r="L421" s="114">
        <f>-26.0699-2.05</f>
        <v>-28.119900000000001</v>
      </c>
      <c r="M421" s="114"/>
      <c r="N421" s="114"/>
      <c r="O421" s="67">
        <f t="shared" si="176"/>
        <v>14980.667780000002</v>
      </c>
      <c r="P421" s="114">
        <f t="shared" si="212"/>
        <v>-721.53586000000178</v>
      </c>
      <c r="Q421" s="495">
        <f>14393.02132+40-173.8894</f>
        <v>14259.13192</v>
      </c>
    </row>
    <row r="422" spans="1:21" ht="33.75">
      <c r="A422" s="404" t="s">
        <v>386</v>
      </c>
      <c r="B422" s="390" t="s">
        <v>30</v>
      </c>
      <c r="C422" s="390" t="s">
        <v>60</v>
      </c>
      <c r="D422" s="390" t="s">
        <v>25</v>
      </c>
      <c r="E422" s="390" t="s">
        <v>385</v>
      </c>
      <c r="F422" s="390" t="s">
        <v>99</v>
      </c>
      <c r="G422" s="67">
        <v>242182.6</v>
      </c>
      <c r="H422" s="114">
        <f>-27673.31+526.8561</f>
        <v>-27146.4539</v>
      </c>
      <c r="I422" s="114"/>
      <c r="J422" s="114"/>
      <c r="K422" s="114"/>
      <c r="L422" s="114">
        <v>326.5</v>
      </c>
      <c r="M422" s="114"/>
      <c r="N422" s="114"/>
      <c r="O422" s="67">
        <f t="shared" si="176"/>
        <v>215362.64610000001</v>
      </c>
      <c r="P422" s="114">
        <f t="shared" si="212"/>
        <v>-725.00804000001517</v>
      </c>
      <c r="Q422" s="495">
        <v>214637.63806</v>
      </c>
    </row>
    <row r="423" spans="1:21">
      <c r="A423" s="370" t="s">
        <v>92</v>
      </c>
      <c r="B423" s="390" t="s">
        <v>30</v>
      </c>
      <c r="C423" s="390" t="s">
        <v>60</v>
      </c>
      <c r="D423" s="390" t="s">
        <v>25</v>
      </c>
      <c r="E423" s="390" t="s">
        <v>385</v>
      </c>
      <c r="F423" s="390" t="s">
        <v>93</v>
      </c>
      <c r="G423" s="67">
        <v>5154.5</v>
      </c>
      <c r="H423" s="114"/>
      <c r="I423" s="114"/>
      <c r="J423" s="114"/>
      <c r="K423" s="114"/>
      <c r="L423" s="114">
        <f>-93.7702+42.1</f>
        <v>-51.670200000000001</v>
      </c>
      <c r="M423" s="114"/>
      <c r="N423" s="114"/>
      <c r="O423" s="67">
        <f t="shared" si="176"/>
        <v>5102.8298000000004</v>
      </c>
      <c r="P423" s="114">
        <f t="shared" si="212"/>
        <v>-241.00070000000051</v>
      </c>
      <c r="Q423" s="495">
        <v>4861.8290999999999</v>
      </c>
    </row>
    <row r="424" spans="1:21">
      <c r="A424" s="394" t="s">
        <v>48</v>
      </c>
      <c r="B424" s="390" t="s">
        <v>30</v>
      </c>
      <c r="C424" s="390" t="s">
        <v>60</v>
      </c>
      <c r="D424" s="390" t="s">
        <v>25</v>
      </c>
      <c r="E424" s="390" t="s">
        <v>385</v>
      </c>
      <c r="F424" s="390" t="s">
        <v>49</v>
      </c>
      <c r="G424" s="67">
        <v>378.18</v>
      </c>
      <c r="H424" s="114"/>
      <c r="I424" s="114">
        <v>1.077</v>
      </c>
      <c r="J424" s="114"/>
      <c r="K424" s="114"/>
      <c r="L424" s="114"/>
      <c r="M424" s="114"/>
      <c r="N424" s="114"/>
      <c r="O424" s="67">
        <f t="shared" si="176"/>
        <v>379.25700000000001</v>
      </c>
      <c r="P424" s="114">
        <f t="shared" si="212"/>
        <v>2.529989999999998</v>
      </c>
      <c r="Q424" s="495">
        <v>381.78699</v>
      </c>
    </row>
    <row r="425" spans="1:21">
      <c r="A425" s="394" t="s">
        <v>50</v>
      </c>
      <c r="B425" s="390" t="s">
        <v>30</v>
      </c>
      <c r="C425" s="390" t="s">
        <v>60</v>
      </c>
      <c r="D425" s="390" t="s">
        <v>25</v>
      </c>
      <c r="E425" s="390" t="s">
        <v>385</v>
      </c>
      <c r="F425" s="390" t="s">
        <v>51</v>
      </c>
      <c r="G425" s="67">
        <v>7.62</v>
      </c>
      <c r="H425" s="114"/>
      <c r="I425" s="114">
        <f>15</f>
        <v>15</v>
      </c>
      <c r="J425" s="114"/>
      <c r="K425" s="114"/>
      <c r="L425" s="114">
        <v>-15</v>
      </c>
      <c r="M425" s="114"/>
      <c r="N425" s="114"/>
      <c r="O425" s="67">
        <f t="shared" si="176"/>
        <v>7.620000000000001</v>
      </c>
      <c r="P425" s="114">
        <f t="shared" si="212"/>
        <v>2.8114399999999993</v>
      </c>
      <c r="Q425" s="495">
        <v>10.43144</v>
      </c>
    </row>
    <row r="426" spans="1:21" s="23" customFormat="1" ht="22.5">
      <c r="A426" s="397" t="s">
        <v>387</v>
      </c>
      <c r="B426" s="389" t="s">
        <v>30</v>
      </c>
      <c r="C426" s="389" t="s">
        <v>60</v>
      </c>
      <c r="D426" s="389" t="s">
        <v>25</v>
      </c>
      <c r="E426" s="389" t="s">
        <v>388</v>
      </c>
      <c r="F426" s="389"/>
      <c r="G426" s="112">
        <f>G427</f>
        <v>0</v>
      </c>
      <c r="H426" s="112">
        <f t="shared" ref="H426:Q426" si="213">H427</f>
        <v>0</v>
      </c>
      <c r="I426" s="112">
        <f t="shared" si="213"/>
        <v>0</v>
      </c>
      <c r="J426" s="112">
        <f t="shared" si="213"/>
        <v>0</v>
      </c>
      <c r="K426" s="112">
        <f t="shared" si="213"/>
        <v>0</v>
      </c>
      <c r="L426" s="112">
        <f t="shared" si="213"/>
        <v>132.54094000000001</v>
      </c>
      <c r="M426" s="112">
        <f t="shared" si="213"/>
        <v>0</v>
      </c>
      <c r="N426" s="112">
        <f t="shared" si="213"/>
        <v>0</v>
      </c>
      <c r="O426" s="112">
        <f t="shared" si="213"/>
        <v>132.54094000000001</v>
      </c>
      <c r="P426" s="112">
        <f t="shared" si="213"/>
        <v>40.532600000000002</v>
      </c>
      <c r="Q426" s="469">
        <f t="shared" si="213"/>
        <v>173.07354000000001</v>
      </c>
      <c r="R426" s="113"/>
      <c r="S426" s="113"/>
      <c r="T426" s="113"/>
      <c r="U426" s="113"/>
    </row>
    <row r="427" spans="1:21">
      <c r="A427" s="370" t="s">
        <v>92</v>
      </c>
      <c r="B427" s="390" t="s">
        <v>30</v>
      </c>
      <c r="C427" s="390" t="s">
        <v>60</v>
      </c>
      <c r="D427" s="390" t="s">
        <v>25</v>
      </c>
      <c r="E427" s="390" t="s">
        <v>388</v>
      </c>
      <c r="F427" s="390" t="s">
        <v>93</v>
      </c>
      <c r="G427" s="67"/>
      <c r="H427" s="114"/>
      <c r="I427" s="114"/>
      <c r="J427" s="114"/>
      <c r="K427" s="114"/>
      <c r="L427" s="114">
        <f>93.7702+38.77074</f>
        <v>132.54094000000001</v>
      </c>
      <c r="M427" s="114"/>
      <c r="N427" s="114"/>
      <c r="O427" s="67">
        <f t="shared" si="176"/>
        <v>132.54094000000001</v>
      </c>
      <c r="P427" s="114">
        <f>Q427-O427</f>
        <v>40.532600000000002</v>
      </c>
      <c r="Q427" s="495">
        <v>173.07354000000001</v>
      </c>
    </row>
    <row r="428" spans="1:21" s="23" customFormat="1" ht="22.5">
      <c r="A428" s="396" t="s">
        <v>389</v>
      </c>
      <c r="B428" s="389" t="s">
        <v>30</v>
      </c>
      <c r="C428" s="389" t="s">
        <v>60</v>
      </c>
      <c r="D428" s="389" t="s">
        <v>25</v>
      </c>
      <c r="E428" s="389" t="s">
        <v>390</v>
      </c>
      <c r="F428" s="389"/>
      <c r="G428" s="112">
        <f>G429+G430</f>
        <v>0</v>
      </c>
      <c r="H428" s="112">
        <f>H429+H430</f>
        <v>1699.2650699999999</v>
      </c>
      <c r="I428" s="112">
        <f>I429+I430</f>
        <v>2923.9332099999997</v>
      </c>
      <c r="J428" s="112">
        <f>J429+J430</f>
        <v>0</v>
      </c>
      <c r="K428" s="112">
        <f t="shared" ref="K428:Q428" si="214">K429+K430</f>
        <v>0</v>
      </c>
      <c r="L428" s="112">
        <f t="shared" si="214"/>
        <v>54.749839999999999</v>
      </c>
      <c r="M428" s="112">
        <f t="shared" si="214"/>
        <v>0</v>
      </c>
      <c r="N428" s="112">
        <f t="shared" si="214"/>
        <v>0</v>
      </c>
      <c r="O428" s="112">
        <f t="shared" si="214"/>
        <v>4677.94812</v>
      </c>
      <c r="P428" s="112">
        <f t="shared" si="214"/>
        <v>0</v>
      </c>
      <c r="Q428" s="469">
        <f t="shared" si="214"/>
        <v>4677.94812</v>
      </c>
      <c r="R428" s="376"/>
      <c r="S428" s="113"/>
      <c r="T428" s="113"/>
      <c r="U428" s="113"/>
    </row>
    <row r="429" spans="1:21">
      <c r="A429" s="395" t="s">
        <v>38</v>
      </c>
      <c r="B429" s="390" t="s">
        <v>30</v>
      </c>
      <c r="C429" s="390" t="s">
        <v>60</v>
      </c>
      <c r="D429" s="390" t="s">
        <v>25</v>
      </c>
      <c r="E429" s="390" t="s">
        <v>390</v>
      </c>
      <c r="F429" s="390" t="s">
        <v>83</v>
      </c>
      <c r="G429" s="67"/>
      <c r="H429" s="114">
        <v>695.97653000000003</v>
      </c>
      <c r="I429" s="114">
        <f>11.47003</f>
        <v>11.47003</v>
      </c>
      <c r="J429" s="114"/>
      <c r="K429" s="114"/>
      <c r="L429" s="114"/>
      <c r="M429" s="114"/>
      <c r="N429" s="114"/>
      <c r="O429" s="67">
        <f t="shared" ref="O429:O430" si="215">I429+H429+G429+J429+K429+L429+M429+N429</f>
        <v>707.44655999999998</v>
      </c>
      <c r="P429" s="114">
        <f>Q429-O429</f>
        <v>0</v>
      </c>
      <c r="Q429" s="495">
        <v>707.44655999999998</v>
      </c>
    </row>
    <row r="430" spans="1:21">
      <c r="A430" s="370" t="s">
        <v>92</v>
      </c>
      <c r="B430" s="390" t="s">
        <v>30</v>
      </c>
      <c r="C430" s="390" t="s">
        <v>60</v>
      </c>
      <c r="D430" s="390" t="s">
        <v>25</v>
      </c>
      <c r="E430" s="390" t="s">
        <v>390</v>
      </c>
      <c r="F430" s="390" t="s">
        <v>93</v>
      </c>
      <c r="G430" s="67"/>
      <c r="H430" s="114">
        <v>1003.28854</v>
      </c>
      <c r="I430" s="114">
        <f>5.26318+2907.2</f>
        <v>2912.4631799999997</v>
      </c>
      <c r="J430" s="114"/>
      <c r="K430" s="114"/>
      <c r="L430" s="114">
        <v>54.749839999999999</v>
      </c>
      <c r="M430" s="114"/>
      <c r="N430" s="114"/>
      <c r="O430" s="67">
        <f t="shared" si="215"/>
        <v>3970.5015599999997</v>
      </c>
      <c r="P430" s="114">
        <f>Q430-O430</f>
        <v>0</v>
      </c>
      <c r="Q430" s="495">
        <v>3970.5015600000002</v>
      </c>
    </row>
    <row r="431" spans="1:21" s="23" customFormat="1" ht="56.25">
      <c r="A431" s="396" t="s">
        <v>391</v>
      </c>
      <c r="B431" s="389" t="s">
        <v>30</v>
      </c>
      <c r="C431" s="389" t="s">
        <v>60</v>
      </c>
      <c r="D431" s="389" t="s">
        <v>25</v>
      </c>
      <c r="E431" s="389" t="s">
        <v>392</v>
      </c>
      <c r="F431" s="389"/>
      <c r="G431" s="112">
        <f>G432+G433</f>
        <v>0</v>
      </c>
      <c r="H431" s="112">
        <f>H432+H433</f>
        <v>0</v>
      </c>
      <c r="I431" s="112">
        <f>I432+I433</f>
        <v>0</v>
      </c>
      <c r="J431" s="112">
        <f>J432+J433</f>
        <v>98788</v>
      </c>
      <c r="K431" s="112">
        <f t="shared" ref="K431:Q431" si="216">K432+K433</f>
        <v>0</v>
      </c>
      <c r="L431" s="112">
        <f t="shared" si="216"/>
        <v>0</v>
      </c>
      <c r="M431" s="112">
        <f t="shared" si="216"/>
        <v>0</v>
      </c>
      <c r="N431" s="112">
        <f t="shared" si="216"/>
        <v>0</v>
      </c>
      <c r="O431" s="112">
        <f t="shared" si="216"/>
        <v>98788</v>
      </c>
      <c r="P431" s="112">
        <f t="shared" si="216"/>
        <v>6635.6999999999971</v>
      </c>
      <c r="Q431" s="469">
        <f t="shared" si="216"/>
        <v>105423.7</v>
      </c>
      <c r="R431" s="113"/>
      <c r="S431" s="113"/>
      <c r="T431" s="113"/>
      <c r="U431" s="113"/>
    </row>
    <row r="432" spans="1:21">
      <c r="A432" s="370" t="s">
        <v>33</v>
      </c>
      <c r="B432" s="390" t="s">
        <v>30</v>
      </c>
      <c r="C432" s="390" t="s">
        <v>60</v>
      </c>
      <c r="D432" s="390" t="s">
        <v>25</v>
      </c>
      <c r="E432" s="390" t="s">
        <v>392</v>
      </c>
      <c r="F432" s="390" t="s">
        <v>209</v>
      </c>
      <c r="G432" s="67"/>
      <c r="H432" s="114"/>
      <c r="I432" s="114"/>
      <c r="J432" s="114">
        <v>13446.9</v>
      </c>
      <c r="K432" s="114"/>
      <c r="L432" s="114"/>
      <c r="M432" s="114"/>
      <c r="N432" s="114"/>
      <c r="O432" s="67">
        <f t="shared" ref="O432:O491" si="217">I432+H432+G432+J432+K432+L432+M432+N432</f>
        <v>13446.9</v>
      </c>
      <c r="P432" s="114">
        <f>Q432-O432</f>
        <v>967.5</v>
      </c>
      <c r="Q432" s="497">
        <v>14414.4</v>
      </c>
    </row>
    <row r="433" spans="1:21" ht="33.75">
      <c r="A433" s="404" t="s">
        <v>386</v>
      </c>
      <c r="B433" s="390" t="s">
        <v>30</v>
      </c>
      <c r="C433" s="390" t="s">
        <v>60</v>
      </c>
      <c r="D433" s="390" t="s">
        <v>25</v>
      </c>
      <c r="E433" s="390" t="s">
        <v>392</v>
      </c>
      <c r="F433" s="390" t="s">
        <v>99</v>
      </c>
      <c r="G433" s="67"/>
      <c r="H433" s="114"/>
      <c r="I433" s="114"/>
      <c r="J433" s="114">
        <v>85341.1</v>
      </c>
      <c r="K433" s="114"/>
      <c r="L433" s="114"/>
      <c r="M433" s="114"/>
      <c r="N433" s="114"/>
      <c r="O433" s="67">
        <f t="shared" si="217"/>
        <v>85341.1</v>
      </c>
      <c r="P433" s="114">
        <f t="shared" ref="P433:P496" si="218">Q433-O433</f>
        <v>5668.1999999999971</v>
      </c>
      <c r="Q433" s="497">
        <v>91009.3</v>
      </c>
    </row>
    <row r="434" spans="1:21" ht="22.5">
      <c r="A434" s="396" t="s">
        <v>393</v>
      </c>
      <c r="B434" s="389" t="s">
        <v>30</v>
      </c>
      <c r="C434" s="389" t="s">
        <v>60</v>
      </c>
      <c r="D434" s="389" t="s">
        <v>25</v>
      </c>
      <c r="E434" s="389" t="s">
        <v>394</v>
      </c>
      <c r="F434" s="389"/>
      <c r="G434" s="112">
        <f>G435+G436</f>
        <v>0</v>
      </c>
      <c r="H434" s="112">
        <f t="shared" ref="H434:Q434" si="219">H435+H436</f>
        <v>0</v>
      </c>
      <c r="I434" s="112">
        <f t="shared" si="219"/>
        <v>0</v>
      </c>
      <c r="J434" s="112">
        <f t="shared" si="219"/>
        <v>0</v>
      </c>
      <c r="K434" s="112">
        <f t="shared" si="219"/>
        <v>500</v>
      </c>
      <c r="L434" s="112">
        <f t="shared" si="219"/>
        <v>0</v>
      </c>
      <c r="M434" s="112">
        <f t="shared" si="219"/>
        <v>0</v>
      </c>
      <c r="N434" s="112">
        <f t="shared" si="219"/>
        <v>0</v>
      </c>
      <c r="O434" s="112">
        <f t="shared" si="219"/>
        <v>500</v>
      </c>
      <c r="P434" s="112">
        <f t="shared" si="219"/>
        <v>0</v>
      </c>
      <c r="Q434" s="469">
        <f t="shared" si="219"/>
        <v>500</v>
      </c>
    </row>
    <row r="435" spans="1:21">
      <c r="A435" s="395" t="s">
        <v>46</v>
      </c>
      <c r="B435" s="390" t="s">
        <v>30</v>
      </c>
      <c r="C435" s="390" t="s">
        <v>60</v>
      </c>
      <c r="D435" s="390" t="s">
        <v>25</v>
      </c>
      <c r="E435" s="390" t="s">
        <v>394</v>
      </c>
      <c r="F435" s="390" t="s">
        <v>47</v>
      </c>
      <c r="G435" s="67"/>
      <c r="H435" s="114"/>
      <c r="I435" s="114"/>
      <c r="J435" s="114"/>
      <c r="K435" s="114">
        <v>24.777000000000001</v>
      </c>
      <c r="L435" s="114"/>
      <c r="M435" s="114"/>
      <c r="N435" s="114"/>
      <c r="O435" s="67">
        <f t="shared" si="217"/>
        <v>24.777000000000001</v>
      </c>
      <c r="P435" s="114">
        <f t="shared" si="218"/>
        <v>0</v>
      </c>
      <c r="Q435" s="497">
        <v>24.777000000000001</v>
      </c>
    </row>
    <row r="436" spans="1:21">
      <c r="A436" s="370" t="s">
        <v>92</v>
      </c>
      <c r="B436" s="390" t="s">
        <v>30</v>
      </c>
      <c r="C436" s="390" t="s">
        <v>60</v>
      </c>
      <c r="D436" s="390" t="s">
        <v>25</v>
      </c>
      <c r="E436" s="390" t="s">
        <v>394</v>
      </c>
      <c r="F436" s="390" t="s">
        <v>93</v>
      </c>
      <c r="G436" s="67"/>
      <c r="H436" s="114"/>
      <c r="I436" s="114"/>
      <c r="J436" s="114"/>
      <c r="K436" s="114">
        <v>475.22300000000001</v>
      </c>
      <c r="L436" s="114"/>
      <c r="M436" s="114"/>
      <c r="N436" s="114"/>
      <c r="O436" s="67">
        <f t="shared" si="217"/>
        <v>475.22300000000001</v>
      </c>
      <c r="P436" s="114">
        <f t="shared" si="218"/>
        <v>0</v>
      </c>
      <c r="Q436" s="497">
        <v>475.22300000000001</v>
      </c>
    </row>
    <row r="437" spans="1:21" ht="22.5">
      <c r="A437" s="396" t="s">
        <v>395</v>
      </c>
      <c r="B437" s="389" t="s">
        <v>30</v>
      </c>
      <c r="C437" s="389" t="s">
        <v>60</v>
      </c>
      <c r="D437" s="389" t="s">
        <v>25</v>
      </c>
      <c r="E437" s="389" t="s">
        <v>396</v>
      </c>
      <c r="F437" s="389"/>
      <c r="G437" s="112">
        <f>G438+G439</f>
        <v>0</v>
      </c>
      <c r="H437" s="112">
        <f t="shared" ref="H437:Q437" si="220">H438+H439</f>
        <v>0</v>
      </c>
      <c r="I437" s="112">
        <f t="shared" si="220"/>
        <v>0</v>
      </c>
      <c r="J437" s="112">
        <f t="shared" si="220"/>
        <v>0</v>
      </c>
      <c r="K437" s="112">
        <f t="shared" si="220"/>
        <v>220</v>
      </c>
      <c r="L437" s="112">
        <f t="shared" si="220"/>
        <v>0</v>
      </c>
      <c r="M437" s="112">
        <f t="shared" si="220"/>
        <v>0</v>
      </c>
      <c r="N437" s="112">
        <f t="shared" si="220"/>
        <v>0</v>
      </c>
      <c r="O437" s="112">
        <f t="shared" si="220"/>
        <v>220</v>
      </c>
      <c r="P437" s="112">
        <f t="shared" si="220"/>
        <v>0</v>
      </c>
      <c r="Q437" s="469">
        <f t="shared" si="220"/>
        <v>220</v>
      </c>
    </row>
    <row r="438" spans="1:21">
      <c r="A438" s="395" t="s">
        <v>46</v>
      </c>
      <c r="B438" s="390" t="s">
        <v>30</v>
      </c>
      <c r="C438" s="390" t="s">
        <v>60</v>
      </c>
      <c r="D438" s="390" t="s">
        <v>25</v>
      </c>
      <c r="E438" s="390" t="s">
        <v>396</v>
      </c>
      <c r="F438" s="390" t="s">
        <v>47</v>
      </c>
      <c r="G438" s="67"/>
      <c r="H438" s="114"/>
      <c r="I438" s="114"/>
      <c r="J438" s="114"/>
      <c r="K438" s="114">
        <v>107.5</v>
      </c>
      <c r="L438" s="114"/>
      <c r="M438" s="114"/>
      <c r="N438" s="114"/>
      <c r="O438" s="67">
        <f t="shared" si="217"/>
        <v>107.5</v>
      </c>
      <c r="P438" s="114">
        <f t="shared" si="218"/>
        <v>0</v>
      </c>
      <c r="Q438" s="497">
        <v>107.5</v>
      </c>
    </row>
    <row r="439" spans="1:21">
      <c r="A439" s="370" t="s">
        <v>92</v>
      </c>
      <c r="B439" s="390" t="s">
        <v>30</v>
      </c>
      <c r="C439" s="390" t="s">
        <v>60</v>
      </c>
      <c r="D439" s="390" t="s">
        <v>25</v>
      </c>
      <c r="E439" s="390" t="s">
        <v>396</v>
      </c>
      <c r="F439" s="390" t="s">
        <v>93</v>
      </c>
      <c r="G439" s="67"/>
      <c r="H439" s="114"/>
      <c r="I439" s="114"/>
      <c r="J439" s="114"/>
      <c r="K439" s="114">
        <v>112.5</v>
      </c>
      <c r="L439" s="114"/>
      <c r="M439" s="114"/>
      <c r="N439" s="114"/>
      <c r="O439" s="67">
        <f t="shared" si="217"/>
        <v>112.5</v>
      </c>
      <c r="P439" s="114">
        <f t="shared" si="218"/>
        <v>0</v>
      </c>
      <c r="Q439" s="497">
        <v>112.5</v>
      </c>
    </row>
    <row r="440" spans="1:21">
      <c r="A440" s="388" t="s">
        <v>397</v>
      </c>
      <c r="B440" s="389"/>
      <c r="C440" s="389" t="s">
        <v>60</v>
      </c>
      <c r="D440" s="389" t="s">
        <v>31</v>
      </c>
      <c r="E440" s="390"/>
      <c r="F440" s="390"/>
      <c r="G440" s="112">
        <f t="shared" ref="G440:Q440" si="221">G441+G545+G555+G562+G573+G488+G550+G570+G589+G591+G542+G586+G583+G580</f>
        <v>903662.22</v>
      </c>
      <c r="H440" s="112">
        <f t="shared" si="221"/>
        <v>18011.26484</v>
      </c>
      <c r="I440" s="112">
        <f t="shared" si="221"/>
        <v>93980.406499999997</v>
      </c>
      <c r="J440" s="112">
        <f t="shared" si="221"/>
        <v>7326.7655999999997</v>
      </c>
      <c r="K440" s="112">
        <f t="shared" si="221"/>
        <v>6252</v>
      </c>
      <c r="L440" s="112">
        <f t="shared" si="221"/>
        <v>41829.618500000004</v>
      </c>
      <c r="M440" s="112">
        <f t="shared" si="221"/>
        <v>-2140.3000000000002</v>
      </c>
      <c r="N440" s="112">
        <f t="shared" si="221"/>
        <v>0</v>
      </c>
      <c r="O440" s="112">
        <f t="shared" si="221"/>
        <v>1068921.97544</v>
      </c>
      <c r="P440" s="112">
        <f t="shared" si="221"/>
        <v>19721.336350000034</v>
      </c>
      <c r="Q440" s="469">
        <f t="shared" si="221"/>
        <v>1093215.42762</v>
      </c>
    </row>
    <row r="441" spans="1:21">
      <c r="A441" s="388" t="s">
        <v>398</v>
      </c>
      <c r="B441" s="389" t="s">
        <v>30</v>
      </c>
      <c r="C441" s="389" t="s">
        <v>60</v>
      </c>
      <c r="D441" s="389" t="s">
        <v>31</v>
      </c>
      <c r="E441" s="389" t="s">
        <v>399</v>
      </c>
      <c r="F441" s="389"/>
      <c r="G441" s="112">
        <f>G442+G444+G446+G448+G450+G452+G454+G456+G458+G460+G462+G466+G469+G471+G474+G482+G484+G486</f>
        <v>159653.65999999997</v>
      </c>
      <c r="H441" s="112">
        <f t="shared" ref="H441:K441" si="222">H442+H444+H446+H448+H450+H452+H454+H456+H458+H460+H462+H466+H469+H471+H474+H482+H484+H486</f>
        <v>17959</v>
      </c>
      <c r="I441" s="112">
        <f t="shared" si="222"/>
        <v>285</v>
      </c>
      <c r="J441" s="112">
        <f t="shared" si="222"/>
        <v>506.76559999999978</v>
      </c>
      <c r="K441" s="112">
        <f t="shared" si="222"/>
        <v>2387.1999999999998</v>
      </c>
      <c r="L441" s="112">
        <f>L442+L444+L446+L448+L450+L452+L454+L456+L458+L460+L462+L466+L469+L471+L474+L482+L484+L486</f>
        <v>2643.6752800000004</v>
      </c>
      <c r="M441" s="112">
        <f t="shared" ref="M441:Q441" si="223">M442+M444+M446+M448+M450+M452+M454+M456+M458+M460+M462+M466+M469+M471+M474+M482+M484+M486</f>
        <v>0</v>
      </c>
      <c r="N441" s="112">
        <f t="shared" si="223"/>
        <v>0</v>
      </c>
      <c r="O441" s="112">
        <f t="shared" si="223"/>
        <v>183435.30088</v>
      </c>
      <c r="P441" s="112">
        <f t="shared" si="223"/>
        <v>-2136.8875299999895</v>
      </c>
      <c r="Q441" s="469">
        <f t="shared" si="223"/>
        <v>181298.41334999999</v>
      </c>
    </row>
    <row r="442" spans="1:21" s="23" customFormat="1" ht="22.5">
      <c r="A442" s="388" t="s">
        <v>400</v>
      </c>
      <c r="B442" s="389" t="s">
        <v>30</v>
      </c>
      <c r="C442" s="389" t="s">
        <v>60</v>
      </c>
      <c r="D442" s="389" t="s">
        <v>31</v>
      </c>
      <c r="E442" s="389" t="s">
        <v>401</v>
      </c>
      <c r="F442" s="389"/>
      <c r="G442" s="112">
        <f>G443</f>
        <v>150</v>
      </c>
      <c r="H442" s="112">
        <f>H443</f>
        <v>0</v>
      </c>
      <c r="I442" s="112">
        <f>I443</f>
        <v>0</v>
      </c>
      <c r="J442" s="112">
        <f>J443</f>
        <v>0</v>
      </c>
      <c r="K442" s="112">
        <f t="shared" ref="K442:Q442" si="224">K443</f>
        <v>0</v>
      </c>
      <c r="L442" s="112">
        <f t="shared" si="224"/>
        <v>0</v>
      </c>
      <c r="M442" s="112">
        <f t="shared" si="224"/>
        <v>0</v>
      </c>
      <c r="N442" s="112">
        <f t="shared" si="224"/>
        <v>0</v>
      </c>
      <c r="O442" s="112">
        <f t="shared" si="224"/>
        <v>150</v>
      </c>
      <c r="P442" s="112">
        <f t="shared" si="224"/>
        <v>0</v>
      </c>
      <c r="Q442" s="469">
        <f t="shared" si="224"/>
        <v>150</v>
      </c>
      <c r="R442" s="113"/>
      <c r="S442" s="113"/>
      <c r="T442" s="113"/>
      <c r="U442" s="113"/>
    </row>
    <row r="443" spans="1:21">
      <c r="A443" s="395" t="s">
        <v>46</v>
      </c>
      <c r="B443" s="390" t="s">
        <v>30</v>
      </c>
      <c r="C443" s="390" t="s">
        <v>60</v>
      </c>
      <c r="D443" s="390" t="s">
        <v>31</v>
      </c>
      <c r="E443" s="390" t="s">
        <v>401</v>
      </c>
      <c r="F443" s="390" t="s">
        <v>47</v>
      </c>
      <c r="G443" s="67">
        <v>150</v>
      </c>
      <c r="H443" s="114"/>
      <c r="I443" s="114"/>
      <c r="J443" s="114"/>
      <c r="K443" s="114"/>
      <c r="L443" s="114"/>
      <c r="M443" s="114"/>
      <c r="N443" s="114"/>
      <c r="O443" s="67">
        <f t="shared" si="217"/>
        <v>150</v>
      </c>
      <c r="P443" s="114">
        <f t="shared" si="218"/>
        <v>0</v>
      </c>
      <c r="Q443" s="497">
        <v>150</v>
      </c>
    </row>
    <row r="444" spans="1:21" s="23" customFormat="1">
      <c r="A444" s="388" t="s">
        <v>402</v>
      </c>
      <c r="B444" s="389" t="s">
        <v>30</v>
      </c>
      <c r="C444" s="389" t="s">
        <v>60</v>
      </c>
      <c r="D444" s="389" t="s">
        <v>31</v>
      </c>
      <c r="E444" s="389" t="s">
        <v>403</v>
      </c>
      <c r="F444" s="389"/>
      <c r="G444" s="112">
        <f>G445</f>
        <v>40</v>
      </c>
      <c r="H444" s="112">
        <f>H445</f>
        <v>0</v>
      </c>
      <c r="I444" s="112">
        <f>I445</f>
        <v>0</v>
      </c>
      <c r="J444" s="112">
        <f>J445</f>
        <v>0</v>
      </c>
      <c r="K444" s="112">
        <f t="shared" ref="K444:Q444" si="225">K445</f>
        <v>0</v>
      </c>
      <c r="L444" s="112">
        <f t="shared" si="225"/>
        <v>0</v>
      </c>
      <c r="M444" s="112">
        <f t="shared" si="225"/>
        <v>0</v>
      </c>
      <c r="N444" s="112">
        <f t="shared" si="225"/>
        <v>0</v>
      </c>
      <c r="O444" s="112">
        <f t="shared" si="225"/>
        <v>40</v>
      </c>
      <c r="P444" s="112">
        <f t="shared" si="225"/>
        <v>0</v>
      </c>
      <c r="Q444" s="469">
        <f t="shared" si="225"/>
        <v>40</v>
      </c>
      <c r="R444" s="113"/>
      <c r="S444" s="113"/>
      <c r="T444" s="113"/>
      <c r="U444" s="113"/>
    </row>
    <row r="445" spans="1:21">
      <c r="A445" s="395" t="s">
        <v>46</v>
      </c>
      <c r="B445" s="390" t="s">
        <v>30</v>
      </c>
      <c r="C445" s="390" t="s">
        <v>60</v>
      </c>
      <c r="D445" s="390" t="s">
        <v>31</v>
      </c>
      <c r="E445" s="390" t="s">
        <v>403</v>
      </c>
      <c r="F445" s="390" t="s">
        <v>47</v>
      </c>
      <c r="G445" s="67">
        <v>40</v>
      </c>
      <c r="H445" s="114"/>
      <c r="I445" s="114"/>
      <c r="J445" s="114"/>
      <c r="K445" s="114"/>
      <c r="L445" s="114"/>
      <c r="M445" s="114"/>
      <c r="N445" s="114"/>
      <c r="O445" s="67">
        <f t="shared" si="217"/>
        <v>40</v>
      </c>
      <c r="P445" s="114">
        <f t="shared" si="218"/>
        <v>0</v>
      </c>
      <c r="Q445" s="497">
        <v>40</v>
      </c>
    </row>
    <row r="446" spans="1:21" s="23" customFormat="1" ht="22.5">
      <c r="A446" s="388" t="s">
        <v>404</v>
      </c>
      <c r="B446" s="389" t="s">
        <v>30</v>
      </c>
      <c r="C446" s="389" t="s">
        <v>60</v>
      </c>
      <c r="D446" s="389" t="s">
        <v>31</v>
      </c>
      <c r="E446" s="389" t="s">
        <v>405</v>
      </c>
      <c r="F446" s="389"/>
      <c r="G446" s="112">
        <f>G447</f>
        <v>50</v>
      </c>
      <c r="H446" s="112">
        <f>H447</f>
        <v>0</v>
      </c>
      <c r="I446" s="112">
        <f>I447</f>
        <v>0</v>
      </c>
      <c r="J446" s="112">
        <f>J447</f>
        <v>0</v>
      </c>
      <c r="K446" s="112">
        <f t="shared" ref="K446:Q446" si="226">K447</f>
        <v>0</v>
      </c>
      <c r="L446" s="112">
        <f t="shared" si="226"/>
        <v>0</v>
      </c>
      <c r="M446" s="112">
        <f t="shared" si="226"/>
        <v>0</v>
      </c>
      <c r="N446" s="112">
        <f t="shared" si="226"/>
        <v>0</v>
      </c>
      <c r="O446" s="112">
        <f t="shared" si="226"/>
        <v>50</v>
      </c>
      <c r="P446" s="112">
        <f t="shared" si="226"/>
        <v>0</v>
      </c>
      <c r="Q446" s="469">
        <f t="shared" si="226"/>
        <v>50</v>
      </c>
      <c r="R446" s="113"/>
      <c r="S446" s="113"/>
      <c r="T446" s="113"/>
      <c r="U446" s="113"/>
    </row>
    <row r="447" spans="1:21">
      <c r="A447" s="395" t="s">
        <v>46</v>
      </c>
      <c r="B447" s="390" t="s">
        <v>30</v>
      </c>
      <c r="C447" s="390" t="s">
        <v>60</v>
      </c>
      <c r="D447" s="390" t="s">
        <v>31</v>
      </c>
      <c r="E447" s="390" t="s">
        <v>405</v>
      </c>
      <c r="F447" s="390" t="s">
        <v>47</v>
      </c>
      <c r="G447" s="67">
        <v>50</v>
      </c>
      <c r="H447" s="114"/>
      <c r="I447" s="114"/>
      <c r="J447" s="114"/>
      <c r="K447" s="114"/>
      <c r="L447" s="114"/>
      <c r="M447" s="114"/>
      <c r="N447" s="114"/>
      <c r="O447" s="67">
        <f t="shared" si="217"/>
        <v>50</v>
      </c>
      <c r="P447" s="114">
        <f t="shared" si="218"/>
        <v>0</v>
      </c>
      <c r="Q447" s="497">
        <v>50</v>
      </c>
    </row>
    <row r="448" spans="1:21" s="23" customFormat="1" ht="22.5">
      <c r="A448" s="388" t="s">
        <v>406</v>
      </c>
      <c r="B448" s="389" t="s">
        <v>30</v>
      </c>
      <c r="C448" s="389" t="s">
        <v>60</v>
      </c>
      <c r="D448" s="389" t="s">
        <v>31</v>
      </c>
      <c r="E448" s="389" t="s">
        <v>407</v>
      </c>
      <c r="F448" s="389"/>
      <c r="G448" s="112">
        <f>G449</f>
        <v>40</v>
      </c>
      <c r="H448" s="112">
        <f>H449</f>
        <v>0</v>
      </c>
      <c r="I448" s="112">
        <f>I449</f>
        <v>0</v>
      </c>
      <c r="J448" s="112">
        <f>J449</f>
        <v>0</v>
      </c>
      <c r="K448" s="112">
        <f t="shared" ref="K448:Q448" si="227">K449</f>
        <v>0</v>
      </c>
      <c r="L448" s="112">
        <f t="shared" si="227"/>
        <v>0</v>
      </c>
      <c r="M448" s="112">
        <f t="shared" si="227"/>
        <v>0</v>
      </c>
      <c r="N448" s="112">
        <f t="shared" si="227"/>
        <v>0</v>
      </c>
      <c r="O448" s="112">
        <f t="shared" si="227"/>
        <v>40</v>
      </c>
      <c r="P448" s="112">
        <f t="shared" si="227"/>
        <v>0</v>
      </c>
      <c r="Q448" s="469">
        <f t="shared" si="227"/>
        <v>40</v>
      </c>
      <c r="R448" s="113"/>
      <c r="S448" s="113"/>
      <c r="T448" s="113"/>
      <c r="U448" s="113"/>
    </row>
    <row r="449" spans="1:21">
      <c r="A449" s="395" t="s">
        <v>46</v>
      </c>
      <c r="B449" s="390" t="s">
        <v>30</v>
      </c>
      <c r="C449" s="390" t="s">
        <v>60</v>
      </c>
      <c r="D449" s="390" t="s">
        <v>31</v>
      </c>
      <c r="E449" s="390" t="s">
        <v>407</v>
      </c>
      <c r="F449" s="390" t="s">
        <v>47</v>
      </c>
      <c r="G449" s="67">
        <v>40</v>
      </c>
      <c r="H449" s="114"/>
      <c r="I449" s="114"/>
      <c r="J449" s="114"/>
      <c r="K449" s="114"/>
      <c r="L449" s="114"/>
      <c r="M449" s="114"/>
      <c r="N449" s="114"/>
      <c r="O449" s="67">
        <f t="shared" si="217"/>
        <v>40</v>
      </c>
      <c r="P449" s="114">
        <f t="shared" si="218"/>
        <v>0</v>
      </c>
      <c r="Q449" s="497">
        <v>40</v>
      </c>
    </row>
    <row r="450" spans="1:21" s="23" customFormat="1" ht="22.5">
      <c r="A450" s="388" t="s">
        <v>408</v>
      </c>
      <c r="B450" s="389" t="s">
        <v>30</v>
      </c>
      <c r="C450" s="389" t="s">
        <v>60</v>
      </c>
      <c r="D450" s="389" t="s">
        <v>31</v>
      </c>
      <c r="E450" s="389" t="s">
        <v>409</v>
      </c>
      <c r="F450" s="389"/>
      <c r="G450" s="112">
        <f>G451</f>
        <v>120</v>
      </c>
      <c r="H450" s="112">
        <f>H451</f>
        <v>0</v>
      </c>
      <c r="I450" s="112">
        <f>I451</f>
        <v>0</v>
      </c>
      <c r="J450" s="112">
        <f>J451</f>
        <v>0</v>
      </c>
      <c r="K450" s="112">
        <f t="shared" ref="K450:Q450" si="228">K451</f>
        <v>0</v>
      </c>
      <c r="L450" s="112">
        <f t="shared" si="228"/>
        <v>0</v>
      </c>
      <c r="M450" s="112">
        <f t="shared" si="228"/>
        <v>0</v>
      </c>
      <c r="N450" s="112">
        <f t="shared" si="228"/>
        <v>0</v>
      </c>
      <c r="O450" s="112">
        <f t="shared" si="228"/>
        <v>120</v>
      </c>
      <c r="P450" s="112">
        <f t="shared" si="228"/>
        <v>0</v>
      </c>
      <c r="Q450" s="469">
        <f t="shared" si="228"/>
        <v>120</v>
      </c>
      <c r="R450" s="113"/>
      <c r="S450" s="113"/>
      <c r="T450" s="113"/>
      <c r="U450" s="113"/>
    </row>
    <row r="451" spans="1:21">
      <c r="A451" s="395" t="s">
        <v>46</v>
      </c>
      <c r="B451" s="390" t="s">
        <v>30</v>
      </c>
      <c r="C451" s="390" t="s">
        <v>60</v>
      </c>
      <c r="D451" s="390" t="s">
        <v>31</v>
      </c>
      <c r="E451" s="390" t="s">
        <v>409</v>
      </c>
      <c r="F451" s="390" t="s">
        <v>47</v>
      </c>
      <c r="G451" s="67">
        <v>120</v>
      </c>
      <c r="H451" s="114"/>
      <c r="I451" s="114"/>
      <c r="J451" s="114"/>
      <c r="K451" s="114"/>
      <c r="L451" s="114"/>
      <c r="M451" s="114"/>
      <c r="N451" s="114"/>
      <c r="O451" s="67">
        <f t="shared" si="217"/>
        <v>120</v>
      </c>
      <c r="P451" s="114">
        <f t="shared" si="218"/>
        <v>0</v>
      </c>
      <c r="Q451" s="497">
        <v>120</v>
      </c>
      <c r="R451" s="686"/>
    </row>
    <row r="452" spans="1:21" s="23" customFormat="1" ht="22.5">
      <c r="A452" s="388" t="s">
        <v>410</v>
      </c>
      <c r="B452" s="389" t="s">
        <v>30</v>
      </c>
      <c r="C452" s="389" t="s">
        <v>60</v>
      </c>
      <c r="D452" s="389" t="s">
        <v>31</v>
      </c>
      <c r="E452" s="389" t="s">
        <v>411</v>
      </c>
      <c r="F452" s="389"/>
      <c r="G452" s="112">
        <f>G453</f>
        <v>70</v>
      </c>
      <c r="H452" s="112">
        <f>H453</f>
        <v>0</v>
      </c>
      <c r="I452" s="112">
        <f>I453</f>
        <v>0</v>
      </c>
      <c r="J452" s="112">
        <f>J453</f>
        <v>0</v>
      </c>
      <c r="K452" s="112">
        <f t="shared" ref="K452:Q452" si="229">K453</f>
        <v>0</v>
      </c>
      <c r="L452" s="112">
        <f t="shared" si="229"/>
        <v>0</v>
      </c>
      <c r="M452" s="112">
        <f t="shared" si="229"/>
        <v>0</v>
      </c>
      <c r="N452" s="112">
        <f t="shared" si="229"/>
        <v>0</v>
      </c>
      <c r="O452" s="112">
        <f t="shared" si="229"/>
        <v>70</v>
      </c>
      <c r="P452" s="112">
        <f t="shared" si="229"/>
        <v>0</v>
      </c>
      <c r="Q452" s="469">
        <f t="shared" si="229"/>
        <v>70</v>
      </c>
      <c r="R452" s="376"/>
      <c r="S452" s="113"/>
      <c r="T452" s="113"/>
      <c r="U452" s="113"/>
    </row>
    <row r="453" spans="1:21">
      <c r="A453" s="395" t="s">
        <v>46</v>
      </c>
      <c r="B453" s="390" t="s">
        <v>30</v>
      </c>
      <c r="C453" s="390" t="s">
        <v>60</v>
      </c>
      <c r="D453" s="390" t="s">
        <v>31</v>
      </c>
      <c r="E453" s="390" t="s">
        <v>411</v>
      </c>
      <c r="F453" s="390" t="s">
        <v>47</v>
      </c>
      <c r="G453" s="67">
        <v>70</v>
      </c>
      <c r="H453" s="114"/>
      <c r="I453" s="114"/>
      <c r="J453" s="114"/>
      <c r="K453" s="114"/>
      <c r="L453" s="114"/>
      <c r="M453" s="114"/>
      <c r="N453" s="114"/>
      <c r="O453" s="67">
        <f t="shared" si="217"/>
        <v>70</v>
      </c>
      <c r="P453" s="114">
        <f t="shared" si="218"/>
        <v>0</v>
      </c>
      <c r="Q453" s="497">
        <v>70</v>
      </c>
      <c r="R453" s="686"/>
    </row>
    <row r="454" spans="1:21" s="23" customFormat="1">
      <c r="A454" s="388" t="s">
        <v>412</v>
      </c>
      <c r="B454" s="389" t="s">
        <v>30</v>
      </c>
      <c r="C454" s="389" t="s">
        <v>60</v>
      </c>
      <c r="D454" s="389" t="s">
        <v>31</v>
      </c>
      <c r="E454" s="389" t="s">
        <v>413</v>
      </c>
      <c r="F454" s="389"/>
      <c r="G454" s="112">
        <f>G455</f>
        <v>70</v>
      </c>
      <c r="H454" s="112">
        <f>H455</f>
        <v>0</v>
      </c>
      <c r="I454" s="112">
        <f>I455</f>
        <v>0</v>
      </c>
      <c r="J454" s="112">
        <f>J455</f>
        <v>0</v>
      </c>
      <c r="K454" s="112">
        <f t="shared" ref="K454:Q454" si="230">K455</f>
        <v>0</v>
      </c>
      <c r="L454" s="112">
        <f t="shared" si="230"/>
        <v>0</v>
      </c>
      <c r="M454" s="112">
        <f t="shared" si="230"/>
        <v>0</v>
      </c>
      <c r="N454" s="112">
        <f t="shared" si="230"/>
        <v>0</v>
      </c>
      <c r="O454" s="112">
        <f t="shared" si="230"/>
        <v>70</v>
      </c>
      <c r="P454" s="112">
        <f t="shared" si="230"/>
        <v>0</v>
      </c>
      <c r="Q454" s="469">
        <f t="shared" si="230"/>
        <v>70</v>
      </c>
      <c r="R454" s="376"/>
      <c r="S454" s="113"/>
      <c r="T454" s="113"/>
      <c r="U454" s="113"/>
    </row>
    <row r="455" spans="1:21">
      <c r="A455" s="395" t="s">
        <v>46</v>
      </c>
      <c r="B455" s="390" t="s">
        <v>30</v>
      </c>
      <c r="C455" s="390" t="s">
        <v>60</v>
      </c>
      <c r="D455" s="390" t="s">
        <v>31</v>
      </c>
      <c r="E455" s="390" t="s">
        <v>413</v>
      </c>
      <c r="F455" s="390" t="s">
        <v>47</v>
      </c>
      <c r="G455" s="67">
        <v>70</v>
      </c>
      <c r="H455" s="114"/>
      <c r="I455" s="114"/>
      <c r="J455" s="114"/>
      <c r="K455" s="114"/>
      <c r="L455" s="114"/>
      <c r="M455" s="114"/>
      <c r="N455" s="114"/>
      <c r="O455" s="67">
        <f t="shared" si="217"/>
        <v>70</v>
      </c>
      <c r="P455" s="114">
        <f t="shared" si="218"/>
        <v>0</v>
      </c>
      <c r="Q455" s="497">
        <v>70</v>
      </c>
      <c r="R455" s="686"/>
    </row>
    <row r="456" spans="1:21" s="23" customFormat="1">
      <c r="A456" s="388" t="s">
        <v>414</v>
      </c>
      <c r="B456" s="389" t="s">
        <v>30</v>
      </c>
      <c r="C456" s="389" t="s">
        <v>60</v>
      </c>
      <c r="D456" s="389" t="s">
        <v>31</v>
      </c>
      <c r="E456" s="389" t="s">
        <v>415</v>
      </c>
      <c r="F456" s="389"/>
      <c r="G456" s="112">
        <f>G457</f>
        <v>20</v>
      </c>
      <c r="H456" s="112">
        <f>H457</f>
        <v>0</v>
      </c>
      <c r="I456" s="112">
        <f>I457</f>
        <v>0</v>
      </c>
      <c r="J456" s="112">
        <f>J457</f>
        <v>0</v>
      </c>
      <c r="K456" s="112">
        <f t="shared" ref="K456:Q456" si="231">K457</f>
        <v>0</v>
      </c>
      <c r="L456" s="112">
        <f t="shared" si="231"/>
        <v>0</v>
      </c>
      <c r="M456" s="112">
        <f t="shared" si="231"/>
        <v>0</v>
      </c>
      <c r="N456" s="112">
        <f t="shared" si="231"/>
        <v>0</v>
      </c>
      <c r="O456" s="112">
        <f t="shared" si="231"/>
        <v>20</v>
      </c>
      <c r="P456" s="112">
        <f t="shared" si="231"/>
        <v>0</v>
      </c>
      <c r="Q456" s="469">
        <f t="shared" si="231"/>
        <v>20</v>
      </c>
      <c r="R456" s="376"/>
      <c r="S456" s="113"/>
      <c r="T456" s="113"/>
      <c r="U456" s="113"/>
    </row>
    <row r="457" spans="1:21">
      <c r="A457" s="395" t="s">
        <v>46</v>
      </c>
      <c r="B457" s="390" t="s">
        <v>30</v>
      </c>
      <c r="C457" s="390" t="s">
        <v>60</v>
      </c>
      <c r="D457" s="390" t="s">
        <v>31</v>
      </c>
      <c r="E457" s="390" t="s">
        <v>415</v>
      </c>
      <c r="F457" s="390" t="s">
        <v>47</v>
      </c>
      <c r="G457" s="67">
        <v>20</v>
      </c>
      <c r="H457" s="114"/>
      <c r="I457" s="114"/>
      <c r="J457" s="114"/>
      <c r="K457" s="114"/>
      <c r="L457" s="114"/>
      <c r="M457" s="114"/>
      <c r="N457" s="114"/>
      <c r="O457" s="67">
        <f t="shared" si="217"/>
        <v>20</v>
      </c>
      <c r="P457" s="114">
        <f t="shared" si="218"/>
        <v>0</v>
      </c>
      <c r="Q457" s="497">
        <v>20</v>
      </c>
      <c r="R457" s="686"/>
    </row>
    <row r="458" spans="1:21" s="23" customFormat="1" ht="22.5">
      <c r="A458" s="388" t="s">
        <v>416</v>
      </c>
      <c r="B458" s="389" t="s">
        <v>30</v>
      </c>
      <c r="C458" s="389" t="s">
        <v>60</v>
      </c>
      <c r="D458" s="389" t="s">
        <v>31</v>
      </c>
      <c r="E458" s="389" t="s">
        <v>417</v>
      </c>
      <c r="F458" s="389"/>
      <c r="G458" s="112">
        <f>G459</f>
        <v>20</v>
      </c>
      <c r="H458" s="112">
        <f>H459</f>
        <v>0</v>
      </c>
      <c r="I458" s="112">
        <f>I459</f>
        <v>0</v>
      </c>
      <c r="J458" s="112">
        <f>J459</f>
        <v>0</v>
      </c>
      <c r="K458" s="112">
        <f t="shared" ref="K458:Q458" si="232">K459</f>
        <v>0</v>
      </c>
      <c r="L458" s="112">
        <f t="shared" si="232"/>
        <v>0</v>
      </c>
      <c r="M458" s="112">
        <f t="shared" si="232"/>
        <v>0</v>
      </c>
      <c r="N458" s="112">
        <f t="shared" si="232"/>
        <v>0</v>
      </c>
      <c r="O458" s="112">
        <f t="shared" si="232"/>
        <v>20</v>
      </c>
      <c r="P458" s="112">
        <f t="shared" si="232"/>
        <v>0</v>
      </c>
      <c r="Q458" s="469">
        <f t="shared" si="232"/>
        <v>20</v>
      </c>
      <c r="R458" s="376"/>
      <c r="S458" s="113"/>
      <c r="T458" s="113"/>
      <c r="U458" s="113"/>
    </row>
    <row r="459" spans="1:21">
      <c r="A459" s="395" t="s">
        <v>46</v>
      </c>
      <c r="B459" s="390" t="s">
        <v>30</v>
      </c>
      <c r="C459" s="390" t="s">
        <v>60</v>
      </c>
      <c r="D459" s="390" t="s">
        <v>31</v>
      </c>
      <c r="E459" s="390" t="s">
        <v>417</v>
      </c>
      <c r="F459" s="390" t="s">
        <v>47</v>
      </c>
      <c r="G459" s="67">
        <v>20</v>
      </c>
      <c r="H459" s="114"/>
      <c r="I459" s="114"/>
      <c r="J459" s="114"/>
      <c r="K459" s="114"/>
      <c r="L459" s="114"/>
      <c r="M459" s="114"/>
      <c r="N459" s="114"/>
      <c r="O459" s="67">
        <f t="shared" si="217"/>
        <v>20</v>
      </c>
      <c r="P459" s="114">
        <f t="shared" si="218"/>
        <v>0</v>
      </c>
      <c r="Q459" s="497">
        <v>20</v>
      </c>
      <c r="R459" s="686"/>
    </row>
    <row r="460" spans="1:21" s="23" customFormat="1" ht="22.5">
      <c r="A460" s="388" t="s">
        <v>418</v>
      </c>
      <c r="B460" s="389" t="s">
        <v>30</v>
      </c>
      <c r="C460" s="389" t="s">
        <v>60</v>
      </c>
      <c r="D460" s="389" t="s">
        <v>31</v>
      </c>
      <c r="E460" s="389" t="s">
        <v>419</v>
      </c>
      <c r="F460" s="389"/>
      <c r="G460" s="112">
        <f>G461</f>
        <v>50</v>
      </c>
      <c r="H460" s="112">
        <f>H461</f>
        <v>0</v>
      </c>
      <c r="I460" s="112">
        <f>I461</f>
        <v>0</v>
      </c>
      <c r="J460" s="112">
        <f>J461</f>
        <v>0</v>
      </c>
      <c r="K460" s="112">
        <f t="shared" ref="K460:Q460" si="233">K461</f>
        <v>0</v>
      </c>
      <c r="L460" s="112">
        <f t="shared" si="233"/>
        <v>0</v>
      </c>
      <c r="M460" s="112">
        <f t="shared" si="233"/>
        <v>0</v>
      </c>
      <c r="N460" s="112">
        <f t="shared" si="233"/>
        <v>0</v>
      </c>
      <c r="O460" s="112">
        <f t="shared" si="233"/>
        <v>50</v>
      </c>
      <c r="P460" s="112">
        <f t="shared" si="233"/>
        <v>0</v>
      </c>
      <c r="Q460" s="469">
        <f t="shared" si="233"/>
        <v>50</v>
      </c>
      <c r="R460" s="376"/>
      <c r="S460" s="113"/>
      <c r="T460" s="113"/>
      <c r="U460" s="113"/>
    </row>
    <row r="461" spans="1:21">
      <c r="A461" s="395" t="s">
        <v>46</v>
      </c>
      <c r="B461" s="390" t="s">
        <v>30</v>
      </c>
      <c r="C461" s="390" t="s">
        <v>60</v>
      </c>
      <c r="D461" s="390" t="s">
        <v>31</v>
      </c>
      <c r="E461" s="390" t="s">
        <v>419</v>
      </c>
      <c r="F461" s="390" t="s">
        <v>47</v>
      </c>
      <c r="G461" s="67">
        <v>50</v>
      </c>
      <c r="H461" s="114"/>
      <c r="I461" s="114"/>
      <c r="J461" s="114"/>
      <c r="K461" s="114"/>
      <c r="L461" s="114"/>
      <c r="M461" s="114"/>
      <c r="N461" s="114"/>
      <c r="O461" s="67">
        <f t="shared" si="217"/>
        <v>50</v>
      </c>
      <c r="P461" s="114">
        <f t="shared" si="218"/>
        <v>0</v>
      </c>
      <c r="Q461" s="497">
        <v>50</v>
      </c>
      <c r="R461" s="686"/>
    </row>
    <row r="462" spans="1:21" s="23" customFormat="1" ht="22.5">
      <c r="A462" s="388" t="s">
        <v>420</v>
      </c>
      <c r="B462" s="389" t="s">
        <v>30</v>
      </c>
      <c r="C462" s="389" t="s">
        <v>60</v>
      </c>
      <c r="D462" s="389" t="s">
        <v>31</v>
      </c>
      <c r="E462" s="389" t="s">
        <v>421</v>
      </c>
      <c r="F462" s="389"/>
      <c r="G462" s="112">
        <f>G464+G465+G463</f>
        <v>4929</v>
      </c>
      <c r="H462" s="112">
        <f t="shared" ref="H462:Q462" si="234">H464+H465+H463</f>
        <v>1000</v>
      </c>
      <c r="I462" s="112">
        <f t="shared" si="234"/>
        <v>260</v>
      </c>
      <c r="J462" s="112">
        <f t="shared" si="234"/>
        <v>0</v>
      </c>
      <c r="K462" s="112">
        <f t="shared" si="234"/>
        <v>0</v>
      </c>
      <c r="L462" s="112">
        <f t="shared" si="234"/>
        <v>-197.803</v>
      </c>
      <c r="M462" s="112">
        <f t="shared" si="234"/>
        <v>0</v>
      </c>
      <c r="N462" s="112">
        <f t="shared" si="234"/>
        <v>0</v>
      </c>
      <c r="O462" s="112">
        <f t="shared" si="234"/>
        <v>5991.1970000000001</v>
      </c>
      <c r="P462" s="112">
        <f t="shared" si="234"/>
        <v>-315.29700000000014</v>
      </c>
      <c r="Q462" s="469">
        <f t="shared" si="234"/>
        <v>5675.9</v>
      </c>
      <c r="R462" s="376"/>
      <c r="S462" s="113"/>
      <c r="T462" s="113"/>
      <c r="U462" s="113"/>
    </row>
    <row r="463" spans="1:21" ht="22.5">
      <c r="A463" s="395" t="s">
        <v>44</v>
      </c>
      <c r="B463" s="390" t="s">
        <v>30</v>
      </c>
      <c r="C463" s="390" t="s">
        <v>60</v>
      </c>
      <c r="D463" s="390" t="s">
        <v>31</v>
      </c>
      <c r="E463" s="390" t="s">
        <v>421</v>
      </c>
      <c r="F463" s="390" t="s">
        <v>45</v>
      </c>
      <c r="G463" s="67"/>
      <c r="H463" s="67"/>
      <c r="I463" s="67"/>
      <c r="J463" s="67"/>
      <c r="K463" s="67">
        <v>99</v>
      </c>
      <c r="L463" s="67"/>
      <c r="M463" s="67"/>
      <c r="N463" s="67"/>
      <c r="O463" s="67">
        <f t="shared" si="217"/>
        <v>99</v>
      </c>
      <c r="P463" s="114">
        <f t="shared" si="218"/>
        <v>0</v>
      </c>
      <c r="Q463" s="497">
        <v>99</v>
      </c>
      <c r="R463" s="686"/>
    </row>
    <row r="464" spans="1:21">
      <c r="A464" s="395" t="s">
        <v>46</v>
      </c>
      <c r="B464" s="390" t="s">
        <v>30</v>
      </c>
      <c r="C464" s="390" t="s">
        <v>60</v>
      </c>
      <c r="D464" s="390" t="s">
        <v>31</v>
      </c>
      <c r="E464" s="390" t="s">
        <v>421</v>
      </c>
      <c r="F464" s="390" t="s">
        <v>47</v>
      </c>
      <c r="G464" s="67">
        <v>530</v>
      </c>
      <c r="H464" s="114"/>
      <c r="I464" s="114"/>
      <c r="J464" s="114"/>
      <c r="K464" s="114">
        <v>-99</v>
      </c>
      <c r="L464" s="114"/>
      <c r="M464" s="114"/>
      <c r="N464" s="114"/>
      <c r="O464" s="67">
        <f t="shared" si="217"/>
        <v>431</v>
      </c>
      <c r="P464" s="114">
        <f t="shared" si="218"/>
        <v>-13.100000000000023</v>
      </c>
      <c r="Q464" s="497">
        <v>417.9</v>
      </c>
      <c r="R464" s="686"/>
    </row>
    <row r="465" spans="1:21">
      <c r="A465" s="370" t="s">
        <v>92</v>
      </c>
      <c r="B465" s="390" t="s">
        <v>30</v>
      </c>
      <c r="C465" s="390" t="s">
        <v>60</v>
      </c>
      <c r="D465" s="390" t="s">
        <v>31</v>
      </c>
      <c r="E465" s="390" t="s">
        <v>421</v>
      </c>
      <c r="F465" s="390" t="s">
        <v>93</v>
      </c>
      <c r="G465" s="67">
        <f>4259+140</f>
        <v>4399</v>
      </c>
      <c r="H465" s="114">
        <v>1000</v>
      </c>
      <c r="I465" s="114">
        <v>260</v>
      </c>
      <c r="J465" s="114"/>
      <c r="K465" s="114"/>
      <c r="L465" s="114">
        <v>-197.803</v>
      </c>
      <c r="M465" s="114"/>
      <c r="N465" s="114"/>
      <c r="O465" s="67">
        <f t="shared" si="217"/>
        <v>5461.1970000000001</v>
      </c>
      <c r="P465" s="114">
        <f t="shared" si="218"/>
        <v>-302.19700000000012</v>
      </c>
      <c r="Q465" s="497">
        <v>5159</v>
      </c>
      <c r="R465" s="686"/>
    </row>
    <row r="466" spans="1:21" s="23" customFormat="1">
      <c r="A466" s="388" t="s">
        <v>422</v>
      </c>
      <c r="B466" s="389" t="s">
        <v>30</v>
      </c>
      <c r="C466" s="389" t="s">
        <v>60</v>
      </c>
      <c r="D466" s="389" t="s">
        <v>31</v>
      </c>
      <c r="E466" s="389" t="s">
        <v>423</v>
      </c>
      <c r="F466" s="389"/>
      <c r="G466" s="112">
        <f>G467+G468</f>
        <v>24736.021999999997</v>
      </c>
      <c r="H466" s="112">
        <f>H467+H468</f>
        <v>10518.2</v>
      </c>
      <c r="I466" s="112">
        <f>I467+I468</f>
        <v>0</v>
      </c>
      <c r="J466" s="112">
        <f>J467+J468</f>
        <v>486.48999999999978</v>
      </c>
      <c r="K466" s="112">
        <f t="shared" ref="K466:Q466" si="235">K467+K468</f>
        <v>1987.2</v>
      </c>
      <c r="L466" s="112">
        <f t="shared" si="235"/>
        <v>420</v>
      </c>
      <c r="M466" s="112">
        <f t="shared" si="235"/>
        <v>0</v>
      </c>
      <c r="N466" s="112">
        <f t="shared" si="235"/>
        <v>0</v>
      </c>
      <c r="O466" s="112">
        <f t="shared" si="235"/>
        <v>38147.911999999997</v>
      </c>
      <c r="P466" s="112">
        <f t="shared" si="235"/>
        <v>-776.49056000000019</v>
      </c>
      <c r="Q466" s="469">
        <f t="shared" si="235"/>
        <v>37371.421439999998</v>
      </c>
      <c r="R466" s="376"/>
      <c r="S466" s="113"/>
      <c r="T466" s="113"/>
      <c r="U466" s="113"/>
    </row>
    <row r="467" spans="1:21">
      <c r="A467" s="395" t="s">
        <v>46</v>
      </c>
      <c r="B467" s="390" t="s">
        <v>30</v>
      </c>
      <c r="C467" s="390" t="s">
        <v>60</v>
      </c>
      <c r="D467" s="390" t="s">
        <v>31</v>
      </c>
      <c r="E467" s="390" t="s">
        <v>423</v>
      </c>
      <c r="F467" s="390" t="s">
        <v>47</v>
      </c>
      <c r="G467" s="67">
        <v>5761.027</v>
      </c>
      <c r="H467" s="114"/>
      <c r="I467" s="114"/>
      <c r="J467" s="114">
        <f>794+500</f>
        <v>1294</v>
      </c>
      <c r="K467" s="114"/>
      <c r="L467" s="114"/>
      <c r="M467" s="114"/>
      <c r="N467" s="114"/>
      <c r="O467" s="67">
        <f t="shared" si="217"/>
        <v>7055.027</v>
      </c>
      <c r="P467" s="114">
        <f t="shared" si="218"/>
        <v>-776.49056000000019</v>
      </c>
      <c r="Q467" s="497">
        <v>6278.5364399999999</v>
      </c>
      <c r="R467" s="686"/>
    </row>
    <row r="468" spans="1:21">
      <c r="A468" s="370" t="s">
        <v>92</v>
      </c>
      <c r="B468" s="390" t="s">
        <v>30</v>
      </c>
      <c r="C468" s="390" t="s">
        <v>60</v>
      </c>
      <c r="D468" s="390" t="s">
        <v>31</v>
      </c>
      <c r="E468" s="390" t="s">
        <v>423</v>
      </c>
      <c r="F468" s="390" t="s">
        <v>93</v>
      </c>
      <c r="G468" s="67">
        <v>18974.994999999999</v>
      </c>
      <c r="H468" s="114">
        <f>7195.7+3322.5</f>
        <v>10518.2</v>
      </c>
      <c r="I468" s="114"/>
      <c r="J468" s="114">
        <f>200+279-2711.51+1425</f>
        <v>-807.51000000000022</v>
      </c>
      <c r="K468" s="114">
        <f>475+200+164+1148.2</f>
        <v>1987.2</v>
      </c>
      <c r="L468" s="114">
        <f>420</f>
        <v>420</v>
      </c>
      <c r="M468" s="114"/>
      <c r="N468" s="114"/>
      <c r="O468" s="67">
        <f t="shared" si="217"/>
        <v>31092.884999999998</v>
      </c>
      <c r="P468" s="114">
        <f t="shared" si="218"/>
        <v>0</v>
      </c>
      <c r="Q468" s="497">
        <v>31092.884999999998</v>
      </c>
      <c r="R468" s="686"/>
    </row>
    <row r="469" spans="1:21" s="23" customFormat="1" ht="22.5">
      <c r="A469" s="388" t="s">
        <v>424</v>
      </c>
      <c r="B469" s="389" t="s">
        <v>30</v>
      </c>
      <c r="C469" s="389" t="s">
        <v>60</v>
      </c>
      <c r="D469" s="389" t="s">
        <v>31</v>
      </c>
      <c r="E469" s="389" t="s">
        <v>425</v>
      </c>
      <c r="F469" s="389"/>
      <c r="G469" s="112">
        <f>G470</f>
        <v>277.5</v>
      </c>
      <c r="H469" s="112">
        <f>H470</f>
        <v>0</v>
      </c>
      <c r="I469" s="112">
        <f>I470</f>
        <v>0</v>
      </c>
      <c r="J469" s="112">
        <f>J470</f>
        <v>0</v>
      </c>
      <c r="K469" s="112">
        <f t="shared" ref="K469:Q469" si="236">K470</f>
        <v>0</v>
      </c>
      <c r="L469" s="112">
        <f t="shared" si="236"/>
        <v>0</v>
      </c>
      <c r="M469" s="112">
        <f t="shared" si="236"/>
        <v>0</v>
      </c>
      <c r="N469" s="112">
        <f t="shared" si="236"/>
        <v>0</v>
      </c>
      <c r="O469" s="112">
        <f t="shared" si="236"/>
        <v>277.5</v>
      </c>
      <c r="P469" s="112">
        <f t="shared" si="236"/>
        <v>0</v>
      </c>
      <c r="Q469" s="469">
        <f t="shared" si="236"/>
        <v>277.5</v>
      </c>
      <c r="R469" s="376"/>
      <c r="S469" s="113"/>
      <c r="T469" s="113"/>
      <c r="U469" s="113"/>
    </row>
    <row r="470" spans="1:21">
      <c r="A470" s="370" t="s">
        <v>92</v>
      </c>
      <c r="B470" s="390" t="s">
        <v>30</v>
      </c>
      <c r="C470" s="390" t="s">
        <v>60</v>
      </c>
      <c r="D470" s="390" t="s">
        <v>31</v>
      </c>
      <c r="E470" s="390" t="s">
        <v>425</v>
      </c>
      <c r="F470" s="390" t="s">
        <v>93</v>
      </c>
      <c r="G470" s="67">
        <v>277.5</v>
      </c>
      <c r="H470" s="114"/>
      <c r="I470" s="114"/>
      <c r="J470" s="114"/>
      <c r="K470" s="114"/>
      <c r="L470" s="114"/>
      <c r="M470" s="114"/>
      <c r="N470" s="114"/>
      <c r="O470" s="67">
        <f t="shared" si="217"/>
        <v>277.5</v>
      </c>
      <c r="P470" s="114">
        <f t="shared" si="218"/>
        <v>0</v>
      </c>
      <c r="Q470" s="497">
        <v>277.5</v>
      </c>
      <c r="R470" s="686"/>
    </row>
    <row r="471" spans="1:21" s="23" customFormat="1" ht="22.5">
      <c r="A471" s="388" t="s">
        <v>426</v>
      </c>
      <c r="B471" s="389" t="s">
        <v>30</v>
      </c>
      <c r="C471" s="389" t="s">
        <v>60</v>
      </c>
      <c r="D471" s="389" t="s">
        <v>31</v>
      </c>
      <c r="E471" s="389" t="s">
        <v>427</v>
      </c>
      <c r="F471" s="389"/>
      <c r="G471" s="112">
        <f>G472+G473</f>
        <v>1000</v>
      </c>
      <c r="H471" s="112">
        <f>H472+H473</f>
        <v>0</v>
      </c>
      <c r="I471" s="112">
        <f>I472+I473</f>
        <v>0</v>
      </c>
      <c r="J471" s="112">
        <f>J472+J473</f>
        <v>0</v>
      </c>
      <c r="K471" s="112">
        <f t="shared" ref="K471:Q471" si="237">K472+K473</f>
        <v>0</v>
      </c>
      <c r="L471" s="112">
        <f t="shared" si="237"/>
        <v>0</v>
      </c>
      <c r="M471" s="112">
        <f t="shared" si="237"/>
        <v>0</v>
      </c>
      <c r="N471" s="112">
        <f t="shared" si="237"/>
        <v>0</v>
      </c>
      <c r="O471" s="112">
        <f t="shared" si="237"/>
        <v>1000</v>
      </c>
      <c r="P471" s="112">
        <f t="shared" si="237"/>
        <v>0</v>
      </c>
      <c r="Q471" s="469">
        <f t="shared" si="237"/>
        <v>1000</v>
      </c>
      <c r="R471" s="376"/>
      <c r="S471" s="113"/>
      <c r="T471" s="113"/>
      <c r="U471" s="113"/>
    </row>
    <row r="472" spans="1:21">
      <c r="A472" s="395" t="s">
        <v>46</v>
      </c>
      <c r="B472" s="390" t="s">
        <v>30</v>
      </c>
      <c r="C472" s="390" t="s">
        <v>60</v>
      </c>
      <c r="D472" s="390" t="s">
        <v>31</v>
      </c>
      <c r="E472" s="390" t="s">
        <v>427</v>
      </c>
      <c r="F472" s="390" t="s">
        <v>47</v>
      </c>
      <c r="G472" s="67">
        <v>400</v>
      </c>
      <c r="H472" s="114"/>
      <c r="I472" s="114"/>
      <c r="J472" s="114"/>
      <c r="K472" s="114"/>
      <c r="L472" s="114"/>
      <c r="M472" s="114"/>
      <c r="N472" s="114"/>
      <c r="O472" s="67">
        <f t="shared" si="217"/>
        <v>400</v>
      </c>
      <c r="P472" s="114">
        <f t="shared" si="218"/>
        <v>0</v>
      </c>
      <c r="Q472" s="497">
        <v>400</v>
      </c>
      <c r="R472" s="686"/>
    </row>
    <row r="473" spans="1:21">
      <c r="A473" s="370" t="s">
        <v>92</v>
      </c>
      <c r="B473" s="390" t="s">
        <v>30</v>
      </c>
      <c r="C473" s="390" t="s">
        <v>60</v>
      </c>
      <c r="D473" s="390" t="s">
        <v>31</v>
      </c>
      <c r="E473" s="390" t="s">
        <v>427</v>
      </c>
      <c r="F473" s="390" t="s">
        <v>93</v>
      </c>
      <c r="G473" s="67">
        <v>600</v>
      </c>
      <c r="H473" s="114"/>
      <c r="I473" s="114"/>
      <c r="J473" s="114"/>
      <c r="K473" s="114"/>
      <c r="L473" s="114"/>
      <c r="M473" s="114"/>
      <c r="N473" s="114"/>
      <c r="O473" s="67">
        <f t="shared" si="217"/>
        <v>600</v>
      </c>
      <c r="P473" s="114">
        <f t="shared" si="218"/>
        <v>0</v>
      </c>
      <c r="Q473" s="497">
        <v>600</v>
      </c>
      <c r="R473" s="686"/>
    </row>
    <row r="474" spans="1:21" s="100" customFormat="1" ht="22.5">
      <c r="A474" s="388" t="s">
        <v>428</v>
      </c>
      <c r="B474" s="389" t="s">
        <v>30</v>
      </c>
      <c r="C474" s="389" t="s">
        <v>60</v>
      </c>
      <c r="D474" s="389" t="s">
        <v>31</v>
      </c>
      <c r="E474" s="389" t="s">
        <v>429</v>
      </c>
      <c r="F474" s="389"/>
      <c r="G474" s="112">
        <f>G475+G476+G477+G478+G479+G480+G481</f>
        <v>128081.13799999999</v>
      </c>
      <c r="H474" s="112">
        <f>H475+H476+H477+H478+H479+H480+H481</f>
        <v>6440.7999999999993</v>
      </c>
      <c r="I474" s="112">
        <f>I475+I476+I477+I478+I479+I480+I481</f>
        <v>25</v>
      </c>
      <c r="J474" s="112">
        <f>J475+J476+J477+J478+J479+J480+J481</f>
        <v>20.275600000000001</v>
      </c>
      <c r="K474" s="112">
        <f t="shared" ref="K474:Q474" si="238">K475+K476+K477+K478+K479+K480+K481</f>
        <v>0</v>
      </c>
      <c r="L474" s="112">
        <f t="shared" si="238"/>
        <v>2210.5263100000002</v>
      </c>
      <c r="M474" s="112">
        <f t="shared" si="238"/>
        <v>0</v>
      </c>
      <c r="N474" s="112">
        <f t="shared" si="238"/>
        <v>0</v>
      </c>
      <c r="O474" s="112">
        <f t="shared" si="238"/>
        <v>136777.73991</v>
      </c>
      <c r="P474" s="112">
        <f t="shared" si="238"/>
        <v>-1213.7591199999895</v>
      </c>
      <c r="Q474" s="469">
        <f t="shared" si="238"/>
        <v>135563.98079</v>
      </c>
      <c r="R474" s="376"/>
      <c r="S474" s="113"/>
      <c r="T474" s="113"/>
      <c r="U474" s="113"/>
    </row>
    <row r="475" spans="1:21">
      <c r="A475" s="395" t="s">
        <v>38</v>
      </c>
      <c r="B475" s="390" t="s">
        <v>30</v>
      </c>
      <c r="C475" s="390" t="s">
        <v>60</v>
      </c>
      <c r="D475" s="390" t="s">
        <v>31</v>
      </c>
      <c r="E475" s="390" t="s">
        <v>429</v>
      </c>
      <c r="F475" s="390" t="s">
        <v>83</v>
      </c>
      <c r="G475" s="67">
        <v>4239</v>
      </c>
      <c r="H475" s="114">
        <v>112.7</v>
      </c>
      <c r="I475" s="114"/>
      <c r="J475" s="114"/>
      <c r="K475" s="114">
        <v>5.8</v>
      </c>
      <c r="L475" s="114">
        <v>-42.859520000000003</v>
      </c>
      <c r="M475" s="114"/>
      <c r="N475" s="114"/>
      <c r="O475" s="67">
        <f t="shared" si="217"/>
        <v>4314.64048</v>
      </c>
      <c r="P475" s="114">
        <f t="shared" si="218"/>
        <v>-640.1266599999999</v>
      </c>
      <c r="Q475" s="497">
        <v>3674.5138200000001</v>
      </c>
      <c r="R475" s="686"/>
    </row>
    <row r="476" spans="1:21" ht="22.5">
      <c r="A476" s="395" t="s">
        <v>44</v>
      </c>
      <c r="B476" s="390" t="s">
        <v>30</v>
      </c>
      <c r="C476" s="390" t="s">
        <v>60</v>
      </c>
      <c r="D476" s="390" t="s">
        <v>31</v>
      </c>
      <c r="E476" s="390" t="s">
        <v>429</v>
      </c>
      <c r="F476" s="390" t="s">
        <v>45</v>
      </c>
      <c r="G476" s="67">
        <v>594.20000000000005</v>
      </c>
      <c r="H476" s="114"/>
      <c r="I476" s="114">
        <f>4.863</f>
        <v>4.8630000000000004</v>
      </c>
      <c r="J476" s="114"/>
      <c r="K476" s="114">
        <v>10</v>
      </c>
      <c r="L476" s="114">
        <v>7.2</v>
      </c>
      <c r="M476" s="114"/>
      <c r="N476" s="114"/>
      <c r="O476" s="67">
        <f t="shared" si="217"/>
        <v>616.26300000000015</v>
      </c>
      <c r="P476" s="114">
        <f t="shared" si="218"/>
        <v>68.426669999999831</v>
      </c>
      <c r="Q476" s="497">
        <v>684.68966999999998</v>
      </c>
      <c r="R476" s="686"/>
    </row>
    <row r="477" spans="1:21">
      <c r="A477" s="395" t="s">
        <v>46</v>
      </c>
      <c r="B477" s="390" t="s">
        <v>30</v>
      </c>
      <c r="C477" s="390" t="s">
        <v>60</v>
      </c>
      <c r="D477" s="390" t="s">
        <v>31</v>
      </c>
      <c r="E477" s="390" t="s">
        <v>429</v>
      </c>
      <c r="F477" s="390" t="s">
        <v>47</v>
      </c>
      <c r="G477" s="67">
        <f>20307.3+88+180</f>
        <v>20575.3</v>
      </c>
      <c r="H477" s="114">
        <f>830+2842.5</f>
        <v>3672.5</v>
      </c>
      <c r="I477" s="114">
        <f>25-4.863-2.1</f>
        <v>18.036999999999999</v>
      </c>
      <c r="J477" s="114">
        <v>20.275600000000001</v>
      </c>
      <c r="K477" s="114">
        <v>-15.8</v>
      </c>
      <c r="L477" s="114">
        <f>-8.5+42.85952-7.2</f>
        <v>27.159520000000004</v>
      </c>
      <c r="M477" s="114"/>
      <c r="N477" s="114"/>
      <c r="O477" s="67">
        <f t="shared" si="217"/>
        <v>24297.472120000002</v>
      </c>
      <c r="P477" s="114">
        <f t="shared" si="218"/>
        <v>-522.2392600000021</v>
      </c>
      <c r="Q477" s="497">
        <f>23836.34346-61.1106</f>
        <v>23775.23286</v>
      </c>
      <c r="R477" s="686"/>
    </row>
    <row r="478" spans="1:21" ht="33.75">
      <c r="A478" s="404" t="s">
        <v>386</v>
      </c>
      <c r="B478" s="390" t="s">
        <v>30</v>
      </c>
      <c r="C478" s="390" t="s">
        <v>60</v>
      </c>
      <c r="D478" s="390" t="s">
        <v>31</v>
      </c>
      <c r="E478" s="390" t="s">
        <v>429</v>
      </c>
      <c r="F478" s="390" t="s">
        <v>99</v>
      </c>
      <c r="G478" s="67">
        <v>82647.23</v>
      </c>
      <c r="H478" s="114"/>
      <c r="I478" s="114"/>
      <c r="J478" s="114"/>
      <c r="K478" s="114"/>
      <c r="L478" s="114">
        <f>440+250+1100+300</f>
        <v>2090</v>
      </c>
      <c r="M478" s="114"/>
      <c r="N478" s="114"/>
      <c r="O478" s="67">
        <f t="shared" si="217"/>
        <v>84737.23</v>
      </c>
      <c r="P478" s="114">
        <f t="shared" si="218"/>
        <v>1439.6963500000129</v>
      </c>
      <c r="Q478" s="497">
        <f>85769.86035+107.066+300</f>
        <v>86176.926350000009</v>
      </c>
      <c r="R478" s="686"/>
    </row>
    <row r="479" spans="1:21">
      <c r="A479" s="370" t="s">
        <v>92</v>
      </c>
      <c r="B479" s="390" t="s">
        <v>30</v>
      </c>
      <c r="C479" s="390" t="s">
        <v>60</v>
      </c>
      <c r="D479" s="390" t="s">
        <v>31</v>
      </c>
      <c r="E479" s="390" t="s">
        <v>429</v>
      </c>
      <c r="F479" s="390" t="s">
        <v>93</v>
      </c>
      <c r="G479" s="67">
        <v>18894.5</v>
      </c>
      <c r="H479" s="114">
        <f>566+2089.6</f>
        <v>2655.6</v>
      </c>
      <c r="I479" s="114"/>
      <c r="J479" s="114"/>
      <c r="K479" s="114"/>
      <c r="L479" s="114">
        <f>-48.33689-28.9398+197.803</f>
        <v>120.52631</v>
      </c>
      <c r="M479" s="114"/>
      <c r="N479" s="114"/>
      <c r="O479" s="67">
        <f t="shared" si="217"/>
        <v>21670.62631</v>
      </c>
      <c r="P479" s="114">
        <f t="shared" si="218"/>
        <v>-1603.7246500000001</v>
      </c>
      <c r="Q479" s="497">
        <f>20173.96766-107.066</f>
        <v>20066.90166</v>
      </c>
      <c r="R479" s="686"/>
    </row>
    <row r="480" spans="1:21">
      <c r="A480" s="394" t="s">
        <v>48</v>
      </c>
      <c r="B480" s="390" t="s">
        <v>30</v>
      </c>
      <c r="C480" s="390" t="s">
        <v>60</v>
      </c>
      <c r="D480" s="390" t="s">
        <v>31</v>
      </c>
      <c r="E480" s="390" t="s">
        <v>429</v>
      </c>
      <c r="F480" s="390" t="s">
        <v>49</v>
      </c>
      <c r="G480" s="67">
        <v>1119.912</v>
      </c>
      <c r="H480" s="114"/>
      <c r="I480" s="114"/>
      <c r="J480" s="114"/>
      <c r="K480" s="114"/>
      <c r="L480" s="114"/>
      <c r="M480" s="114"/>
      <c r="N480" s="114"/>
      <c r="O480" s="67">
        <f t="shared" si="217"/>
        <v>1119.912</v>
      </c>
      <c r="P480" s="114">
        <f t="shared" si="218"/>
        <v>23.413000000000011</v>
      </c>
      <c r="Q480" s="497">
        <v>1143.325</v>
      </c>
      <c r="R480" s="686"/>
    </row>
    <row r="481" spans="1:21">
      <c r="A481" s="394" t="s">
        <v>50</v>
      </c>
      <c r="B481" s="390" t="s">
        <v>30</v>
      </c>
      <c r="C481" s="390" t="s">
        <v>60</v>
      </c>
      <c r="D481" s="390" t="s">
        <v>31</v>
      </c>
      <c r="E481" s="390" t="s">
        <v>429</v>
      </c>
      <c r="F481" s="390" t="s">
        <v>51</v>
      </c>
      <c r="G481" s="67">
        <v>10.996</v>
      </c>
      <c r="H481" s="114"/>
      <c r="I481" s="114">
        <f>2.1</f>
        <v>2.1</v>
      </c>
      <c r="J481" s="114"/>
      <c r="K481" s="114"/>
      <c r="L481" s="114">
        <v>8.5</v>
      </c>
      <c r="M481" s="114"/>
      <c r="N481" s="114"/>
      <c r="O481" s="67">
        <f t="shared" si="217"/>
        <v>21.596</v>
      </c>
      <c r="P481" s="114">
        <f t="shared" si="218"/>
        <v>20.79543</v>
      </c>
      <c r="Q481" s="497">
        <v>42.39143</v>
      </c>
      <c r="R481" s="686"/>
    </row>
    <row r="482" spans="1:21" s="23" customFormat="1">
      <c r="A482" s="397" t="s">
        <v>430</v>
      </c>
      <c r="B482" s="389" t="s">
        <v>30</v>
      </c>
      <c r="C482" s="389" t="s">
        <v>60</v>
      </c>
      <c r="D482" s="389" t="s">
        <v>31</v>
      </c>
      <c r="E482" s="389" t="s">
        <v>431</v>
      </c>
      <c r="F482" s="389"/>
      <c r="G482" s="112">
        <f>G483</f>
        <v>0</v>
      </c>
      <c r="H482" s="112">
        <f t="shared" ref="H482:Q482" si="239">H483</f>
        <v>0</v>
      </c>
      <c r="I482" s="112">
        <f t="shared" si="239"/>
        <v>0</v>
      </c>
      <c r="J482" s="112">
        <f t="shared" si="239"/>
        <v>0</v>
      </c>
      <c r="K482" s="112">
        <f t="shared" si="239"/>
        <v>400</v>
      </c>
      <c r="L482" s="112">
        <f t="shared" si="239"/>
        <v>0</v>
      </c>
      <c r="M482" s="112">
        <f t="shared" si="239"/>
        <v>0</v>
      </c>
      <c r="N482" s="112">
        <f t="shared" si="239"/>
        <v>0</v>
      </c>
      <c r="O482" s="112">
        <f t="shared" si="239"/>
        <v>400</v>
      </c>
      <c r="P482" s="112">
        <f t="shared" si="239"/>
        <v>0</v>
      </c>
      <c r="Q482" s="469">
        <f t="shared" si="239"/>
        <v>400</v>
      </c>
      <c r="R482" s="376"/>
      <c r="S482" s="113"/>
      <c r="T482" s="113"/>
      <c r="U482" s="113"/>
    </row>
    <row r="483" spans="1:21">
      <c r="A483" s="370" t="s">
        <v>92</v>
      </c>
      <c r="B483" s="390" t="s">
        <v>30</v>
      </c>
      <c r="C483" s="390" t="s">
        <v>60</v>
      </c>
      <c r="D483" s="390" t="s">
        <v>31</v>
      </c>
      <c r="E483" s="390" t="s">
        <v>431</v>
      </c>
      <c r="F483" s="390" t="s">
        <v>93</v>
      </c>
      <c r="G483" s="67"/>
      <c r="H483" s="114"/>
      <c r="I483" s="114"/>
      <c r="J483" s="114"/>
      <c r="K483" s="114">
        <v>400</v>
      </c>
      <c r="L483" s="114"/>
      <c r="M483" s="114"/>
      <c r="N483" s="114"/>
      <c r="O483" s="67">
        <f t="shared" si="217"/>
        <v>400</v>
      </c>
      <c r="P483" s="114">
        <f t="shared" si="218"/>
        <v>0</v>
      </c>
      <c r="Q483" s="497">
        <v>400</v>
      </c>
      <c r="R483" s="686"/>
    </row>
    <row r="484" spans="1:21" s="23" customFormat="1" ht="22.5">
      <c r="A484" s="397" t="s">
        <v>432</v>
      </c>
      <c r="B484" s="389" t="s">
        <v>30</v>
      </c>
      <c r="C484" s="389" t="s">
        <v>60</v>
      </c>
      <c r="D484" s="389" t="s">
        <v>31</v>
      </c>
      <c r="E484" s="389" t="s">
        <v>433</v>
      </c>
      <c r="F484" s="389"/>
      <c r="G484" s="112">
        <f>G485</f>
        <v>0</v>
      </c>
      <c r="H484" s="112">
        <f t="shared" ref="H484:Q484" si="240">H485</f>
        <v>0</v>
      </c>
      <c r="I484" s="112">
        <f t="shared" si="240"/>
        <v>0</v>
      </c>
      <c r="J484" s="112">
        <f t="shared" si="240"/>
        <v>0</v>
      </c>
      <c r="K484" s="112">
        <f t="shared" si="240"/>
        <v>0</v>
      </c>
      <c r="L484" s="112">
        <f t="shared" si="240"/>
        <v>164.69539</v>
      </c>
      <c r="M484" s="112">
        <f t="shared" si="240"/>
        <v>0</v>
      </c>
      <c r="N484" s="112">
        <f t="shared" si="240"/>
        <v>0</v>
      </c>
      <c r="O484" s="112">
        <f t="shared" si="240"/>
        <v>164.69539</v>
      </c>
      <c r="P484" s="112">
        <f t="shared" si="240"/>
        <v>146.94566999999998</v>
      </c>
      <c r="Q484" s="469">
        <f t="shared" si="240"/>
        <v>311.64105999999998</v>
      </c>
      <c r="R484" s="376"/>
      <c r="S484" s="113"/>
      <c r="T484" s="113"/>
      <c r="U484" s="113"/>
    </row>
    <row r="485" spans="1:21">
      <c r="A485" s="370" t="s">
        <v>92</v>
      </c>
      <c r="B485" s="390" t="s">
        <v>30</v>
      </c>
      <c r="C485" s="390" t="s">
        <v>60</v>
      </c>
      <c r="D485" s="390" t="s">
        <v>31</v>
      </c>
      <c r="E485" s="390" t="s">
        <v>433</v>
      </c>
      <c r="F485" s="390" t="s">
        <v>93</v>
      </c>
      <c r="G485" s="67"/>
      <c r="H485" s="114"/>
      <c r="I485" s="114"/>
      <c r="J485" s="114"/>
      <c r="K485" s="114"/>
      <c r="L485" s="114">
        <f>48.33689+28.9398+87.4187</f>
        <v>164.69539</v>
      </c>
      <c r="M485" s="114"/>
      <c r="N485" s="114"/>
      <c r="O485" s="67">
        <f t="shared" si="217"/>
        <v>164.69539</v>
      </c>
      <c r="P485" s="114">
        <f>Q485-O485</f>
        <v>146.94566999999998</v>
      </c>
      <c r="Q485" s="497">
        <f>251.34806+60.293</f>
        <v>311.64105999999998</v>
      </c>
      <c r="R485" s="686"/>
    </row>
    <row r="486" spans="1:21" s="23" customFormat="1">
      <c r="A486" s="619" t="s">
        <v>434</v>
      </c>
      <c r="B486" s="389" t="s">
        <v>30</v>
      </c>
      <c r="C486" s="389" t="s">
        <v>60</v>
      </c>
      <c r="D486" s="389" t="s">
        <v>31</v>
      </c>
      <c r="E486" s="389" t="s">
        <v>435</v>
      </c>
      <c r="F486" s="389"/>
      <c r="G486" s="112">
        <f>G487</f>
        <v>0</v>
      </c>
      <c r="H486" s="112">
        <f t="shared" ref="H486:Q486" si="241">H487</f>
        <v>0</v>
      </c>
      <c r="I486" s="112">
        <f t="shared" si="241"/>
        <v>0</v>
      </c>
      <c r="J486" s="112">
        <f t="shared" si="241"/>
        <v>0</v>
      </c>
      <c r="K486" s="112">
        <f t="shared" si="241"/>
        <v>0</v>
      </c>
      <c r="L486" s="112">
        <f t="shared" si="241"/>
        <v>46.25658</v>
      </c>
      <c r="M486" s="112">
        <f t="shared" si="241"/>
        <v>0</v>
      </c>
      <c r="N486" s="112">
        <f t="shared" si="241"/>
        <v>0</v>
      </c>
      <c r="O486" s="112">
        <f t="shared" si="241"/>
        <v>46.25658</v>
      </c>
      <c r="P486" s="112">
        <f t="shared" si="241"/>
        <v>21.713480000000004</v>
      </c>
      <c r="Q486" s="469">
        <f t="shared" si="241"/>
        <v>67.970060000000004</v>
      </c>
      <c r="R486" s="376"/>
      <c r="S486" s="113"/>
      <c r="T486" s="113"/>
      <c r="U486" s="113"/>
    </row>
    <row r="487" spans="1:21">
      <c r="A487" s="395" t="s">
        <v>46</v>
      </c>
      <c r="B487" s="390" t="s">
        <v>30</v>
      </c>
      <c r="C487" s="390" t="s">
        <v>60</v>
      </c>
      <c r="D487" s="390" t="s">
        <v>31</v>
      </c>
      <c r="E487" s="390" t="s">
        <v>435</v>
      </c>
      <c r="F487" s="390" t="s">
        <v>47</v>
      </c>
      <c r="G487" s="67"/>
      <c r="H487" s="114"/>
      <c r="I487" s="114"/>
      <c r="J487" s="114"/>
      <c r="K487" s="114"/>
      <c r="L487" s="114">
        <v>46.25658</v>
      </c>
      <c r="M487" s="114"/>
      <c r="N487" s="114"/>
      <c r="O487" s="67">
        <f t="shared" si="217"/>
        <v>46.25658</v>
      </c>
      <c r="P487" s="114">
        <f t="shared" si="218"/>
        <v>21.713480000000004</v>
      </c>
      <c r="Q487" s="497">
        <v>67.970060000000004</v>
      </c>
      <c r="R487" s="686"/>
    </row>
    <row r="488" spans="1:21" s="23" customFormat="1">
      <c r="A488" s="388" t="s">
        <v>436</v>
      </c>
      <c r="B488" s="389" t="s">
        <v>30</v>
      </c>
      <c r="C488" s="389" t="s">
        <v>60</v>
      </c>
      <c r="D488" s="389" t="s">
        <v>31</v>
      </c>
      <c r="E488" s="389" t="s">
        <v>437</v>
      </c>
      <c r="F488" s="389"/>
      <c r="G488" s="112">
        <f>G489+G492+G501+G507+G509+G511+G513+G516+G518+G520+G522+G524+G526+G528+G530+G532+G534+G536+G538+G540</f>
        <v>163920.56</v>
      </c>
      <c r="H488" s="112">
        <f t="shared" ref="H488:Q488" si="242">H489+H492+H501+H507+H509+H511+H513+H516+H518+H520+H522+H524+H526+H528+H530+H532+H534+H536+H538+H540</f>
        <v>-3429.0352000000003</v>
      </c>
      <c r="I488" s="112">
        <f t="shared" si="242"/>
        <v>61.335999999999999</v>
      </c>
      <c r="J488" s="112">
        <f t="shared" si="242"/>
        <v>-640</v>
      </c>
      <c r="K488" s="112">
        <f t="shared" si="242"/>
        <v>511.79999999999995</v>
      </c>
      <c r="L488" s="112">
        <f t="shared" si="242"/>
        <v>-12566.518699999999</v>
      </c>
      <c r="M488" s="112">
        <f t="shared" si="242"/>
        <v>-2140.3000000000002</v>
      </c>
      <c r="N488" s="112">
        <f t="shared" si="242"/>
        <v>0</v>
      </c>
      <c r="O488" s="112">
        <f t="shared" si="242"/>
        <v>145717.84209999995</v>
      </c>
      <c r="P488" s="112">
        <f t="shared" si="242"/>
        <v>1269.1232299999986</v>
      </c>
      <c r="Q488" s="469">
        <f t="shared" si="242"/>
        <v>146986.96532999998</v>
      </c>
      <c r="R488" s="113"/>
      <c r="S488" s="113"/>
      <c r="T488" s="113"/>
      <c r="U488" s="113"/>
    </row>
    <row r="489" spans="1:21" s="23" customFormat="1" ht="22.5">
      <c r="A489" s="388" t="s">
        <v>438</v>
      </c>
      <c r="B489" s="389" t="s">
        <v>30</v>
      </c>
      <c r="C489" s="389" t="s">
        <v>60</v>
      </c>
      <c r="D489" s="389" t="s">
        <v>31</v>
      </c>
      <c r="E489" s="389" t="s">
        <v>439</v>
      </c>
      <c r="F489" s="389"/>
      <c r="G489" s="112">
        <f>G490+G491</f>
        <v>31248.760000000002</v>
      </c>
      <c r="H489" s="112">
        <f>H490+H491</f>
        <v>34.641300000000001</v>
      </c>
      <c r="I489" s="112">
        <f>I490+I491</f>
        <v>0</v>
      </c>
      <c r="J489" s="112">
        <f>J490+J491</f>
        <v>0</v>
      </c>
      <c r="K489" s="112">
        <f t="shared" ref="K489:Q489" si="243">K490+K491</f>
        <v>0</v>
      </c>
      <c r="L489" s="112">
        <f t="shared" si="243"/>
        <v>-87.418700000000001</v>
      </c>
      <c r="M489" s="112">
        <f t="shared" si="243"/>
        <v>0</v>
      </c>
      <c r="N489" s="112">
        <f t="shared" si="243"/>
        <v>0</v>
      </c>
      <c r="O489" s="112">
        <f t="shared" si="243"/>
        <v>31195.982599999999</v>
      </c>
      <c r="P489" s="112">
        <f t="shared" si="243"/>
        <v>-81.047400000000039</v>
      </c>
      <c r="Q489" s="469">
        <f t="shared" si="243"/>
        <v>31114.9352</v>
      </c>
      <c r="R489" s="113"/>
      <c r="S489" s="113"/>
      <c r="T489" s="113"/>
      <c r="U489" s="113"/>
    </row>
    <row r="490" spans="1:21" ht="33.75">
      <c r="A490" s="404" t="s">
        <v>386</v>
      </c>
      <c r="B490" s="390" t="s">
        <v>30</v>
      </c>
      <c r="C490" s="390" t="s">
        <v>60</v>
      </c>
      <c r="D490" s="390" t="s">
        <v>31</v>
      </c>
      <c r="E490" s="390" t="s">
        <v>439</v>
      </c>
      <c r="F490" s="390" t="s">
        <v>99</v>
      </c>
      <c r="G490" s="67">
        <f>16295.6+6290.4+7870.7</f>
        <v>30456.7</v>
      </c>
      <c r="H490" s="114">
        <v>34.641300000000001</v>
      </c>
      <c r="I490" s="114"/>
      <c r="J490" s="114"/>
      <c r="K490" s="114"/>
      <c r="L490" s="114"/>
      <c r="M490" s="114"/>
      <c r="N490" s="114"/>
      <c r="O490" s="67">
        <f t="shared" si="217"/>
        <v>30491.3413</v>
      </c>
      <c r="P490" s="114">
        <f t="shared" si="218"/>
        <v>0</v>
      </c>
      <c r="Q490" s="497">
        <v>30491.3413</v>
      </c>
    </row>
    <row r="491" spans="1:21">
      <c r="A491" s="370" t="s">
        <v>92</v>
      </c>
      <c r="B491" s="390" t="s">
        <v>30</v>
      </c>
      <c r="C491" s="390" t="s">
        <v>60</v>
      </c>
      <c r="D491" s="390" t="s">
        <v>31</v>
      </c>
      <c r="E491" s="390" t="s">
        <v>439</v>
      </c>
      <c r="F491" s="390" t="s">
        <v>93</v>
      </c>
      <c r="G491" s="67">
        <f>446.26+144.14+201.66</f>
        <v>792.06</v>
      </c>
      <c r="H491" s="114"/>
      <c r="I491" s="114"/>
      <c r="J491" s="114"/>
      <c r="K491" s="114"/>
      <c r="L491" s="114">
        <v>-87.418700000000001</v>
      </c>
      <c r="M491" s="114"/>
      <c r="N491" s="114"/>
      <c r="O491" s="67">
        <f t="shared" si="217"/>
        <v>704.6413</v>
      </c>
      <c r="P491" s="114">
        <f t="shared" si="218"/>
        <v>-81.047400000000039</v>
      </c>
      <c r="Q491" s="497">
        <f>683.8869-60.293</f>
        <v>623.59389999999996</v>
      </c>
    </row>
    <row r="492" spans="1:21" s="100" customFormat="1" ht="22.5">
      <c r="A492" s="388" t="s">
        <v>440</v>
      </c>
      <c r="B492" s="389" t="s">
        <v>30</v>
      </c>
      <c r="C492" s="389" t="s">
        <v>60</v>
      </c>
      <c r="D492" s="389" t="s">
        <v>31</v>
      </c>
      <c r="E492" s="389" t="s">
        <v>441</v>
      </c>
      <c r="F492" s="389"/>
      <c r="G492" s="112">
        <f>G493+G494+G495+G496+G499+G500+G498+G497</f>
        <v>47498.5</v>
      </c>
      <c r="H492" s="112">
        <f>H493+H494+H495+H496+H499+H500+H498+H497</f>
        <v>-5311.7764999999999</v>
      </c>
      <c r="I492" s="112">
        <f>I493+I494+I495+I496+I499+I500+I498+I497</f>
        <v>-1.4155343563970746E-15</v>
      </c>
      <c r="J492" s="112">
        <f>J493+J494+J495+J496+J499+J500+J498+J497</f>
        <v>10</v>
      </c>
      <c r="K492" s="112">
        <f t="shared" ref="K492:Q492" si="244">K493+K494+K495+K496+K499+K500+K498+K497</f>
        <v>181.79999999999998</v>
      </c>
      <c r="L492" s="112">
        <f t="shared" si="244"/>
        <v>0.12350000000001771</v>
      </c>
      <c r="M492" s="112">
        <f t="shared" si="244"/>
        <v>0</v>
      </c>
      <c r="N492" s="112">
        <f t="shared" si="244"/>
        <v>0</v>
      </c>
      <c r="O492" s="112">
        <f t="shared" si="244"/>
        <v>42378.64699999999</v>
      </c>
      <c r="P492" s="112">
        <f t="shared" si="244"/>
        <v>390.17062999999825</v>
      </c>
      <c r="Q492" s="469">
        <f t="shared" si="244"/>
        <v>42768.817629999998</v>
      </c>
      <c r="R492" s="113"/>
      <c r="S492" s="113"/>
      <c r="T492" s="113"/>
      <c r="U492" s="113"/>
    </row>
    <row r="493" spans="1:21">
      <c r="A493" s="370" t="s">
        <v>33</v>
      </c>
      <c r="B493" s="390" t="s">
        <v>30</v>
      </c>
      <c r="C493" s="390" t="s">
        <v>60</v>
      </c>
      <c r="D493" s="390" t="s">
        <v>31</v>
      </c>
      <c r="E493" s="390" t="s">
        <v>441</v>
      </c>
      <c r="F493" s="390" t="s">
        <v>209</v>
      </c>
      <c r="G493" s="67">
        <v>34337</v>
      </c>
      <c r="H493" s="114">
        <v>-4693.8999999999996</v>
      </c>
      <c r="I493" s="114"/>
      <c r="J493" s="114"/>
      <c r="K493" s="114"/>
      <c r="L493" s="114"/>
      <c r="M493" s="114"/>
      <c r="N493" s="114"/>
      <c r="O493" s="67">
        <f t="shared" ref="O493:O558" si="245">I493+H493+G493+J493+K493+L493+M493+N493</f>
        <v>29643.1</v>
      </c>
      <c r="P493" s="114">
        <f t="shared" si="218"/>
        <v>0</v>
      </c>
      <c r="Q493" s="497">
        <v>29643.1</v>
      </c>
    </row>
    <row r="494" spans="1:21">
      <c r="A494" s="395" t="s">
        <v>38</v>
      </c>
      <c r="B494" s="390" t="s">
        <v>30</v>
      </c>
      <c r="C494" s="390" t="s">
        <v>60</v>
      </c>
      <c r="D494" s="390" t="s">
        <v>31</v>
      </c>
      <c r="E494" s="390" t="s">
        <v>441</v>
      </c>
      <c r="F494" s="390" t="s">
        <v>83</v>
      </c>
      <c r="G494" s="67">
        <v>1220.9000000000001</v>
      </c>
      <c r="H494" s="114">
        <v>25</v>
      </c>
      <c r="I494" s="114">
        <v>50</v>
      </c>
      <c r="J494" s="114">
        <v>3.5</v>
      </c>
      <c r="K494" s="114">
        <v>10.85</v>
      </c>
      <c r="L494" s="114"/>
      <c r="M494" s="114"/>
      <c r="N494" s="114"/>
      <c r="O494" s="67">
        <f t="shared" si="245"/>
        <v>1310.25</v>
      </c>
      <c r="P494" s="114">
        <f t="shared" si="218"/>
        <v>-313.39705000000004</v>
      </c>
      <c r="Q494" s="497">
        <v>996.85294999999996</v>
      </c>
    </row>
    <row r="495" spans="1:21" ht="22.5">
      <c r="A495" s="395" t="s">
        <v>44</v>
      </c>
      <c r="B495" s="390" t="s">
        <v>30</v>
      </c>
      <c r="C495" s="390" t="s">
        <v>60</v>
      </c>
      <c r="D495" s="390" t="s">
        <v>31</v>
      </c>
      <c r="E495" s="390" t="s">
        <v>441</v>
      </c>
      <c r="F495" s="390" t="s">
        <v>45</v>
      </c>
      <c r="G495" s="67">
        <v>59.7</v>
      </c>
      <c r="H495" s="114">
        <v>70</v>
      </c>
      <c r="I495" s="114"/>
      <c r="J495" s="114"/>
      <c r="K495" s="114"/>
      <c r="L495" s="114"/>
      <c r="M495" s="114"/>
      <c r="N495" s="114"/>
      <c r="O495" s="67">
        <f t="shared" si="245"/>
        <v>129.69999999999999</v>
      </c>
      <c r="P495" s="114">
        <f t="shared" si="218"/>
        <v>59.282150000000001</v>
      </c>
      <c r="Q495" s="497">
        <v>188.98214999999999</v>
      </c>
    </row>
    <row r="496" spans="1:21">
      <c r="A496" s="395" t="s">
        <v>46</v>
      </c>
      <c r="B496" s="390" t="s">
        <v>30</v>
      </c>
      <c r="C496" s="390" t="s">
        <v>60</v>
      </c>
      <c r="D496" s="390" t="s">
        <v>31</v>
      </c>
      <c r="E496" s="390" t="s">
        <v>441</v>
      </c>
      <c r="F496" s="390" t="s">
        <v>47</v>
      </c>
      <c r="G496" s="67">
        <v>8936.2000000000007</v>
      </c>
      <c r="H496" s="114">
        <f>-2000+82.1235+1205</f>
        <v>-712.87650000000008</v>
      </c>
      <c r="I496" s="114">
        <f>-0.1-50</f>
        <v>-50.1</v>
      </c>
      <c r="J496" s="114">
        <v>6.5</v>
      </c>
      <c r="K496" s="114">
        <f>-12+170.95</f>
        <v>158.94999999999999</v>
      </c>
      <c r="L496" s="114">
        <f>-11.7+147.3+40.9-188.0765</f>
        <v>-11.576499999999982</v>
      </c>
      <c r="M496" s="114"/>
      <c r="N496" s="114"/>
      <c r="O496" s="67">
        <f t="shared" si="245"/>
        <v>8327.0970000000016</v>
      </c>
      <c r="P496" s="114">
        <f t="shared" si="218"/>
        <v>604.61533999999847</v>
      </c>
      <c r="Q496" s="497">
        <v>8931.71234</v>
      </c>
    </row>
    <row r="497" spans="1:21" ht="33.75">
      <c r="A497" s="404" t="s">
        <v>386</v>
      </c>
      <c r="B497" s="390" t="s">
        <v>30</v>
      </c>
      <c r="C497" s="390" t="s">
        <v>60</v>
      </c>
      <c r="D497" s="390" t="s">
        <v>31</v>
      </c>
      <c r="E497" s="390" t="s">
        <v>441</v>
      </c>
      <c r="F497" s="390" t="s">
        <v>99</v>
      </c>
      <c r="G497" s="67"/>
      <c r="H497" s="114">
        <v>1770.7</v>
      </c>
      <c r="I497" s="114"/>
      <c r="J497" s="114"/>
      <c r="K497" s="114"/>
      <c r="L497" s="114"/>
      <c r="M497" s="114"/>
      <c r="N497" s="114"/>
      <c r="O497" s="67">
        <f t="shared" si="245"/>
        <v>1770.7</v>
      </c>
      <c r="P497" s="114">
        <f t="shared" ref="P497:P561" si="246">Q497-O497</f>
        <v>0</v>
      </c>
      <c r="Q497" s="497">
        <v>1770.7</v>
      </c>
    </row>
    <row r="498" spans="1:21">
      <c r="A498" s="370" t="s">
        <v>92</v>
      </c>
      <c r="B498" s="390" t="s">
        <v>30</v>
      </c>
      <c r="C498" s="390" t="s">
        <v>60</v>
      </c>
      <c r="D498" s="390" t="s">
        <v>31</v>
      </c>
      <c r="E498" s="390" t="s">
        <v>441</v>
      </c>
      <c r="F498" s="390" t="s">
        <v>93</v>
      </c>
      <c r="G498" s="67">
        <v>1770.7</v>
      </c>
      <c r="H498" s="114">
        <v>-1770.7</v>
      </c>
      <c r="I498" s="114"/>
      <c r="J498" s="114"/>
      <c r="K498" s="114"/>
      <c r="L498" s="114"/>
      <c r="M498" s="114"/>
      <c r="N498" s="114"/>
      <c r="O498" s="67">
        <f t="shared" si="245"/>
        <v>0</v>
      </c>
      <c r="P498" s="114">
        <f t="shared" si="246"/>
        <v>0</v>
      </c>
      <c r="Q498" s="497"/>
    </row>
    <row r="499" spans="1:21">
      <c r="A499" s="394" t="s">
        <v>48</v>
      </c>
      <c r="B499" s="390" t="s">
        <v>30</v>
      </c>
      <c r="C499" s="390" t="s">
        <v>60</v>
      </c>
      <c r="D499" s="390" t="s">
        <v>31</v>
      </c>
      <c r="E499" s="390" t="s">
        <v>441</v>
      </c>
      <c r="F499" s="390" t="s">
        <v>49</v>
      </c>
      <c r="G499" s="67">
        <v>1172</v>
      </c>
      <c r="H499" s="114">
        <f>-0.1-4.019</f>
        <v>-4.1189999999999998</v>
      </c>
      <c r="I499" s="114"/>
      <c r="J499" s="114"/>
      <c r="K499" s="114">
        <v>12</v>
      </c>
      <c r="L499" s="114">
        <v>11.7</v>
      </c>
      <c r="M499" s="114"/>
      <c r="N499" s="114"/>
      <c r="O499" s="67">
        <f t="shared" si="245"/>
        <v>1191.5810000000001</v>
      </c>
      <c r="P499" s="114">
        <f t="shared" si="246"/>
        <v>27.832929999999806</v>
      </c>
      <c r="Q499" s="497">
        <v>1219.4139299999999</v>
      </c>
    </row>
    <row r="500" spans="1:21">
      <c r="A500" s="394" t="s">
        <v>50</v>
      </c>
      <c r="B500" s="390" t="s">
        <v>30</v>
      </c>
      <c r="C500" s="390" t="s">
        <v>60</v>
      </c>
      <c r="D500" s="390" t="s">
        <v>31</v>
      </c>
      <c r="E500" s="390" t="s">
        <v>441</v>
      </c>
      <c r="F500" s="390" t="s">
        <v>51</v>
      </c>
      <c r="G500" s="67">
        <v>2</v>
      </c>
      <c r="H500" s="114">
        <f>0.1+4.019</f>
        <v>4.1189999999999998</v>
      </c>
      <c r="I500" s="114">
        <v>0.1</v>
      </c>
      <c r="J500" s="114"/>
      <c r="K500" s="114"/>
      <c r="L500" s="114"/>
      <c r="M500" s="114"/>
      <c r="N500" s="114"/>
      <c r="O500" s="67">
        <f t="shared" si="245"/>
        <v>6.2189999999999994</v>
      </c>
      <c r="P500" s="114">
        <f t="shared" si="246"/>
        <v>11.837260000000002</v>
      </c>
      <c r="Q500" s="497">
        <v>18.056260000000002</v>
      </c>
    </row>
    <row r="501" spans="1:21" s="23" customFormat="1" ht="22.5">
      <c r="A501" s="388" t="s">
        <v>442</v>
      </c>
      <c r="B501" s="389" t="s">
        <v>30</v>
      </c>
      <c r="C501" s="389" t="s">
        <v>60</v>
      </c>
      <c r="D501" s="389" t="s">
        <v>31</v>
      </c>
      <c r="E501" s="389" t="s">
        <v>443</v>
      </c>
      <c r="F501" s="389"/>
      <c r="G501" s="112">
        <f>G505+G502+G506+G503</f>
        <v>5150</v>
      </c>
      <c r="H501" s="112">
        <f>H505+H502+H506+H503</f>
        <v>1543.8999999999999</v>
      </c>
      <c r="I501" s="112">
        <f>I505+I502+I506+I503</f>
        <v>0</v>
      </c>
      <c r="J501" s="112">
        <f>J505+J502+J506+J503</f>
        <v>0</v>
      </c>
      <c r="K501" s="112">
        <f t="shared" ref="K501:M501" si="247">K505+K502+K506+K503</f>
        <v>0</v>
      </c>
      <c r="L501" s="112">
        <f t="shared" si="247"/>
        <v>0</v>
      </c>
      <c r="M501" s="112">
        <f t="shared" si="247"/>
        <v>0</v>
      </c>
      <c r="N501" s="112">
        <f>N505+N502+N506+N503+N504</f>
        <v>0</v>
      </c>
      <c r="O501" s="112">
        <f t="shared" ref="O501:Q501" si="248">O505+O502+O506+O503+O504</f>
        <v>6693.9</v>
      </c>
      <c r="P501" s="112">
        <f t="shared" si="248"/>
        <v>2.8776980798284058E-13</v>
      </c>
      <c r="Q501" s="469">
        <f t="shared" si="248"/>
        <v>6693.9</v>
      </c>
      <c r="R501" s="113"/>
      <c r="S501" s="113"/>
      <c r="T501" s="113"/>
      <c r="U501" s="113"/>
    </row>
    <row r="502" spans="1:21">
      <c r="A502" s="370" t="s">
        <v>33</v>
      </c>
      <c r="B502" s="390" t="s">
        <v>30</v>
      </c>
      <c r="C502" s="390" t="s">
        <v>60</v>
      </c>
      <c r="D502" s="390" t="s">
        <v>31</v>
      </c>
      <c r="E502" s="390" t="s">
        <v>443</v>
      </c>
      <c r="F502" s="390" t="s">
        <v>209</v>
      </c>
      <c r="G502" s="67"/>
      <c r="H502" s="67">
        <f>4693.9-3520.5</f>
        <v>1173.3999999999996</v>
      </c>
      <c r="I502" s="67"/>
      <c r="J502" s="67"/>
      <c r="K502" s="67"/>
      <c r="L502" s="67"/>
      <c r="M502" s="67"/>
      <c r="N502" s="67"/>
      <c r="O502" s="67">
        <f t="shared" si="245"/>
        <v>1173.3999999999996</v>
      </c>
      <c r="P502" s="114">
        <f t="shared" si="246"/>
        <v>-42.805939999999737</v>
      </c>
      <c r="Q502" s="497">
        <v>1130.5940599999999</v>
      </c>
    </row>
    <row r="503" spans="1:21">
      <c r="A503" s="395" t="s">
        <v>38</v>
      </c>
      <c r="B503" s="390" t="s">
        <v>30</v>
      </c>
      <c r="C503" s="390" t="s">
        <v>60</v>
      </c>
      <c r="D503" s="390" t="s">
        <v>31</v>
      </c>
      <c r="E503" s="390" t="s">
        <v>443</v>
      </c>
      <c r="F503" s="390" t="s">
        <v>83</v>
      </c>
      <c r="G503" s="67"/>
      <c r="H503" s="67">
        <v>2.4500000000000002</v>
      </c>
      <c r="I503" s="67"/>
      <c r="J503" s="67"/>
      <c r="K503" s="67"/>
      <c r="L503" s="67"/>
      <c r="M503" s="67"/>
      <c r="N503" s="67"/>
      <c r="O503" s="67">
        <f t="shared" si="245"/>
        <v>2.4500000000000002</v>
      </c>
      <c r="P503" s="114">
        <f t="shared" si="246"/>
        <v>-0.35000000000000009</v>
      </c>
      <c r="Q503" s="497">
        <v>2.1</v>
      </c>
    </row>
    <row r="504" spans="1:21">
      <c r="A504" s="395"/>
      <c r="B504" s="390" t="s">
        <v>30</v>
      </c>
      <c r="C504" s="390" t="s">
        <v>60</v>
      </c>
      <c r="D504" s="390" t="s">
        <v>31</v>
      </c>
      <c r="E504" s="390" t="s">
        <v>443</v>
      </c>
      <c r="F504" s="390" t="s">
        <v>45</v>
      </c>
      <c r="G504" s="67"/>
      <c r="H504" s="67"/>
      <c r="I504" s="67"/>
      <c r="J504" s="67"/>
      <c r="K504" s="67"/>
      <c r="L504" s="67"/>
      <c r="M504" s="67"/>
      <c r="N504" s="67"/>
      <c r="O504" s="67"/>
      <c r="P504" s="114">
        <v>24.98</v>
      </c>
      <c r="Q504" s="497">
        <v>24.98</v>
      </c>
    </row>
    <row r="505" spans="1:21">
      <c r="A505" s="395" t="s">
        <v>46</v>
      </c>
      <c r="B505" s="390" t="s">
        <v>30</v>
      </c>
      <c r="C505" s="390" t="s">
        <v>60</v>
      </c>
      <c r="D505" s="390" t="s">
        <v>31</v>
      </c>
      <c r="E505" s="390" t="s">
        <v>443</v>
      </c>
      <c r="F505" s="390" t="s">
        <v>47</v>
      </c>
      <c r="G505" s="67">
        <v>5150</v>
      </c>
      <c r="H505" s="114">
        <f>-3150-1495-2.45</f>
        <v>-4647.45</v>
      </c>
      <c r="I505" s="114"/>
      <c r="J505" s="114"/>
      <c r="K505" s="114"/>
      <c r="L505" s="114"/>
      <c r="M505" s="114"/>
      <c r="N505" s="114"/>
      <c r="O505" s="67">
        <f t="shared" si="245"/>
        <v>502.55000000000018</v>
      </c>
      <c r="P505" s="114">
        <f t="shared" si="246"/>
        <v>-24.630000000000166</v>
      </c>
      <c r="Q505" s="497">
        <v>477.92</v>
      </c>
    </row>
    <row r="506" spans="1:21" s="23" customFormat="1" ht="33.75">
      <c r="A506" s="404" t="s">
        <v>386</v>
      </c>
      <c r="B506" s="390" t="s">
        <v>30</v>
      </c>
      <c r="C506" s="390" t="s">
        <v>60</v>
      </c>
      <c r="D506" s="390" t="s">
        <v>31</v>
      </c>
      <c r="E506" s="390" t="s">
        <v>443</v>
      </c>
      <c r="F506" s="390" t="s">
        <v>99</v>
      </c>
      <c r="G506" s="67"/>
      <c r="H506" s="114">
        <v>5015.5</v>
      </c>
      <c r="I506" s="114"/>
      <c r="J506" s="114"/>
      <c r="K506" s="114"/>
      <c r="L506" s="114"/>
      <c r="M506" s="114"/>
      <c r="N506" s="114"/>
      <c r="O506" s="67">
        <f t="shared" si="245"/>
        <v>5015.5</v>
      </c>
      <c r="P506" s="114">
        <f t="shared" si="246"/>
        <v>42.805940000000192</v>
      </c>
      <c r="Q506" s="497">
        <v>5058.3059400000002</v>
      </c>
      <c r="R506" s="113"/>
      <c r="S506" s="113"/>
      <c r="T506" s="113"/>
      <c r="U506" s="113"/>
    </row>
    <row r="507" spans="1:21" ht="22.5">
      <c r="A507" s="388" t="s">
        <v>444</v>
      </c>
      <c r="B507" s="389" t="s">
        <v>30</v>
      </c>
      <c r="C507" s="389" t="s">
        <v>60</v>
      </c>
      <c r="D507" s="389" t="s">
        <v>31</v>
      </c>
      <c r="E507" s="389" t="s">
        <v>445</v>
      </c>
      <c r="F507" s="389"/>
      <c r="G507" s="112">
        <f>G508</f>
        <v>100</v>
      </c>
      <c r="H507" s="112">
        <f>H508</f>
        <v>0</v>
      </c>
      <c r="I507" s="112">
        <f>I508</f>
        <v>0</v>
      </c>
      <c r="J507" s="112">
        <f>J508</f>
        <v>0</v>
      </c>
      <c r="K507" s="112">
        <f t="shared" ref="K507:Q507" si="249">K508</f>
        <v>0</v>
      </c>
      <c r="L507" s="112">
        <f t="shared" si="249"/>
        <v>0</v>
      </c>
      <c r="M507" s="112">
        <f t="shared" si="249"/>
        <v>0</v>
      </c>
      <c r="N507" s="112">
        <f t="shared" si="249"/>
        <v>0</v>
      </c>
      <c r="O507" s="112">
        <f t="shared" si="249"/>
        <v>100</v>
      </c>
      <c r="P507" s="112">
        <f t="shared" si="249"/>
        <v>100</v>
      </c>
      <c r="Q507" s="469">
        <f t="shared" si="249"/>
        <v>200</v>
      </c>
    </row>
    <row r="508" spans="1:21" s="23" customFormat="1">
      <c r="A508" s="395" t="s">
        <v>46</v>
      </c>
      <c r="B508" s="390" t="s">
        <v>30</v>
      </c>
      <c r="C508" s="390" t="s">
        <v>60</v>
      </c>
      <c r="D508" s="390" t="s">
        <v>31</v>
      </c>
      <c r="E508" s="390" t="s">
        <v>445</v>
      </c>
      <c r="F508" s="390" t="s">
        <v>47</v>
      </c>
      <c r="G508" s="67">
        <v>100</v>
      </c>
      <c r="H508" s="114"/>
      <c r="I508" s="114"/>
      <c r="J508" s="114"/>
      <c r="K508" s="114"/>
      <c r="L508" s="114"/>
      <c r="M508" s="114"/>
      <c r="N508" s="114"/>
      <c r="O508" s="67">
        <f t="shared" si="245"/>
        <v>100</v>
      </c>
      <c r="P508" s="114">
        <f t="shared" si="246"/>
        <v>100</v>
      </c>
      <c r="Q508" s="497">
        <v>200</v>
      </c>
      <c r="R508" s="113"/>
      <c r="S508" s="113"/>
      <c r="T508" s="113"/>
      <c r="U508" s="113"/>
    </row>
    <row r="509" spans="1:21">
      <c r="A509" s="388" t="s">
        <v>446</v>
      </c>
      <c r="B509" s="389" t="s">
        <v>30</v>
      </c>
      <c r="C509" s="389" t="s">
        <v>60</v>
      </c>
      <c r="D509" s="389" t="s">
        <v>31</v>
      </c>
      <c r="E509" s="389" t="s">
        <v>447</v>
      </c>
      <c r="F509" s="389"/>
      <c r="G509" s="112">
        <f>G510</f>
        <v>250</v>
      </c>
      <c r="H509" s="112">
        <f>H510</f>
        <v>0</v>
      </c>
      <c r="I509" s="112">
        <f>I510</f>
        <v>0</v>
      </c>
      <c r="J509" s="112">
        <f>J510</f>
        <v>0</v>
      </c>
      <c r="K509" s="112">
        <f t="shared" ref="K509:Q509" si="250">K510</f>
        <v>0</v>
      </c>
      <c r="L509" s="112">
        <f t="shared" si="250"/>
        <v>0</v>
      </c>
      <c r="M509" s="112">
        <f t="shared" si="250"/>
        <v>0</v>
      </c>
      <c r="N509" s="112">
        <f t="shared" si="250"/>
        <v>0</v>
      </c>
      <c r="O509" s="112">
        <f t="shared" si="250"/>
        <v>250</v>
      </c>
      <c r="P509" s="112">
        <f t="shared" si="250"/>
        <v>0</v>
      </c>
      <c r="Q509" s="469">
        <f t="shared" si="250"/>
        <v>250</v>
      </c>
    </row>
    <row r="510" spans="1:21" s="23" customFormat="1">
      <c r="A510" s="395" t="s">
        <v>46</v>
      </c>
      <c r="B510" s="390" t="s">
        <v>30</v>
      </c>
      <c r="C510" s="390" t="s">
        <v>60</v>
      </c>
      <c r="D510" s="390" t="s">
        <v>31</v>
      </c>
      <c r="E510" s="390" t="s">
        <v>447</v>
      </c>
      <c r="F510" s="390" t="s">
        <v>47</v>
      </c>
      <c r="G510" s="67">
        <v>250</v>
      </c>
      <c r="H510" s="114"/>
      <c r="I510" s="114"/>
      <c r="J510" s="114"/>
      <c r="K510" s="114"/>
      <c r="L510" s="114"/>
      <c r="M510" s="114"/>
      <c r="N510" s="114"/>
      <c r="O510" s="67">
        <f t="shared" si="245"/>
        <v>250</v>
      </c>
      <c r="P510" s="114">
        <f t="shared" si="246"/>
        <v>0</v>
      </c>
      <c r="Q510" s="497">
        <v>250</v>
      </c>
      <c r="R510" s="113"/>
      <c r="S510" s="113"/>
      <c r="T510" s="113"/>
      <c r="U510" s="113"/>
    </row>
    <row r="511" spans="1:21">
      <c r="A511" s="388" t="s">
        <v>448</v>
      </c>
      <c r="B511" s="389" t="s">
        <v>30</v>
      </c>
      <c r="C511" s="389" t="s">
        <v>60</v>
      </c>
      <c r="D511" s="389" t="s">
        <v>31</v>
      </c>
      <c r="E511" s="389" t="s">
        <v>449</v>
      </c>
      <c r="F511" s="389"/>
      <c r="G511" s="112">
        <f>G512</f>
        <v>200</v>
      </c>
      <c r="H511" s="112">
        <f>H512</f>
        <v>0</v>
      </c>
      <c r="I511" s="112">
        <f>I512</f>
        <v>0</v>
      </c>
      <c r="J511" s="112">
        <f>J512</f>
        <v>0</v>
      </c>
      <c r="K511" s="112">
        <f t="shared" ref="K511:Q511" si="251">K512</f>
        <v>0</v>
      </c>
      <c r="L511" s="112">
        <f t="shared" si="251"/>
        <v>0</v>
      </c>
      <c r="M511" s="112">
        <f t="shared" si="251"/>
        <v>0</v>
      </c>
      <c r="N511" s="112">
        <f t="shared" si="251"/>
        <v>0</v>
      </c>
      <c r="O511" s="112">
        <f t="shared" si="251"/>
        <v>200</v>
      </c>
      <c r="P511" s="112">
        <f t="shared" si="251"/>
        <v>-100</v>
      </c>
      <c r="Q511" s="469">
        <f t="shared" si="251"/>
        <v>100</v>
      </c>
    </row>
    <row r="512" spans="1:21" s="23" customFormat="1">
      <c r="A512" s="395" t="s">
        <v>46</v>
      </c>
      <c r="B512" s="390" t="s">
        <v>30</v>
      </c>
      <c r="C512" s="390" t="s">
        <v>60</v>
      </c>
      <c r="D512" s="390" t="s">
        <v>31</v>
      </c>
      <c r="E512" s="390" t="s">
        <v>449</v>
      </c>
      <c r="F512" s="390" t="s">
        <v>47</v>
      </c>
      <c r="G512" s="67">
        <v>200</v>
      </c>
      <c r="H512" s="114"/>
      <c r="I512" s="114"/>
      <c r="J512" s="114"/>
      <c r="K512" s="114"/>
      <c r="L512" s="114"/>
      <c r="M512" s="114"/>
      <c r="N512" s="114"/>
      <c r="O512" s="67">
        <f t="shared" si="245"/>
        <v>200</v>
      </c>
      <c r="P512" s="114">
        <f t="shared" si="246"/>
        <v>-100</v>
      </c>
      <c r="Q512" s="497">
        <v>100</v>
      </c>
      <c r="R512" s="113"/>
      <c r="S512" s="113"/>
      <c r="T512" s="113"/>
      <c r="U512" s="113"/>
    </row>
    <row r="513" spans="1:21" s="23" customFormat="1" ht="22.5">
      <c r="A513" s="388" t="s">
        <v>450</v>
      </c>
      <c r="B513" s="389" t="s">
        <v>30</v>
      </c>
      <c r="C513" s="389" t="s">
        <v>60</v>
      </c>
      <c r="D513" s="389" t="s">
        <v>31</v>
      </c>
      <c r="E513" s="389" t="s">
        <v>451</v>
      </c>
      <c r="F513" s="389"/>
      <c r="G513" s="112">
        <f>G515+G514</f>
        <v>3100</v>
      </c>
      <c r="H513" s="112">
        <f>H515+H514</f>
        <v>0</v>
      </c>
      <c r="I513" s="112">
        <f>I515+I514</f>
        <v>61.335999999999999</v>
      </c>
      <c r="J513" s="112">
        <f>J515+J514</f>
        <v>0</v>
      </c>
      <c r="K513" s="112">
        <f t="shared" ref="K513:Q513" si="252">K515+K514</f>
        <v>0</v>
      </c>
      <c r="L513" s="112">
        <f t="shared" si="252"/>
        <v>0</v>
      </c>
      <c r="M513" s="112">
        <f t="shared" si="252"/>
        <v>0</v>
      </c>
      <c r="N513" s="112">
        <f t="shared" si="252"/>
        <v>0</v>
      </c>
      <c r="O513" s="112">
        <f t="shared" si="252"/>
        <v>3161.3360000000002</v>
      </c>
      <c r="P513" s="112">
        <f t="shared" si="252"/>
        <v>0</v>
      </c>
      <c r="Q513" s="469">
        <f t="shared" si="252"/>
        <v>3161.3360000000002</v>
      </c>
      <c r="R513" s="113"/>
      <c r="S513" s="113"/>
      <c r="T513" s="113"/>
      <c r="U513" s="113"/>
    </row>
    <row r="514" spans="1:21">
      <c r="A514" s="395" t="s">
        <v>38</v>
      </c>
      <c r="B514" s="390" t="s">
        <v>30</v>
      </c>
      <c r="C514" s="390" t="s">
        <v>60</v>
      </c>
      <c r="D514" s="390" t="s">
        <v>31</v>
      </c>
      <c r="E514" s="390" t="s">
        <v>451</v>
      </c>
      <c r="F514" s="390" t="s">
        <v>83</v>
      </c>
      <c r="G514" s="67"/>
      <c r="H514" s="67">
        <v>49.7</v>
      </c>
      <c r="I514" s="67">
        <v>18.2</v>
      </c>
      <c r="J514" s="67"/>
      <c r="K514" s="67"/>
      <c r="L514" s="67"/>
      <c r="M514" s="67"/>
      <c r="N514" s="67"/>
      <c r="O514" s="67">
        <f t="shared" si="245"/>
        <v>67.900000000000006</v>
      </c>
      <c r="P514" s="114">
        <f t="shared" si="246"/>
        <v>6</v>
      </c>
      <c r="Q514" s="529">
        <v>73.900000000000006</v>
      </c>
    </row>
    <row r="515" spans="1:21" s="23" customFormat="1">
      <c r="A515" s="395" t="s">
        <v>46</v>
      </c>
      <c r="B515" s="390" t="s">
        <v>30</v>
      </c>
      <c r="C515" s="390" t="s">
        <v>60</v>
      </c>
      <c r="D515" s="390" t="s">
        <v>31</v>
      </c>
      <c r="E515" s="390" t="s">
        <v>451</v>
      </c>
      <c r="F515" s="390" t="s">
        <v>47</v>
      </c>
      <c r="G515" s="67">
        <v>3100</v>
      </c>
      <c r="H515" s="114">
        <v>-49.7</v>
      </c>
      <c r="I515" s="114">
        <f>31.336-18.2+30</f>
        <v>43.135999999999996</v>
      </c>
      <c r="J515" s="114"/>
      <c r="K515" s="114"/>
      <c r="L515" s="114"/>
      <c r="M515" s="114"/>
      <c r="N515" s="114"/>
      <c r="O515" s="67">
        <f t="shared" si="245"/>
        <v>3093.4360000000001</v>
      </c>
      <c r="P515" s="114">
        <f t="shared" si="246"/>
        <v>-6</v>
      </c>
      <c r="Q515" s="497">
        <v>3087.4360000000001</v>
      </c>
      <c r="R515" s="113"/>
      <c r="S515" s="113"/>
      <c r="T515" s="113"/>
      <c r="U515" s="113"/>
    </row>
    <row r="516" spans="1:21" ht="22.5">
      <c r="A516" s="388" t="s">
        <v>452</v>
      </c>
      <c r="B516" s="389" t="s">
        <v>30</v>
      </c>
      <c r="C516" s="389" t="s">
        <v>60</v>
      </c>
      <c r="D516" s="389" t="s">
        <v>31</v>
      </c>
      <c r="E516" s="389" t="s">
        <v>453</v>
      </c>
      <c r="F516" s="389"/>
      <c r="G516" s="112">
        <f>G517</f>
        <v>1950</v>
      </c>
      <c r="H516" s="112">
        <f>H517</f>
        <v>304.2</v>
      </c>
      <c r="I516" s="112">
        <f>I517</f>
        <v>0</v>
      </c>
      <c r="J516" s="112">
        <f>J517</f>
        <v>0</v>
      </c>
      <c r="K516" s="112">
        <f t="shared" ref="K516:Q516" si="253">K517</f>
        <v>330</v>
      </c>
      <c r="L516" s="112">
        <f t="shared" si="253"/>
        <v>0</v>
      </c>
      <c r="M516" s="112">
        <f t="shared" si="253"/>
        <v>0</v>
      </c>
      <c r="N516" s="112">
        <f t="shared" si="253"/>
        <v>0</v>
      </c>
      <c r="O516" s="112">
        <f t="shared" si="253"/>
        <v>2584.1999999999998</v>
      </c>
      <c r="P516" s="112">
        <f t="shared" si="253"/>
        <v>0</v>
      </c>
      <c r="Q516" s="469">
        <f t="shared" si="253"/>
        <v>2584.1999999999998</v>
      </c>
    </row>
    <row r="517" spans="1:21" s="23" customFormat="1">
      <c r="A517" s="395" t="s">
        <v>46</v>
      </c>
      <c r="B517" s="390" t="s">
        <v>30</v>
      </c>
      <c r="C517" s="390" t="s">
        <v>60</v>
      </c>
      <c r="D517" s="390" t="s">
        <v>31</v>
      </c>
      <c r="E517" s="390" t="s">
        <v>453</v>
      </c>
      <c r="F517" s="390" t="s">
        <v>47</v>
      </c>
      <c r="G517" s="67">
        <v>1950</v>
      </c>
      <c r="H517" s="114">
        <v>304.2</v>
      </c>
      <c r="I517" s="114"/>
      <c r="J517" s="114"/>
      <c r="K517" s="114">
        <v>330</v>
      </c>
      <c r="L517" s="114"/>
      <c r="M517" s="114"/>
      <c r="N517" s="114"/>
      <c r="O517" s="67">
        <f t="shared" si="245"/>
        <v>2584.1999999999998</v>
      </c>
      <c r="P517" s="114">
        <f t="shared" si="246"/>
        <v>0</v>
      </c>
      <c r="Q517" s="497">
        <v>2584.1999999999998</v>
      </c>
      <c r="R517" s="113"/>
      <c r="S517" s="113"/>
      <c r="T517" s="113"/>
      <c r="U517" s="113"/>
    </row>
    <row r="518" spans="1:21" ht="22.5">
      <c r="A518" s="388" t="s">
        <v>454</v>
      </c>
      <c r="B518" s="389" t="s">
        <v>30</v>
      </c>
      <c r="C518" s="389" t="s">
        <v>60</v>
      </c>
      <c r="D518" s="389" t="s">
        <v>31</v>
      </c>
      <c r="E518" s="389" t="s">
        <v>455</v>
      </c>
      <c r="F518" s="389"/>
      <c r="G518" s="112">
        <f>G519</f>
        <v>2000</v>
      </c>
      <c r="H518" s="112">
        <f>H519</f>
        <v>0</v>
      </c>
      <c r="I518" s="112">
        <f>I519</f>
        <v>0</v>
      </c>
      <c r="J518" s="112">
        <f>J519</f>
        <v>-650</v>
      </c>
      <c r="K518" s="112">
        <f t="shared" ref="K518:Q518" si="254">K519</f>
        <v>0</v>
      </c>
      <c r="L518" s="112">
        <f t="shared" si="254"/>
        <v>188.07650000000001</v>
      </c>
      <c r="M518" s="112">
        <f t="shared" si="254"/>
        <v>0</v>
      </c>
      <c r="N518" s="112">
        <f t="shared" si="254"/>
        <v>0</v>
      </c>
      <c r="O518" s="112">
        <f t="shared" si="254"/>
        <v>1538.0765000000001</v>
      </c>
      <c r="P518" s="112">
        <f t="shared" si="254"/>
        <v>0</v>
      </c>
      <c r="Q518" s="469">
        <f t="shared" si="254"/>
        <v>1538.0764999999999</v>
      </c>
    </row>
    <row r="519" spans="1:21" s="23" customFormat="1" ht="66" customHeight="1">
      <c r="A519" s="395" t="s">
        <v>46</v>
      </c>
      <c r="B519" s="390" t="s">
        <v>30</v>
      </c>
      <c r="C519" s="390" t="s">
        <v>60</v>
      </c>
      <c r="D519" s="390" t="s">
        <v>31</v>
      </c>
      <c r="E519" s="390" t="s">
        <v>455</v>
      </c>
      <c r="F519" s="390" t="s">
        <v>47</v>
      </c>
      <c r="G519" s="67">
        <v>2000</v>
      </c>
      <c r="H519" s="114"/>
      <c r="I519" s="114"/>
      <c r="J519" s="114">
        <v>-650</v>
      </c>
      <c r="K519" s="114"/>
      <c r="L519" s="114">
        <v>188.07650000000001</v>
      </c>
      <c r="M519" s="114"/>
      <c r="N519" s="114"/>
      <c r="O519" s="67">
        <f t="shared" si="245"/>
        <v>1538.0765000000001</v>
      </c>
      <c r="P519" s="114">
        <f t="shared" si="246"/>
        <v>0</v>
      </c>
      <c r="Q519" s="497">
        <v>1538.0764999999999</v>
      </c>
      <c r="R519" s="113"/>
      <c r="S519" s="113"/>
      <c r="T519" s="113"/>
      <c r="U519" s="113"/>
    </row>
    <row r="520" spans="1:21" ht="33.75">
      <c r="A520" s="388" t="s">
        <v>456</v>
      </c>
      <c r="B520" s="389" t="s">
        <v>30</v>
      </c>
      <c r="C520" s="389" t="s">
        <v>60</v>
      </c>
      <c r="D520" s="389" t="s">
        <v>31</v>
      </c>
      <c r="E520" s="389" t="s">
        <v>457</v>
      </c>
      <c r="F520" s="389"/>
      <c r="G520" s="112">
        <f>G521</f>
        <v>150</v>
      </c>
      <c r="H520" s="112">
        <f>H521</f>
        <v>0</v>
      </c>
      <c r="I520" s="112">
        <f>I521</f>
        <v>0</v>
      </c>
      <c r="J520" s="112">
        <f>J521</f>
        <v>0</v>
      </c>
      <c r="K520" s="112">
        <f t="shared" ref="K520:Q520" si="255">K521</f>
        <v>0</v>
      </c>
      <c r="L520" s="112">
        <f t="shared" si="255"/>
        <v>0</v>
      </c>
      <c r="M520" s="112">
        <f t="shared" si="255"/>
        <v>0</v>
      </c>
      <c r="N520" s="112">
        <f t="shared" si="255"/>
        <v>0</v>
      </c>
      <c r="O520" s="112">
        <f t="shared" si="255"/>
        <v>150</v>
      </c>
      <c r="P520" s="112">
        <f t="shared" si="255"/>
        <v>0</v>
      </c>
      <c r="Q520" s="469">
        <f t="shared" si="255"/>
        <v>150</v>
      </c>
    </row>
    <row r="521" spans="1:21" s="23" customFormat="1" ht="39.75" customHeight="1">
      <c r="A521" s="370" t="s">
        <v>92</v>
      </c>
      <c r="B521" s="390" t="s">
        <v>30</v>
      </c>
      <c r="C521" s="390" t="s">
        <v>60</v>
      </c>
      <c r="D521" s="390" t="s">
        <v>31</v>
      </c>
      <c r="E521" s="390" t="s">
        <v>457</v>
      </c>
      <c r="F521" s="390" t="s">
        <v>93</v>
      </c>
      <c r="G521" s="67">
        <v>150</v>
      </c>
      <c r="H521" s="114"/>
      <c r="I521" s="114"/>
      <c r="J521" s="114"/>
      <c r="K521" s="114"/>
      <c r="L521" s="114"/>
      <c r="M521" s="114"/>
      <c r="N521" s="114"/>
      <c r="O521" s="67">
        <f t="shared" si="245"/>
        <v>150</v>
      </c>
      <c r="P521" s="114">
        <f t="shared" si="246"/>
        <v>0</v>
      </c>
      <c r="Q521" s="497">
        <v>150</v>
      </c>
      <c r="R521" s="113"/>
      <c r="S521" s="113"/>
      <c r="T521" s="113"/>
      <c r="U521" s="113"/>
    </row>
    <row r="522" spans="1:21" ht="22.5">
      <c r="A522" s="388" t="s">
        <v>458</v>
      </c>
      <c r="B522" s="389" t="s">
        <v>30</v>
      </c>
      <c r="C522" s="389" t="s">
        <v>60</v>
      </c>
      <c r="D522" s="389" t="s">
        <v>31</v>
      </c>
      <c r="E522" s="389" t="s">
        <v>459</v>
      </c>
      <c r="F522" s="389"/>
      <c r="G522" s="112">
        <f>G523</f>
        <v>17112</v>
      </c>
      <c r="H522" s="112">
        <f>H523</f>
        <v>0</v>
      </c>
      <c r="I522" s="112">
        <f>I523</f>
        <v>0</v>
      </c>
      <c r="J522" s="112">
        <f>J523</f>
        <v>0</v>
      </c>
      <c r="K522" s="112">
        <f t="shared" ref="K522:Q522" si="256">K523</f>
        <v>0</v>
      </c>
      <c r="L522" s="112">
        <f t="shared" si="256"/>
        <v>-12767.3</v>
      </c>
      <c r="M522" s="112">
        <f t="shared" si="256"/>
        <v>-2140.3000000000002</v>
      </c>
      <c r="N522" s="112">
        <f t="shared" si="256"/>
        <v>0</v>
      </c>
      <c r="O522" s="112">
        <f t="shared" si="256"/>
        <v>2204.4000000000005</v>
      </c>
      <c r="P522" s="112">
        <f t="shared" si="256"/>
        <v>0</v>
      </c>
      <c r="Q522" s="469">
        <f t="shared" si="256"/>
        <v>2204.4</v>
      </c>
    </row>
    <row r="523" spans="1:21" s="23" customFormat="1" ht="56.25" customHeight="1">
      <c r="A523" s="370" t="s">
        <v>92</v>
      </c>
      <c r="B523" s="390" t="s">
        <v>30</v>
      </c>
      <c r="C523" s="390" t="s">
        <v>60</v>
      </c>
      <c r="D523" s="390" t="s">
        <v>31</v>
      </c>
      <c r="E523" s="390" t="s">
        <v>459</v>
      </c>
      <c r="F523" s="390" t="s">
        <v>93</v>
      </c>
      <c r="G523" s="67">
        <v>17112</v>
      </c>
      <c r="H523" s="114"/>
      <c r="I523" s="114"/>
      <c r="J523" s="114"/>
      <c r="K523" s="114"/>
      <c r="L523" s="114">
        <f>-11532.3-235-500-500</f>
        <v>-12767.3</v>
      </c>
      <c r="M523" s="114">
        <v>-2140.3000000000002</v>
      </c>
      <c r="N523" s="114"/>
      <c r="O523" s="67">
        <f t="shared" si="245"/>
        <v>2204.4000000000005</v>
      </c>
      <c r="P523" s="114">
        <f t="shared" si="246"/>
        <v>0</v>
      </c>
      <c r="Q523" s="497">
        <v>2204.4</v>
      </c>
      <c r="R523" s="113"/>
      <c r="S523" s="113"/>
      <c r="T523" s="113"/>
      <c r="U523" s="113"/>
    </row>
    <row r="524" spans="1:21" ht="45">
      <c r="A524" s="388" t="s">
        <v>460</v>
      </c>
      <c r="B524" s="389" t="s">
        <v>30</v>
      </c>
      <c r="C524" s="389" t="s">
        <v>60</v>
      </c>
      <c r="D524" s="389" t="s">
        <v>31</v>
      </c>
      <c r="E524" s="389" t="s">
        <v>461</v>
      </c>
      <c r="F524" s="389"/>
      <c r="G524" s="112">
        <f>G525</f>
        <v>90</v>
      </c>
      <c r="H524" s="112">
        <f>H525</f>
        <v>0</v>
      </c>
      <c r="I524" s="112">
        <f>I525</f>
        <v>0</v>
      </c>
      <c r="J524" s="112">
        <f>J525</f>
        <v>0</v>
      </c>
      <c r="K524" s="112">
        <f t="shared" ref="K524:Q524" si="257">K525</f>
        <v>0</v>
      </c>
      <c r="L524" s="112">
        <f t="shared" si="257"/>
        <v>0</v>
      </c>
      <c r="M524" s="112">
        <f t="shared" si="257"/>
        <v>0</v>
      </c>
      <c r="N524" s="112">
        <f t="shared" si="257"/>
        <v>0</v>
      </c>
      <c r="O524" s="112">
        <f t="shared" si="257"/>
        <v>90</v>
      </c>
      <c r="P524" s="112">
        <f t="shared" si="257"/>
        <v>0</v>
      </c>
      <c r="Q524" s="469">
        <f t="shared" si="257"/>
        <v>90</v>
      </c>
    </row>
    <row r="525" spans="1:21" s="23" customFormat="1" ht="26.25" customHeight="1">
      <c r="A525" s="370" t="s">
        <v>92</v>
      </c>
      <c r="B525" s="390" t="s">
        <v>30</v>
      </c>
      <c r="C525" s="390" t="s">
        <v>60</v>
      </c>
      <c r="D525" s="390" t="s">
        <v>31</v>
      </c>
      <c r="E525" s="390" t="s">
        <v>461</v>
      </c>
      <c r="F525" s="390" t="s">
        <v>93</v>
      </c>
      <c r="G525" s="67">
        <v>90</v>
      </c>
      <c r="H525" s="114"/>
      <c r="I525" s="114"/>
      <c r="J525" s="114"/>
      <c r="K525" s="114"/>
      <c r="L525" s="114"/>
      <c r="M525" s="114"/>
      <c r="N525" s="114"/>
      <c r="O525" s="67">
        <f t="shared" si="245"/>
        <v>90</v>
      </c>
      <c r="P525" s="114">
        <f t="shared" si="246"/>
        <v>0</v>
      </c>
      <c r="Q525" s="497">
        <v>90</v>
      </c>
      <c r="R525" s="113"/>
      <c r="S525" s="113"/>
      <c r="T525" s="113"/>
      <c r="U525" s="113"/>
    </row>
    <row r="526" spans="1:21" ht="22.5">
      <c r="A526" s="388" t="s">
        <v>462</v>
      </c>
      <c r="B526" s="389" t="s">
        <v>30</v>
      </c>
      <c r="C526" s="389" t="s">
        <v>60</v>
      </c>
      <c r="D526" s="389" t="s">
        <v>31</v>
      </c>
      <c r="E526" s="389" t="s">
        <v>463</v>
      </c>
      <c r="F526" s="389"/>
      <c r="G526" s="112">
        <f>G527</f>
        <v>60</v>
      </c>
      <c r="H526" s="112">
        <f>H527</f>
        <v>0</v>
      </c>
      <c r="I526" s="112">
        <f>I527</f>
        <v>0</v>
      </c>
      <c r="J526" s="112">
        <f>J527</f>
        <v>0</v>
      </c>
      <c r="K526" s="112">
        <f t="shared" ref="K526:Q526" si="258">K527</f>
        <v>0</v>
      </c>
      <c r="L526" s="112">
        <f t="shared" si="258"/>
        <v>0</v>
      </c>
      <c r="M526" s="112">
        <f t="shared" si="258"/>
        <v>0</v>
      </c>
      <c r="N526" s="112">
        <f t="shared" si="258"/>
        <v>0</v>
      </c>
      <c r="O526" s="112">
        <f t="shared" si="258"/>
        <v>60</v>
      </c>
      <c r="P526" s="112">
        <f t="shared" si="258"/>
        <v>0</v>
      </c>
      <c r="Q526" s="469">
        <f t="shared" si="258"/>
        <v>60</v>
      </c>
    </row>
    <row r="527" spans="1:21" s="23" customFormat="1">
      <c r="A527" s="370" t="s">
        <v>92</v>
      </c>
      <c r="B527" s="390" t="s">
        <v>30</v>
      </c>
      <c r="C527" s="390" t="s">
        <v>60</v>
      </c>
      <c r="D527" s="390" t="s">
        <v>31</v>
      </c>
      <c r="E527" s="390" t="s">
        <v>463</v>
      </c>
      <c r="F527" s="390" t="s">
        <v>93</v>
      </c>
      <c r="G527" s="67">
        <v>60</v>
      </c>
      <c r="H527" s="114"/>
      <c r="I527" s="114"/>
      <c r="J527" s="114"/>
      <c r="K527" s="114"/>
      <c r="L527" s="114"/>
      <c r="M527" s="114"/>
      <c r="N527" s="114"/>
      <c r="O527" s="67">
        <f t="shared" si="245"/>
        <v>60</v>
      </c>
      <c r="P527" s="114">
        <f t="shared" si="246"/>
        <v>0</v>
      </c>
      <c r="Q527" s="497">
        <v>60</v>
      </c>
      <c r="R527" s="113"/>
      <c r="S527" s="113"/>
      <c r="T527" s="113"/>
      <c r="U527" s="113"/>
    </row>
    <row r="528" spans="1:21">
      <c r="A528" s="388" t="s">
        <v>464</v>
      </c>
      <c r="B528" s="389" t="s">
        <v>30</v>
      </c>
      <c r="C528" s="389" t="s">
        <v>60</v>
      </c>
      <c r="D528" s="389" t="s">
        <v>31</v>
      </c>
      <c r="E528" s="389" t="s">
        <v>465</v>
      </c>
      <c r="F528" s="389"/>
      <c r="G528" s="112">
        <f>G529</f>
        <v>1240</v>
      </c>
      <c r="H528" s="112">
        <f>H529</f>
        <v>0</v>
      </c>
      <c r="I528" s="112">
        <f>I529</f>
        <v>0</v>
      </c>
      <c r="J528" s="112">
        <f>J529</f>
        <v>0</v>
      </c>
      <c r="K528" s="112">
        <f t="shared" ref="K528:Q528" si="259">K529</f>
        <v>0</v>
      </c>
      <c r="L528" s="112">
        <f t="shared" si="259"/>
        <v>0</v>
      </c>
      <c r="M528" s="112">
        <f t="shared" si="259"/>
        <v>0</v>
      </c>
      <c r="N528" s="112">
        <f t="shared" si="259"/>
        <v>0</v>
      </c>
      <c r="O528" s="112">
        <f t="shared" si="259"/>
        <v>1240</v>
      </c>
      <c r="P528" s="112">
        <f t="shared" si="259"/>
        <v>0</v>
      </c>
      <c r="Q528" s="469">
        <f t="shared" si="259"/>
        <v>1240</v>
      </c>
    </row>
    <row r="529" spans="1:16384" s="23" customFormat="1" ht="29.25" customHeight="1">
      <c r="A529" s="370" t="s">
        <v>92</v>
      </c>
      <c r="B529" s="390" t="s">
        <v>30</v>
      </c>
      <c r="C529" s="390" t="s">
        <v>60</v>
      </c>
      <c r="D529" s="390" t="s">
        <v>31</v>
      </c>
      <c r="E529" s="390" t="s">
        <v>465</v>
      </c>
      <c r="F529" s="390" t="s">
        <v>93</v>
      </c>
      <c r="G529" s="67">
        <v>1240</v>
      </c>
      <c r="H529" s="114"/>
      <c r="I529" s="114"/>
      <c r="J529" s="114"/>
      <c r="K529" s="114"/>
      <c r="L529" s="114"/>
      <c r="M529" s="114"/>
      <c r="N529" s="114"/>
      <c r="O529" s="67">
        <f t="shared" si="245"/>
        <v>1240</v>
      </c>
      <c r="P529" s="114">
        <f t="shared" si="246"/>
        <v>0</v>
      </c>
      <c r="Q529" s="497">
        <v>1240</v>
      </c>
      <c r="R529" s="113"/>
      <c r="S529" s="113"/>
      <c r="T529" s="113"/>
      <c r="U529" s="113"/>
    </row>
    <row r="530" spans="1:16384" ht="22.5">
      <c r="A530" s="388" t="s">
        <v>466</v>
      </c>
      <c r="B530" s="389" t="s">
        <v>30</v>
      </c>
      <c r="C530" s="389" t="s">
        <v>60</v>
      </c>
      <c r="D530" s="389" t="s">
        <v>31</v>
      </c>
      <c r="E530" s="389" t="s">
        <v>467</v>
      </c>
      <c r="F530" s="389"/>
      <c r="G530" s="112">
        <f>G531</f>
        <v>56.3</v>
      </c>
      <c r="H530" s="112">
        <f>H531</f>
        <v>0</v>
      </c>
      <c r="I530" s="112">
        <f>I531</f>
        <v>0</v>
      </c>
      <c r="J530" s="112">
        <f>J531</f>
        <v>0</v>
      </c>
      <c r="K530" s="112">
        <f t="shared" ref="K530:Q530" si="260">K531</f>
        <v>0</v>
      </c>
      <c r="L530" s="112">
        <f t="shared" si="260"/>
        <v>0</v>
      </c>
      <c r="M530" s="112">
        <f t="shared" si="260"/>
        <v>0</v>
      </c>
      <c r="N530" s="112">
        <f t="shared" si="260"/>
        <v>0</v>
      </c>
      <c r="O530" s="112">
        <f t="shared" si="260"/>
        <v>56.3</v>
      </c>
      <c r="P530" s="112">
        <f t="shared" si="260"/>
        <v>0</v>
      </c>
      <c r="Q530" s="469">
        <f t="shared" si="260"/>
        <v>56.3</v>
      </c>
    </row>
    <row r="531" spans="1:16384" s="23" customFormat="1" ht="68.25" customHeight="1">
      <c r="A531" s="370" t="s">
        <v>92</v>
      </c>
      <c r="B531" s="390" t="s">
        <v>30</v>
      </c>
      <c r="C531" s="390" t="s">
        <v>60</v>
      </c>
      <c r="D531" s="390" t="s">
        <v>31</v>
      </c>
      <c r="E531" s="390" t="s">
        <v>467</v>
      </c>
      <c r="F531" s="390" t="s">
        <v>93</v>
      </c>
      <c r="G531" s="67">
        <v>56.3</v>
      </c>
      <c r="H531" s="114"/>
      <c r="I531" s="114"/>
      <c r="J531" s="114"/>
      <c r="K531" s="114"/>
      <c r="L531" s="114"/>
      <c r="M531" s="114"/>
      <c r="N531" s="114"/>
      <c r="O531" s="67">
        <f t="shared" si="245"/>
        <v>56.3</v>
      </c>
      <c r="P531" s="114">
        <f t="shared" si="246"/>
        <v>0</v>
      </c>
      <c r="Q531" s="497">
        <v>56.3</v>
      </c>
      <c r="R531" s="113"/>
      <c r="S531" s="113"/>
      <c r="T531" s="113"/>
      <c r="U531" s="113"/>
    </row>
    <row r="532" spans="1:16384" ht="45">
      <c r="A532" s="388" t="s">
        <v>468</v>
      </c>
      <c r="B532" s="389" t="s">
        <v>30</v>
      </c>
      <c r="C532" s="389" t="s">
        <v>60</v>
      </c>
      <c r="D532" s="389" t="s">
        <v>31</v>
      </c>
      <c r="E532" s="389" t="s">
        <v>469</v>
      </c>
      <c r="F532" s="389"/>
      <c r="G532" s="112">
        <f>G533</f>
        <v>250</v>
      </c>
      <c r="H532" s="112">
        <f>H533</f>
        <v>0</v>
      </c>
      <c r="I532" s="112">
        <f>I533</f>
        <v>0</v>
      </c>
      <c r="J532" s="112">
        <f>J533</f>
        <v>0</v>
      </c>
      <c r="K532" s="112">
        <f t="shared" ref="K532:Q532" si="261">K533</f>
        <v>0</v>
      </c>
      <c r="L532" s="112">
        <f t="shared" si="261"/>
        <v>0</v>
      </c>
      <c r="M532" s="112">
        <f t="shared" si="261"/>
        <v>0</v>
      </c>
      <c r="N532" s="112">
        <f t="shared" si="261"/>
        <v>0</v>
      </c>
      <c r="O532" s="112">
        <f t="shared" si="261"/>
        <v>250</v>
      </c>
      <c r="P532" s="112">
        <f t="shared" si="261"/>
        <v>0</v>
      </c>
      <c r="Q532" s="469">
        <f t="shared" si="261"/>
        <v>250</v>
      </c>
    </row>
    <row r="533" spans="1:16384" s="23" customFormat="1" ht="77.25" customHeight="1">
      <c r="A533" s="370" t="s">
        <v>92</v>
      </c>
      <c r="B533" s="390" t="s">
        <v>30</v>
      </c>
      <c r="C533" s="390" t="s">
        <v>60</v>
      </c>
      <c r="D533" s="390" t="s">
        <v>31</v>
      </c>
      <c r="E533" s="390" t="s">
        <v>469</v>
      </c>
      <c r="F533" s="390" t="s">
        <v>93</v>
      </c>
      <c r="G533" s="67">
        <v>250</v>
      </c>
      <c r="H533" s="114"/>
      <c r="I533" s="114"/>
      <c r="J533" s="114"/>
      <c r="K533" s="114"/>
      <c r="L533" s="114"/>
      <c r="M533" s="114"/>
      <c r="N533" s="114"/>
      <c r="O533" s="67">
        <f t="shared" si="245"/>
        <v>250</v>
      </c>
      <c r="P533" s="114">
        <f t="shared" si="246"/>
        <v>0</v>
      </c>
      <c r="Q533" s="497">
        <v>250</v>
      </c>
      <c r="R533" s="113"/>
      <c r="S533" s="113"/>
      <c r="T533" s="113"/>
      <c r="U533" s="113"/>
    </row>
    <row r="534" spans="1:16384" ht="56.25">
      <c r="A534" s="625" t="s">
        <v>470</v>
      </c>
      <c r="B534" s="389" t="s">
        <v>30</v>
      </c>
      <c r="C534" s="389" t="s">
        <v>60</v>
      </c>
      <c r="D534" s="389" t="s">
        <v>31</v>
      </c>
      <c r="E534" s="389" t="s">
        <v>471</v>
      </c>
      <c r="F534" s="389"/>
      <c r="G534" s="112">
        <f>G535</f>
        <v>120</v>
      </c>
      <c r="H534" s="112">
        <f>H535</f>
        <v>0</v>
      </c>
      <c r="I534" s="112">
        <f>I535</f>
        <v>0</v>
      </c>
      <c r="J534" s="112">
        <f>J535</f>
        <v>0</v>
      </c>
      <c r="K534" s="112">
        <f t="shared" ref="K534:Q534" si="262">K535</f>
        <v>0</v>
      </c>
      <c r="L534" s="112">
        <f t="shared" si="262"/>
        <v>100</v>
      </c>
      <c r="M534" s="112">
        <f t="shared" si="262"/>
        <v>0</v>
      </c>
      <c r="N534" s="112">
        <f t="shared" si="262"/>
        <v>0</v>
      </c>
      <c r="O534" s="112">
        <f t="shared" si="262"/>
        <v>220</v>
      </c>
      <c r="P534" s="112">
        <f t="shared" si="262"/>
        <v>0</v>
      </c>
      <c r="Q534" s="469">
        <f t="shared" si="262"/>
        <v>220</v>
      </c>
    </row>
    <row r="535" spans="1:16384" s="23" customFormat="1" ht="27.75" customHeight="1">
      <c r="A535" s="370" t="s">
        <v>92</v>
      </c>
      <c r="B535" s="390" t="s">
        <v>30</v>
      </c>
      <c r="C535" s="390" t="s">
        <v>60</v>
      </c>
      <c r="D535" s="390" t="s">
        <v>31</v>
      </c>
      <c r="E535" s="390" t="s">
        <v>471</v>
      </c>
      <c r="F535" s="390" t="s">
        <v>93</v>
      </c>
      <c r="G535" s="67">
        <v>120</v>
      </c>
      <c r="H535" s="114"/>
      <c r="I535" s="114"/>
      <c r="J535" s="114"/>
      <c r="K535" s="114"/>
      <c r="L535" s="114">
        <v>100</v>
      </c>
      <c r="M535" s="114"/>
      <c r="N535" s="114"/>
      <c r="O535" s="67">
        <f t="shared" si="245"/>
        <v>220</v>
      </c>
      <c r="P535" s="114">
        <f t="shared" si="246"/>
        <v>0</v>
      </c>
      <c r="Q535" s="497">
        <v>220</v>
      </c>
      <c r="R535" s="113"/>
      <c r="S535" s="113"/>
      <c r="T535" s="113"/>
      <c r="U535" s="113"/>
    </row>
    <row r="536" spans="1:16384" ht="22.5">
      <c r="A536" s="625" t="s">
        <v>472</v>
      </c>
      <c r="B536" s="389" t="s">
        <v>30</v>
      </c>
      <c r="C536" s="389" t="s">
        <v>60</v>
      </c>
      <c r="D536" s="389" t="s">
        <v>31</v>
      </c>
      <c r="E536" s="389" t="s">
        <v>473</v>
      </c>
      <c r="F536" s="389"/>
      <c r="G536" s="112">
        <f>G537</f>
        <v>45</v>
      </c>
      <c r="H536" s="112">
        <f>H537</f>
        <v>0</v>
      </c>
      <c r="I536" s="112">
        <f>I537</f>
        <v>0</v>
      </c>
      <c r="J536" s="112">
        <f>J537</f>
        <v>0</v>
      </c>
      <c r="K536" s="112">
        <f t="shared" ref="K536:Q536" si="263">K537</f>
        <v>0</v>
      </c>
      <c r="L536" s="112">
        <f t="shared" si="263"/>
        <v>0</v>
      </c>
      <c r="M536" s="112">
        <f t="shared" si="263"/>
        <v>0</v>
      </c>
      <c r="N536" s="112">
        <f t="shared" si="263"/>
        <v>0</v>
      </c>
      <c r="O536" s="112">
        <f t="shared" si="263"/>
        <v>45</v>
      </c>
      <c r="P536" s="112">
        <f t="shared" si="263"/>
        <v>0</v>
      </c>
      <c r="Q536" s="469">
        <f t="shared" si="263"/>
        <v>45</v>
      </c>
    </row>
    <row r="537" spans="1:16384" s="23" customFormat="1" ht="33" customHeight="1">
      <c r="A537" s="370" t="s">
        <v>92</v>
      </c>
      <c r="B537" s="390" t="s">
        <v>30</v>
      </c>
      <c r="C537" s="390" t="s">
        <v>60</v>
      </c>
      <c r="D537" s="390" t="s">
        <v>31</v>
      </c>
      <c r="E537" s="390" t="s">
        <v>473</v>
      </c>
      <c r="F537" s="390" t="s">
        <v>93</v>
      </c>
      <c r="G537" s="67">
        <v>45</v>
      </c>
      <c r="H537" s="114"/>
      <c r="I537" s="114"/>
      <c r="J537" s="114"/>
      <c r="K537" s="114"/>
      <c r="L537" s="114"/>
      <c r="M537" s="114"/>
      <c r="N537" s="114"/>
      <c r="O537" s="67">
        <f t="shared" si="245"/>
        <v>45</v>
      </c>
      <c r="P537" s="114">
        <f t="shared" si="246"/>
        <v>0</v>
      </c>
      <c r="Q537" s="497">
        <v>45</v>
      </c>
      <c r="R537" s="113"/>
      <c r="S537" s="113"/>
      <c r="T537" s="113"/>
      <c r="U537" s="113"/>
    </row>
    <row r="538" spans="1:16384">
      <c r="A538" s="625" t="s">
        <v>474</v>
      </c>
      <c r="B538" s="389" t="s">
        <v>30</v>
      </c>
      <c r="C538" s="389" t="s">
        <v>60</v>
      </c>
      <c r="D538" s="389" t="s">
        <v>31</v>
      </c>
      <c r="E538" s="389" t="s">
        <v>475</v>
      </c>
      <c r="F538" s="389"/>
      <c r="G538" s="112">
        <f>G539</f>
        <v>53300</v>
      </c>
      <c r="H538" s="112">
        <f>H539</f>
        <v>0</v>
      </c>
      <c r="I538" s="112">
        <f>I539</f>
        <v>0</v>
      </c>
      <c r="J538" s="112">
        <f>J539</f>
        <v>0</v>
      </c>
      <c r="K538" s="112">
        <f t="shared" ref="K538:Q538" si="264">K539</f>
        <v>0</v>
      </c>
      <c r="L538" s="112">
        <f t="shared" si="264"/>
        <v>0</v>
      </c>
      <c r="M538" s="112">
        <f t="shared" si="264"/>
        <v>0</v>
      </c>
      <c r="N538" s="112">
        <f t="shared" si="264"/>
        <v>0</v>
      </c>
      <c r="O538" s="112">
        <f t="shared" si="264"/>
        <v>53300</v>
      </c>
      <c r="P538" s="112">
        <f t="shared" si="264"/>
        <v>0</v>
      </c>
      <c r="Q538" s="469">
        <f t="shared" si="264"/>
        <v>53300</v>
      </c>
      <c r="S538" s="686"/>
    </row>
    <row r="539" spans="1:16384" s="23" customFormat="1" ht="22.5">
      <c r="A539" s="394" t="s">
        <v>190</v>
      </c>
      <c r="B539" s="390" t="s">
        <v>30</v>
      </c>
      <c r="C539" s="390" t="s">
        <v>60</v>
      </c>
      <c r="D539" s="390" t="s">
        <v>31</v>
      </c>
      <c r="E539" s="390" t="s">
        <v>475</v>
      </c>
      <c r="F539" s="390" t="s">
        <v>191</v>
      </c>
      <c r="G539" s="67">
        <v>53300</v>
      </c>
      <c r="H539" s="114"/>
      <c r="I539" s="114"/>
      <c r="J539" s="114"/>
      <c r="K539" s="114"/>
      <c r="L539" s="114"/>
      <c r="M539" s="114"/>
      <c r="N539" s="114"/>
      <c r="O539" s="67">
        <f t="shared" si="245"/>
        <v>53300</v>
      </c>
      <c r="P539" s="114">
        <f t="shared" si="246"/>
        <v>0</v>
      </c>
      <c r="Q539" s="497">
        <v>53300</v>
      </c>
      <c r="R539" s="113"/>
      <c r="S539" s="376"/>
      <c r="T539" s="113"/>
      <c r="U539" s="113"/>
    </row>
    <row r="540" spans="1:16384" ht="33.75">
      <c r="A540" s="401" t="s">
        <v>785</v>
      </c>
      <c r="B540" s="389" t="s">
        <v>30</v>
      </c>
      <c r="C540" s="389" t="s">
        <v>60</v>
      </c>
      <c r="D540" s="389" t="s">
        <v>31</v>
      </c>
      <c r="E540" s="389" t="s">
        <v>786</v>
      </c>
      <c r="F540" s="389"/>
      <c r="G540" s="112">
        <f>G541</f>
        <v>0</v>
      </c>
      <c r="H540" s="112">
        <f t="shared" ref="H540:Q540" si="265">H541</f>
        <v>0</v>
      </c>
      <c r="I540" s="112">
        <f t="shared" si="265"/>
        <v>0</v>
      </c>
      <c r="J540" s="112">
        <f t="shared" si="265"/>
        <v>0</v>
      </c>
      <c r="K540" s="112">
        <f t="shared" si="265"/>
        <v>0</v>
      </c>
      <c r="L540" s="112">
        <f t="shared" si="265"/>
        <v>0</v>
      </c>
      <c r="M540" s="112">
        <f t="shared" si="265"/>
        <v>0</v>
      </c>
      <c r="N540" s="112">
        <f t="shared" si="265"/>
        <v>0</v>
      </c>
      <c r="O540" s="112">
        <f t="shared" si="265"/>
        <v>0</v>
      </c>
      <c r="P540" s="112">
        <f t="shared" si="265"/>
        <v>960</v>
      </c>
      <c r="Q540" s="469">
        <f t="shared" si="265"/>
        <v>960</v>
      </c>
      <c r="R540" s="829"/>
      <c r="S540" s="830"/>
      <c r="T540" s="830"/>
      <c r="U540" s="830"/>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7"/>
      <c r="DL540" s="17"/>
      <c r="DM540" s="17"/>
      <c r="DN540" s="17"/>
      <c r="DO540" s="17"/>
      <c r="DP540" s="17"/>
      <c r="DQ540" s="17"/>
      <c r="DR540" s="17"/>
      <c r="DS540" s="17"/>
      <c r="DT540" s="17"/>
      <c r="DU540" s="17"/>
      <c r="DV540" s="17"/>
      <c r="DW540" s="17"/>
      <c r="DX540" s="17"/>
      <c r="DY540" s="17"/>
      <c r="DZ540" s="17"/>
      <c r="EA540" s="17"/>
      <c r="EB540" s="17"/>
      <c r="EC540" s="17"/>
      <c r="ED540" s="17"/>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c r="GN540" s="17"/>
      <c r="GO540" s="17"/>
      <c r="GP540" s="17"/>
      <c r="GQ540" s="17"/>
      <c r="GR540" s="17"/>
      <c r="GS540" s="17"/>
      <c r="GT540" s="17"/>
      <c r="GU540" s="17"/>
      <c r="GV540" s="17"/>
      <c r="GW540" s="17"/>
      <c r="GX540" s="17"/>
      <c r="GY540" s="17"/>
      <c r="GZ540" s="17"/>
      <c r="HA540" s="17"/>
      <c r="HB540" s="17"/>
      <c r="HC540" s="17"/>
      <c r="HD540" s="17"/>
      <c r="HE540" s="17"/>
      <c r="HF540" s="17"/>
      <c r="HG540" s="17"/>
      <c r="HH540" s="17"/>
      <c r="HI540" s="17"/>
      <c r="HJ540" s="17"/>
      <c r="HK540" s="17"/>
      <c r="HL540" s="17"/>
      <c r="HM540" s="17"/>
      <c r="HN540" s="17"/>
      <c r="HO540" s="17"/>
      <c r="HP540" s="17"/>
      <c r="HQ540" s="17"/>
      <c r="HR540" s="17"/>
      <c r="HS540" s="17"/>
      <c r="HT540" s="17"/>
      <c r="HU540" s="17"/>
      <c r="HV540" s="17"/>
      <c r="HW540" s="17"/>
      <c r="HX540" s="17"/>
      <c r="HY540" s="17"/>
      <c r="HZ540" s="17"/>
      <c r="IA540" s="17"/>
      <c r="IB540" s="17"/>
      <c r="IC540" s="17"/>
      <c r="ID540" s="17"/>
      <c r="IE540" s="17"/>
      <c r="IF540" s="17"/>
      <c r="IG540" s="17"/>
      <c r="IH540" s="17"/>
      <c r="II540" s="17"/>
      <c r="IJ540" s="17"/>
      <c r="IK540" s="17"/>
      <c r="IL540" s="17"/>
      <c r="IM540" s="17"/>
      <c r="IN540" s="17"/>
      <c r="IO540" s="17"/>
      <c r="IP540" s="17"/>
      <c r="IQ540" s="17"/>
      <c r="IR540" s="17"/>
      <c r="IS540" s="17"/>
      <c r="IT540" s="17"/>
      <c r="IU540" s="17"/>
      <c r="IV540" s="17"/>
      <c r="IW540" s="17"/>
      <c r="IX540" s="17"/>
      <c r="IY540" s="17"/>
      <c r="IZ540" s="17"/>
      <c r="JA540" s="17"/>
      <c r="JB540" s="17"/>
      <c r="JC540" s="17"/>
      <c r="JD540" s="17"/>
      <c r="JE540" s="17"/>
      <c r="JF540" s="17"/>
      <c r="JG540" s="17"/>
      <c r="JH540" s="17"/>
      <c r="JI540" s="17"/>
      <c r="JJ540" s="17"/>
      <c r="JK540" s="17"/>
      <c r="JL540" s="17"/>
      <c r="JM540" s="17"/>
      <c r="JN540" s="17"/>
      <c r="JO540" s="17"/>
      <c r="JP540" s="17"/>
      <c r="JQ540" s="17"/>
      <c r="JR540" s="17"/>
      <c r="JS540" s="17"/>
      <c r="JT540" s="17"/>
      <c r="JU540" s="17"/>
      <c r="JV540" s="17"/>
      <c r="JW540" s="17"/>
      <c r="JX540" s="17"/>
      <c r="JY540" s="17"/>
      <c r="JZ540" s="17"/>
      <c r="KA540" s="17"/>
      <c r="KB540" s="17"/>
      <c r="KC540" s="17"/>
      <c r="KD540" s="17"/>
      <c r="KE540" s="17"/>
      <c r="KF540" s="17"/>
      <c r="KG540" s="17"/>
      <c r="KH540" s="17"/>
      <c r="KI540" s="17"/>
      <c r="KJ540" s="17"/>
      <c r="KK540" s="17"/>
      <c r="KL540" s="17"/>
      <c r="KM540" s="17"/>
      <c r="KN540" s="17"/>
      <c r="KO540" s="17"/>
      <c r="KP540" s="17"/>
      <c r="KQ540" s="17"/>
      <c r="KR540" s="17"/>
      <c r="KS540" s="17"/>
      <c r="KT540" s="17"/>
      <c r="KU540" s="17"/>
      <c r="KV540" s="17"/>
      <c r="KW540" s="17"/>
      <c r="KX540" s="17"/>
      <c r="KY540" s="17"/>
      <c r="KZ540" s="17"/>
      <c r="LA540" s="17"/>
      <c r="LB540" s="17"/>
      <c r="LC540" s="17"/>
      <c r="LD540" s="17"/>
      <c r="LE540" s="17"/>
      <c r="LF540" s="17"/>
      <c r="LG540" s="17"/>
      <c r="LH540" s="17"/>
      <c r="LI540" s="17"/>
      <c r="LJ540" s="17"/>
      <c r="LK540" s="17"/>
      <c r="LL540" s="17"/>
      <c r="LM540" s="17"/>
      <c r="LN540" s="17"/>
      <c r="LO540" s="17"/>
      <c r="LP540" s="17"/>
      <c r="LQ540" s="17"/>
      <c r="LR540" s="17"/>
      <c r="LS540" s="17"/>
      <c r="LT540" s="17"/>
      <c r="LU540" s="17"/>
      <c r="LV540" s="17"/>
      <c r="LW540" s="17"/>
      <c r="LX540" s="17"/>
      <c r="LY540" s="17"/>
      <c r="LZ540" s="17"/>
      <c r="MA540" s="17"/>
      <c r="MB540" s="17"/>
      <c r="MC540" s="17"/>
      <c r="MD540" s="17"/>
      <c r="ME540" s="17"/>
      <c r="MF540" s="17"/>
      <c r="MG540" s="17"/>
      <c r="MH540" s="17"/>
      <c r="MI540" s="17"/>
      <c r="MJ540" s="17"/>
      <c r="MK540" s="17"/>
      <c r="ML540" s="17"/>
      <c r="MM540" s="17"/>
      <c r="MN540" s="17"/>
      <c r="MO540" s="17"/>
      <c r="MP540" s="17"/>
      <c r="MQ540" s="17"/>
      <c r="MR540" s="17"/>
      <c r="MS540" s="17"/>
      <c r="MT540" s="17"/>
      <c r="MU540" s="17"/>
      <c r="MV540" s="17"/>
      <c r="MW540" s="17"/>
      <c r="MX540" s="17"/>
      <c r="MY540" s="17"/>
      <c r="MZ540" s="17"/>
      <c r="NA540" s="17"/>
      <c r="NB540" s="17"/>
      <c r="NC540" s="17"/>
      <c r="ND540" s="17"/>
      <c r="NE540" s="17"/>
      <c r="NF540" s="17"/>
      <c r="NG540" s="17"/>
      <c r="NH540" s="17"/>
      <c r="NI540" s="17"/>
      <c r="NJ540" s="17"/>
      <c r="NK540" s="17"/>
      <c r="NL540" s="17"/>
      <c r="NM540" s="17"/>
      <c r="NN540" s="17"/>
      <c r="NO540" s="17"/>
      <c r="NP540" s="17"/>
      <c r="NQ540" s="17"/>
      <c r="NR540" s="17"/>
      <c r="NS540" s="17"/>
      <c r="NT540" s="17"/>
      <c r="NU540" s="17"/>
      <c r="NV540" s="17"/>
      <c r="NW540" s="17"/>
      <c r="NX540" s="17"/>
      <c r="NY540" s="17"/>
      <c r="NZ540" s="17"/>
      <c r="OA540" s="17"/>
      <c r="OB540" s="17"/>
      <c r="OC540" s="17"/>
      <c r="OD540" s="17"/>
      <c r="OE540" s="17"/>
      <c r="OF540" s="17"/>
      <c r="OG540" s="17"/>
      <c r="OH540" s="17"/>
      <c r="OI540" s="17"/>
      <c r="OJ540" s="17"/>
      <c r="OK540" s="17"/>
      <c r="OL540" s="17"/>
      <c r="OM540" s="17"/>
      <c r="ON540" s="17"/>
      <c r="OO540" s="17"/>
      <c r="OP540" s="17"/>
      <c r="OQ540" s="17"/>
      <c r="OR540" s="17"/>
      <c r="OS540" s="17"/>
      <c r="OT540" s="17"/>
      <c r="OU540" s="17"/>
      <c r="OV540" s="17"/>
      <c r="OW540" s="17"/>
      <c r="OX540" s="17"/>
      <c r="OY540" s="17"/>
      <c r="OZ540" s="17"/>
      <c r="PA540" s="17"/>
      <c r="PB540" s="17"/>
      <c r="PC540" s="17"/>
      <c r="PD540" s="17"/>
      <c r="PE540" s="17"/>
      <c r="PF540" s="17"/>
      <c r="PG540" s="17"/>
      <c r="PH540" s="17"/>
      <c r="PI540" s="17"/>
      <c r="PJ540" s="17"/>
      <c r="PK540" s="17"/>
      <c r="PL540" s="17"/>
      <c r="PM540" s="17"/>
      <c r="PN540" s="17"/>
      <c r="PO540" s="17"/>
      <c r="PP540" s="17"/>
      <c r="PQ540" s="17"/>
      <c r="PR540" s="17"/>
      <c r="PS540" s="17"/>
      <c r="PT540" s="17"/>
      <c r="PU540" s="17"/>
      <c r="PV540" s="17"/>
      <c r="PW540" s="17"/>
      <c r="PX540" s="17"/>
      <c r="PY540" s="17"/>
      <c r="PZ540" s="17"/>
      <c r="QA540" s="17"/>
      <c r="QB540" s="17"/>
      <c r="QC540" s="17"/>
      <c r="QD540" s="17"/>
      <c r="QE540" s="17"/>
      <c r="QF540" s="17"/>
      <c r="QG540" s="17"/>
      <c r="QH540" s="17"/>
      <c r="QI540" s="17"/>
      <c r="QJ540" s="17"/>
      <c r="QK540" s="17"/>
      <c r="QL540" s="17"/>
      <c r="QM540" s="17"/>
      <c r="QN540" s="17"/>
      <c r="QO540" s="17"/>
      <c r="QP540" s="17"/>
      <c r="QQ540" s="17"/>
      <c r="QR540" s="17"/>
      <c r="QS540" s="17"/>
      <c r="QT540" s="17"/>
      <c r="QU540" s="17"/>
      <c r="QV540" s="17"/>
      <c r="QW540" s="17"/>
      <c r="QX540" s="17"/>
      <c r="QY540" s="17"/>
      <c r="QZ540" s="17"/>
      <c r="RA540" s="17"/>
      <c r="RB540" s="17"/>
      <c r="RC540" s="17"/>
      <c r="RD540" s="17"/>
      <c r="RE540" s="17"/>
      <c r="RF540" s="17"/>
      <c r="RG540" s="17"/>
      <c r="RH540" s="17"/>
      <c r="RI540" s="17"/>
      <c r="RJ540" s="17"/>
      <c r="RK540" s="17"/>
      <c r="RL540" s="17"/>
      <c r="RM540" s="17"/>
      <c r="RN540" s="17"/>
      <c r="RO540" s="17"/>
      <c r="RP540" s="17"/>
      <c r="RQ540" s="17"/>
      <c r="RR540" s="17"/>
      <c r="RS540" s="17"/>
      <c r="RT540" s="17"/>
      <c r="RU540" s="17"/>
      <c r="RV540" s="17"/>
      <c r="RW540" s="17"/>
      <c r="RX540" s="17"/>
      <c r="RY540" s="17"/>
      <c r="RZ540" s="17"/>
      <c r="SA540" s="17"/>
      <c r="SB540" s="17"/>
      <c r="SC540" s="17"/>
      <c r="SD540" s="17"/>
      <c r="SE540" s="17"/>
      <c r="SF540" s="17"/>
      <c r="SG540" s="17"/>
      <c r="SH540" s="17"/>
      <c r="SI540" s="17"/>
      <c r="SJ540" s="17"/>
      <c r="SK540" s="17"/>
      <c r="SL540" s="17"/>
      <c r="SM540" s="17"/>
      <c r="SN540" s="17"/>
      <c r="SO540" s="17"/>
      <c r="SP540" s="17"/>
      <c r="SQ540" s="17"/>
      <c r="SR540" s="17"/>
      <c r="SS540" s="17"/>
      <c r="ST540" s="17"/>
      <c r="SU540" s="17"/>
      <c r="SV540" s="17"/>
      <c r="SW540" s="17"/>
      <c r="SX540" s="17"/>
      <c r="SY540" s="17"/>
      <c r="SZ540" s="17"/>
      <c r="TA540" s="17"/>
      <c r="TB540" s="17"/>
      <c r="TC540" s="17"/>
      <c r="TD540" s="17"/>
      <c r="TE540" s="17"/>
      <c r="TF540" s="17"/>
      <c r="TG540" s="17"/>
      <c r="TH540" s="17"/>
      <c r="TI540" s="17"/>
      <c r="TJ540" s="17"/>
      <c r="TK540" s="17"/>
      <c r="TL540" s="17"/>
      <c r="TM540" s="17"/>
      <c r="TN540" s="17"/>
      <c r="TO540" s="17"/>
      <c r="TP540" s="17"/>
      <c r="TQ540" s="17"/>
      <c r="TR540" s="17"/>
      <c r="TS540" s="17"/>
      <c r="TT540" s="17"/>
      <c r="TU540" s="17"/>
      <c r="TV540" s="17"/>
      <c r="TW540" s="17"/>
      <c r="TX540" s="17"/>
      <c r="TY540" s="17"/>
      <c r="TZ540" s="17"/>
      <c r="UA540" s="17"/>
      <c r="UB540" s="17"/>
      <c r="UC540" s="17"/>
      <c r="UD540" s="17"/>
      <c r="UE540" s="17"/>
      <c r="UF540" s="17"/>
      <c r="UG540" s="17"/>
      <c r="UH540" s="17"/>
      <c r="UI540" s="17"/>
      <c r="UJ540" s="17"/>
      <c r="UK540" s="17"/>
      <c r="UL540" s="17"/>
      <c r="UM540" s="17"/>
      <c r="UN540" s="17"/>
      <c r="UO540" s="17"/>
      <c r="UP540" s="17"/>
      <c r="UQ540" s="17"/>
      <c r="UR540" s="17"/>
      <c r="US540" s="17"/>
      <c r="UT540" s="17"/>
      <c r="UU540" s="17"/>
      <c r="UV540" s="17"/>
      <c r="UW540" s="17"/>
      <c r="UX540" s="17"/>
      <c r="UY540" s="17"/>
      <c r="UZ540" s="17"/>
      <c r="VA540" s="17"/>
      <c r="VB540" s="17"/>
      <c r="VC540" s="17"/>
      <c r="VD540" s="17"/>
      <c r="VE540" s="17"/>
      <c r="VF540" s="17"/>
      <c r="VG540" s="17"/>
      <c r="VH540" s="17"/>
      <c r="VI540" s="17"/>
      <c r="VJ540" s="17"/>
      <c r="VK540" s="17"/>
      <c r="VL540" s="17"/>
      <c r="VM540" s="17"/>
      <c r="VN540" s="17"/>
      <c r="VO540" s="17"/>
      <c r="VP540" s="17"/>
      <c r="VQ540" s="17"/>
      <c r="VR540" s="17"/>
      <c r="VS540" s="17"/>
      <c r="VT540" s="17"/>
      <c r="VU540" s="17"/>
      <c r="VV540" s="17"/>
      <c r="VW540" s="17"/>
      <c r="VX540" s="17"/>
      <c r="VY540" s="17"/>
      <c r="VZ540" s="17"/>
      <c r="WA540" s="17"/>
      <c r="WB540" s="17"/>
      <c r="WC540" s="17"/>
      <c r="WD540" s="17"/>
      <c r="WE540" s="17"/>
      <c r="WF540" s="17"/>
      <c r="WG540" s="17"/>
      <c r="WH540" s="17"/>
      <c r="WI540" s="17"/>
      <c r="WJ540" s="17"/>
      <c r="WK540" s="17"/>
      <c r="WL540" s="17"/>
      <c r="WM540" s="17"/>
      <c r="WN540" s="17"/>
      <c r="WO540" s="17"/>
      <c r="WP540" s="17"/>
      <c r="WQ540" s="17"/>
      <c r="WR540" s="17"/>
      <c r="WS540" s="17"/>
      <c r="WT540" s="17"/>
      <c r="WU540" s="17"/>
      <c r="WV540" s="17"/>
      <c r="WW540" s="17"/>
      <c r="WX540" s="17"/>
      <c r="WY540" s="17"/>
      <c r="WZ540" s="17"/>
      <c r="XA540" s="17"/>
      <c r="XB540" s="17"/>
      <c r="XC540" s="17"/>
      <c r="XD540" s="17"/>
      <c r="XE540" s="17"/>
      <c r="XF540" s="17"/>
      <c r="XG540" s="17"/>
      <c r="XH540" s="17"/>
      <c r="XI540" s="17"/>
      <c r="XJ540" s="17"/>
      <c r="XK540" s="17"/>
      <c r="XL540" s="17"/>
      <c r="XM540" s="17"/>
      <c r="XN540" s="17"/>
      <c r="XO540" s="17"/>
      <c r="XP540" s="17"/>
      <c r="XQ540" s="17"/>
      <c r="XR540" s="17"/>
      <c r="XS540" s="17"/>
      <c r="XT540" s="17"/>
      <c r="XU540" s="17"/>
      <c r="XV540" s="17"/>
      <c r="XW540" s="17"/>
      <c r="XX540" s="17"/>
      <c r="XY540" s="17"/>
      <c r="XZ540" s="17"/>
      <c r="YA540" s="17"/>
      <c r="YB540" s="17"/>
      <c r="YC540" s="17"/>
      <c r="YD540" s="17"/>
      <c r="YE540" s="17"/>
      <c r="YF540" s="17"/>
      <c r="YG540" s="17"/>
      <c r="YH540" s="17"/>
      <c r="YI540" s="17"/>
      <c r="YJ540" s="17"/>
      <c r="YK540" s="17"/>
      <c r="YL540" s="17"/>
      <c r="YM540" s="17"/>
      <c r="YN540" s="17"/>
      <c r="YO540" s="17"/>
      <c r="YP540" s="17"/>
      <c r="YQ540" s="17"/>
      <c r="YR540" s="17"/>
      <c r="YS540" s="17"/>
      <c r="YT540" s="17"/>
      <c r="YU540" s="17"/>
      <c r="YV540" s="17"/>
      <c r="YW540" s="17"/>
      <c r="YX540" s="17"/>
      <c r="YY540" s="17"/>
      <c r="YZ540" s="17"/>
      <c r="ZA540" s="17"/>
      <c r="ZB540" s="17"/>
      <c r="ZC540" s="17"/>
      <c r="ZD540" s="17"/>
      <c r="ZE540" s="17"/>
      <c r="ZF540" s="17"/>
      <c r="ZG540" s="17"/>
      <c r="ZH540" s="17"/>
      <c r="ZI540" s="17"/>
      <c r="ZJ540" s="17"/>
      <c r="ZK540" s="17"/>
      <c r="ZL540" s="17"/>
      <c r="ZM540" s="17"/>
      <c r="ZN540" s="17"/>
      <c r="ZO540" s="17"/>
      <c r="ZP540" s="17"/>
      <c r="ZQ540" s="17"/>
      <c r="ZR540" s="17"/>
      <c r="ZS540" s="17"/>
      <c r="ZT540" s="17"/>
      <c r="ZU540" s="17"/>
      <c r="ZV540" s="17"/>
      <c r="ZW540" s="17"/>
      <c r="ZX540" s="17"/>
      <c r="ZY540" s="17"/>
      <c r="ZZ540" s="17"/>
      <c r="AAA540" s="17"/>
      <c r="AAB540" s="17"/>
      <c r="AAC540" s="17"/>
      <c r="AAD540" s="17"/>
      <c r="AAE540" s="17"/>
      <c r="AAF540" s="17"/>
      <c r="AAG540" s="17"/>
      <c r="AAH540" s="17"/>
      <c r="AAI540" s="17"/>
      <c r="AAJ540" s="17"/>
      <c r="AAK540" s="17"/>
      <c r="AAL540" s="17"/>
      <c r="AAM540" s="17"/>
      <c r="AAN540" s="17"/>
      <c r="AAO540" s="17"/>
      <c r="AAP540" s="17"/>
      <c r="AAQ540" s="17"/>
      <c r="AAR540" s="17"/>
      <c r="AAS540" s="17"/>
      <c r="AAT540" s="17"/>
      <c r="AAU540" s="17"/>
      <c r="AAV540" s="17"/>
      <c r="AAW540" s="17"/>
      <c r="AAX540" s="17"/>
      <c r="AAY540" s="17"/>
      <c r="AAZ540" s="17"/>
      <c r="ABA540" s="17"/>
      <c r="ABB540" s="17"/>
      <c r="ABC540" s="17"/>
      <c r="ABD540" s="17"/>
      <c r="ABE540" s="17"/>
      <c r="ABF540" s="17"/>
      <c r="ABG540" s="17"/>
      <c r="ABH540" s="17"/>
      <c r="ABI540" s="17"/>
      <c r="ABJ540" s="17"/>
      <c r="ABK540" s="17"/>
      <c r="ABL540" s="17"/>
      <c r="ABM540" s="17"/>
      <c r="ABN540" s="17"/>
      <c r="ABO540" s="17"/>
      <c r="ABP540" s="17"/>
      <c r="ABQ540" s="17"/>
      <c r="ABR540" s="17"/>
      <c r="ABS540" s="17"/>
      <c r="ABT540" s="17"/>
      <c r="ABU540" s="17"/>
      <c r="ABV540" s="17"/>
      <c r="ABW540" s="17"/>
      <c r="ABX540" s="17"/>
      <c r="ABY540" s="17"/>
      <c r="ABZ540" s="17"/>
      <c r="ACA540" s="17"/>
      <c r="ACB540" s="17"/>
      <c r="ACC540" s="17"/>
      <c r="ACD540" s="17"/>
      <c r="ACE540" s="17"/>
      <c r="ACF540" s="17"/>
      <c r="ACG540" s="17"/>
      <c r="ACH540" s="17"/>
      <c r="ACI540" s="17"/>
      <c r="ACJ540" s="17"/>
      <c r="ACK540" s="17"/>
      <c r="ACL540" s="17"/>
      <c r="ACM540" s="17"/>
      <c r="ACN540" s="17"/>
      <c r="ACO540" s="17"/>
      <c r="ACP540" s="17"/>
      <c r="ACQ540" s="17"/>
      <c r="ACR540" s="17"/>
      <c r="ACS540" s="17"/>
      <c r="ACT540" s="17"/>
      <c r="ACU540" s="17"/>
      <c r="ACV540" s="17"/>
      <c r="ACW540" s="17"/>
      <c r="ACX540" s="17"/>
      <c r="ACY540" s="17"/>
      <c r="ACZ540" s="17"/>
      <c r="ADA540" s="17"/>
      <c r="ADB540" s="17"/>
      <c r="ADC540" s="17"/>
      <c r="ADD540" s="17"/>
      <c r="ADE540" s="17"/>
      <c r="ADF540" s="17"/>
      <c r="ADG540" s="17"/>
      <c r="ADH540" s="17"/>
      <c r="ADI540" s="17"/>
      <c r="ADJ540" s="17"/>
      <c r="ADK540" s="17"/>
      <c r="ADL540" s="17"/>
      <c r="ADM540" s="17"/>
      <c r="ADN540" s="17"/>
      <c r="ADO540" s="17"/>
      <c r="ADP540" s="17"/>
      <c r="ADQ540" s="17"/>
      <c r="ADR540" s="17"/>
      <c r="ADS540" s="17"/>
      <c r="ADT540" s="17"/>
      <c r="ADU540" s="17"/>
      <c r="ADV540" s="17"/>
      <c r="ADW540" s="17"/>
      <c r="ADX540" s="17"/>
      <c r="ADY540" s="17"/>
      <c r="ADZ540" s="17"/>
      <c r="AEA540" s="17"/>
      <c r="AEB540" s="17"/>
      <c r="AEC540" s="17"/>
      <c r="AED540" s="17"/>
      <c r="AEE540" s="17"/>
      <c r="AEF540" s="17"/>
      <c r="AEG540" s="17"/>
      <c r="AEH540" s="17"/>
      <c r="AEI540" s="17"/>
      <c r="AEJ540" s="17"/>
      <c r="AEK540" s="17"/>
      <c r="AEL540" s="17"/>
      <c r="AEM540" s="17"/>
      <c r="AEN540" s="17"/>
      <c r="AEO540" s="17"/>
      <c r="AEP540" s="17"/>
      <c r="AEQ540" s="17"/>
      <c r="AER540" s="17"/>
      <c r="AES540" s="17"/>
      <c r="AET540" s="17"/>
      <c r="AEU540" s="17"/>
      <c r="AEV540" s="17"/>
      <c r="AEW540" s="17"/>
      <c r="AEX540" s="17"/>
      <c r="AEY540" s="17"/>
      <c r="AEZ540" s="17"/>
      <c r="AFA540" s="17"/>
      <c r="AFB540" s="17"/>
      <c r="AFC540" s="17"/>
      <c r="AFD540" s="17"/>
      <c r="AFE540" s="17"/>
      <c r="AFF540" s="17"/>
      <c r="AFG540" s="17"/>
      <c r="AFH540" s="17"/>
      <c r="AFI540" s="17"/>
      <c r="AFJ540" s="17"/>
      <c r="AFK540" s="17"/>
      <c r="AFL540" s="17"/>
      <c r="AFM540" s="17"/>
      <c r="AFN540" s="17"/>
      <c r="AFO540" s="17"/>
      <c r="AFP540" s="17"/>
      <c r="AFQ540" s="17"/>
      <c r="AFR540" s="17"/>
      <c r="AFS540" s="17"/>
      <c r="AFT540" s="17"/>
      <c r="AFU540" s="17"/>
      <c r="AFV540" s="17"/>
      <c r="AFW540" s="17"/>
      <c r="AFX540" s="17"/>
      <c r="AFY540" s="17"/>
      <c r="AFZ540" s="17"/>
      <c r="AGA540" s="17"/>
      <c r="AGB540" s="17"/>
      <c r="AGC540" s="17"/>
      <c r="AGD540" s="17"/>
      <c r="AGE540" s="17"/>
      <c r="AGF540" s="17"/>
      <c r="AGG540" s="17"/>
      <c r="AGH540" s="17"/>
      <c r="AGI540" s="17"/>
      <c r="AGJ540" s="17"/>
      <c r="AGK540" s="17"/>
      <c r="AGL540" s="17"/>
      <c r="AGM540" s="17"/>
      <c r="AGN540" s="17"/>
      <c r="AGO540" s="17"/>
      <c r="AGP540" s="17"/>
      <c r="AGQ540" s="17"/>
      <c r="AGR540" s="17"/>
      <c r="AGS540" s="17"/>
      <c r="AGT540" s="17"/>
      <c r="AGU540" s="17"/>
      <c r="AGV540" s="17"/>
      <c r="AGW540" s="17"/>
      <c r="AGX540" s="17"/>
      <c r="AGY540" s="17"/>
      <c r="AGZ540" s="17"/>
      <c r="AHA540" s="17"/>
      <c r="AHB540" s="17"/>
      <c r="AHC540" s="17"/>
      <c r="AHD540" s="17"/>
      <c r="AHE540" s="17"/>
      <c r="AHF540" s="17"/>
      <c r="AHG540" s="17"/>
      <c r="AHH540" s="17"/>
      <c r="AHI540" s="17"/>
      <c r="AHJ540" s="17"/>
      <c r="AHK540" s="17"/>
      <c r="AHL540" s="17"/>
      <c r="AHM540" s="17"/>
      <c r="AHN540" s="17"/>
      <c r="AHO540" s="17"/>
      <c r="AHP540" s="17"/>
      <c r="AHQ540" s="17"/>
      <c r="AHR540" s="17"/>
      <c r="AHS540" s="17"/>
      <c r="AHT540" s="17"/>
      <c r="AHU540" s="17"/>
      <c r="AHV540" s="17"/>
      <c r="AHW540" s="17"/>
      <c r="AHX540" s="17"/>
      <c r="AHY540" s="17"/>
      <c r="AHZ540" s="17"/>
      <c r="AIA540" s="17"/>
      <c r="AIB540" s="17"/>
      <c r="AIC540" s="17"/>
      <c r="AID540" s="17"/>
      <c r="AIE540" s="17"/>
      <c r="AIF540" s="17"/>
      <c r="AIG540" s="17"/>
      <c r="AIH540" s="17"/>
      <c r="AII540" s="17"/>
      <c r="AIJ540" s="17"/>
      <c r="AIK540" s="17"/>
      <c r="AIL540" s="17"/>
      <c r="AIM540" s="17"/>
      <c r="AIN540" s="17"/>
      <c r="AIO540" s="17"/>
      <c r="AIP540" s="17"/>
      <c r="AIQ540" s="17"/>
      <c r="AIR540" s="17"/>
      <c r="AIS540" s="17"/>
      <c r="AIT540" s="17"/>
      <c r="AIU540" s="17"/>
      <c r="AIV540" s="17"/>
      <c r="AIW540" s="17"/>
      <c r="AIX540" s="17"/>
      <c r="AIY540" s="17"/>
      <c r="AIZ540" s="17"/>
      <c r="AJA540" s="17"/>
      <c r="AJB540" s="17"/>
      <c r="AJC540" s="17"/>
      <c r="AJD540" s="17"/>
      <c r="AJE540" s="17"/>
      <c r="AJF540" s="17"/>
      <c r="AJG540" s="17"/>
      <c r="AJH540" s="17"/>
      <c r="AJI540" s="17"/>
      <c r="AJJ540" s="17"/>
      <c r="AJK540" s="17"/>
      <c r="AJL540" s="17"/>
      <c r="AJM540" s="17"/>
      <c r="AJN540" s="17"/>
      <c r="AJO540" s="17"/>
      <c r="AJP540" s="17"/>
      <c r="AJQ540" s="17"/>
      <c r="AJR540" s="17"/>
      <c r="AJS540" s="17"/>
      <c r="AJT540" s="17"/>
      <c r="AJU540" s="17"/>
      <c r="AJV540" s="17"/>
      <c r="AJW540" s="17"/>
      <c r="AJX540" s="17"/>
      <c r="AJY540" s="17"/>
      <c r="AJZ540" s="17"/>
      <c r="AKA540" s="17"/>
      <c r="AKB540" s="17"/>
      <c r="AKC540" s="17"/>
      <c r="AKD540" s="17"/>
      <c r="AKE540" s="17"/>
      <c r="AKF540" s="17"/>
      <c r="AKG540" s="17"/>
      <c r="AKH540" s="17"/>
      <c r="AKI540" s="17"/>
      <c r="AKJ540" s="17"/>
      <c r="AKK540" s="17"/>
      <c r="AKL540" s="17"/>
      <c r="AKM540" s="17"/>
      <c r="AKN540" s="17"/>
      <c r="AKO540" s="17"/>
      <c r="AKP540" s="17"/>
      <c r="AKQ540" s="17"/>
      <c r="AKR540" s="17"/>
      <c r="AKS540" s="17"/>
      <c r="AKT540" s="17"/>
      <c r="AKU540" s="17"/>
      <c r="AKV540" s="17"/>
      <c r="AKW540" s="17"/>
      <c r="AKX540" s="17"/>
      <c r="AKY540" s="17"/>
      <c r="AKZ540" s="17"/>
      <c r="ALA540" s="17"/>
      <c r="ALB540" s="17"/>
      <c r="ALC540" s="17"/>
      <c r="ALD540" s="17"/>
      <c r="ALE540" s="17"/>
      <c r="ALF540" s="17"/>
      <c r="ALG540" s="17"/>
      <c r="ALH540" s="17"/>
      <c r="ALI540" s="17"/>
      <c r="ALJ540" s="17"/>
      <c r="ALK540" s="17"/>
      <c r="ALL540" s="17"/>
      <c r="ALM540" s="17"/>
      <c r="ALN540" s="17"/>
      <c r="ALO540" s="17"/>
      <c r="ALP540" s="17"/>
      <c r="ALQ540" s="17"/>
      <c r="ALR540" s="17"/>
      <c r="ALS540" s="17"/>
      <c r="ALT540" s="17"/>
      <c r="ALU540" s="17"/>
      <c r="ALV540" s="17"/>
      <c r="ALW540" s="17"/>
      <c r="ALX540" s="17"/>
      <c r="ALY540" s="17"/>
      <c r="ALZ540" s="17"/>
      <c r="AMA540" s="17"/>
      <c r="AMB540" s="17"/>
      <c r="AMC540" s="17"/>
      <c r="AMD540" s="17"/>
      <c r="AME540" s="17"/>
      <c r="AMF540" s="17"/>
      <c r="AMG540" s="17"/>
      <c r="AMH540" s="17"/>
      <c r="AMI540" s="17"/>
      <c r="AMJ540" s="17"/>
      <c r="AMK540" s="17"/>
      <c r="AML540" s="17"/>
      <c r="AMM540" s="17"/>
      <c r="AMN540" s="17"/>
      <c r="AMO540" s="17"/>
      <c r="AMP540" s="17"/>
      <c r="AMQ540" s="17"/>
      <c r="AMR540" s="17"/>
      <c r="AMS540" s="17"/>
      <c r="AMT540" s="17"/>
      <c r="AMU540" s="17"/>
      <c r="AMV540" s="17"/>
      <c r="AMW540" s="17"/>
      <c r="AMX540" s="17"/>
      <c r="AMY540" s="17"/>
      <c r="AMZ540" s="17"/>
      <c r="ANA540" s="17"/>
      <c r="ANB540" s="17"/>
      <c r="ANC540" s="17"/>
      <c r="AND540" s="17"/>
      <c r="ANE540" s="17"/>
      <c r="ANF540" s="17"/>
      <c r="ANG540" s="17"/>
      <c r="ANH540" s="17"/>
      <c r="ANI540" s="17"/>
      <c r="ANJ540" s="17"/>
      <c r="ANK540" s="17"/>
      <c r="ANL540" s="17"/>
      <c r="ANM540" s="17"/>
      <c r="ANN540" s="17"/>
      <c r="ANO540" s="17"/>
      <c r="ANP540" s="17"/>
      <c r="ANQ540" s="17"/>
      <c r="ANR540" s="17"/>
      <c r="ANS540" s="17"/>
      <c r="ANT540" s="17"/>
      <c r="ANU540" s="17"/>
      <c r="ANV540" s="17"/>
      <c r="ANW540" s="17"/>
      <c r="ANX540" s="17"/>
      <c r="ANY540" s="17"/>
      <c r="ANZ540" s="17"/>
      <c r="AOA540" s="17"/>
      <c r="AOB540" s="17"/>
      <c r="AOC540" s="17"/>
      <c r="AOD540" s="17"/>
      <c r="AOE540" s="17"/>
      <c r="AOF540" s="17"/>
      <c r="AOG540" s="17"/>
      <c r="AOH540" s="17"/>
      <c r="AOI540" s="17"/>
      <c r="AOJ540" s="17"/>
      <c r="AOK540" s="17"/>
      <c r="AOL540" s="17"/>
      <c r="AOM540" s="17"/>
      <c r="AON540" s="17"/>
      <c r="AOO540" s="17"/>
      <c r="AOP540" s="17"/>
      <c r="AOQ540" s="17"/>
      <c r="AOR540" s="17"/>
      <c r="AOS540" s="17"/>
      <c r="AOT540" s="17"/>
      <c r="AOU540" s="17"/>
      <c r="AOV540" s="17"/>
      <c r="AOW540" s="17"/>
      <c r="AOX540" s="17"/>
      <c r="AOY540" s="17"/>
      <c r="AOZ540" s="17"/>
      <c r="APA540" s="17"/>
      <c r="APB540" s="17"/>
      <c r="APC540" s="17"/>
      <c r="APD540" s="17"/>
      <c r="APE540" s="17"/>
      <c r="APF540" s="17"/>
      <c r="APG540" s="17"/>
      <c r="APH540" s="17"/>
      <c r="API540" s="17"/>
      <c r="APJ540" s="17"/>
      <c r="APK540" s="17"/>
      <c r="APL540" s="17"/>
      <c r="APM540" s="17"/>
      <c r="APN540" s="17"/>
      <c r="APO540" s="17"/>
      <c r="APP540" s="17"/>
      <c r="APQ540" s="17"/>
      <c r="APR540" s="17"/>
      <c r="APS540" s="17"/>
      <c r="APT540" s="17"/>
      <c r="APU540" s="17"/>
      <c r="APV540" s="17"/>
      <c r="APW540" s="17"/>
      <c r="APX540" s="17"/>
      <c r="APY540" s="17"/>
      <c r="APZ540" s="17"/>
      <c r="AQA540" s="17"/>
      <c r="AQB540" s="17"/>
      <c r="AQC540" s="17"/>
      <c r="AQD540" s="17"/>
      <c r="AQE540" s="17"/>
      <c r="AQF540" s="17"/>
      <c r="AQG540" s="17"/>
      <c r="AQH540" s="17"/>
      <c r="AQI540" s="17"/>
      <c r="AQJ540" s="17"/>
      <c r="AQK540" s="17"/>
      <c r="AQL540" s="17"/>
      <c r="AQM540" s="17"/>
      <c r="AQN540" s="17"/>
      <c r="AQO540" s="17"/>
      <c r="AQP540" s="17"/>
      <c r="AQQ540" s="17"/>
      <c r="AQR540" s="17"/>
      <c r="AQS540" s="17"/>
      <c r="AQT540" s="17"/>
      <c r="AQU540" s="17"/>
      <c r="AQV540" s="17"/>
      <c r="AQW540" s="17"/>
      <c r="AQX540" s="17"/>
      <c r="AQY540" s="17"/>
      <c r="AQZ540" s="17"/>
      <c r="ARA540" s="17"/>
      <c r="ARB540" s="17"/>
      <c r="ARC540" s="17"/>
      <c r="ARD540" s="17"/>
      <c r="ARE540" s="17"/>
      <c r="ARF540" s="17"/>
      <c r="ARG540" s="17"/>
      <c r="ARH540" s="17"/>
      <c r="ARI540" s="17"/>
      <c r="ARJ540" s="17"/>
      <c r="ARK540" s="17"/>
      <c r="ARL540" s="17"/>
      <c r="ARM540" s="17"/>
      <c r="ARN540" s="17"/>
      <c r="ARO540" s="17"/>
      <c r="ARP540" s="17"/>
      <c r="ARQ540" s="17"/>
      <c r="ARR540" s="17"/>
      <c r="ARS540" s="17"/>
      <c r="ART540" s="17"/>
      <c r="ARU540" s="17"/>
      <c r="ARV540" s="17"/>
      <c r="ARW540" s="17"/>
      <c r="ARX540" s="17"/>
      <c r="ARY540" s="17"/>
      <c r="ARZ540" s="17"/>
      <c r="ASA540" s="17"/>
      <c r="ASB540" s="17"/>
      <c r="ASC540" s="17"/>
      <c r="ASD540" s="17"/>
      <c r="ASE540" s="17"/>
      <c r="ASF540" s="17"/>
      <c r="ASG540" s="17"/>
      <c r="ASH540" s="17"/>
      <c r="ASI540" s="17"/>
      <c r="ASJ540" s="17"/>
      <c r="ASK540" s="17"/>
      <c r="ASL540" s="17"/>
      <c r="ASM540" s="17"/>
      <c r="ASN540" s="17"/>
      <c r="ASO540" s="17"/>
      <c r="ASP540" s="17"/>
      <c r="ASQ540" s="17"/>
      <c r="ASR540" s="17"/>
      <c r="ASS540" s="17"/>
      <c r="AST540" s="17"/>
      <c r="ASU540" s="17"/>
      <c r="ASV540" s="17"/>
      <c r="ASW540" s="17"/>
      <c r="ASX540" s="17"/>
      <c r="ASY540" s="17"/>
      <c r="ASZ540" s="17"/>
      <c r="ATA540" s="17"/>
      <c r="ATB540" s="17"/>
      <c r="ATC540" s="17"/>
      <c r="ATD540" s="17"/>
      <c r="ATE540" s="17"/>
      <c r="ATF540" s="17"/>
      <c r="ATG540" s="17"/>
      <c r="ATH540" s="17"/>
      <c r="ATI540" s="17"/>
      <c r="ATJ540" s="17"/>
      <c r="ATK540" s="17"/>
      <c r="ATL540" s="17"/>
      <c r="ATM540" s="17"/>
      <c r="ATN540" s="17"/>
      <c r="ATO540" s="17"/>
      <c r="ATP540" s="17"/>
      <c r="ATQ540" s="17"/>
      <c r="ATR540" s="17"/>
      <c r="ATS540" s="17"/>
      <c r="ATT540" s="17"/>
      <c r="ATU540" s="17"/>
      <c r="ATV540" s="17"/>
      <c r="ATW540" s="17"/>
      <c r="ATX540" s="17"/>
      <c r="ATY540" s="17"/>
      <c r="ATZ540" s="17"/>
      <c r="AUA540" s="17"/>
      <c r="AUB540" s="17"/>
      <c r="AUC540" s="17"/>
      <c r="AUD540" s="17"/>
      <c r="AUE540" s="17"/>
      <c r="AUF540" s="17"/>
      <c r="AUG540" s="17"/>
      <c r="AUH540" s="17"/>
      <c r="AUI540" s="17"/>
      <c r="AUJ540" s="17"/>
      <c r="AUK540" s="17"/>
      <c r="AUL540" s="17"/>
      <c r="AUM540" s="17"/>
      <c r="AUN540" s="17"/>
      <c r="AUO540" s="17"/>
      <c r="AUP540" s="17"/>
      <c r="AUQ540" s="17"/>
      <c r="AUR540" s="17"/>
      <c r="AUS540" s="17"/>
      <c r="AUT540" s="17"/>
      <c r="AUU540" s="17"/>
      <c r="AUV540" s="17"/>
      <c r="AUW540" s="17"/>
      <c r="AUX540" s="17"/>
      <c r="AUY540" s="17"/>
      <c r="AUZ540" s="17"/>
      <c r="AVA540" s="17"/>
      <c r="AVB540" s="17"/>
      <c r="AVC540" s="17"/>
      <c r="AVD540" s="17"/>
      <c r="AVE540" s="17"/>
      <c r="AVF540" s="17"/>
      <c r="AVG540" s="17"/>
      <c r="AVH540" s="17"/>
      <c r="AVI540" s="17"/>
      <c r="AVJ540" s="17"/>
      <c r="AVK540" s="17"/>
      <c r="AVL540" s="17"/>
      <c r="AVM540" s="17"/>
      <c r="AVN540" s="17"/>
      <c r="AVO540" s="17"/>
      <c r="AVP540" s="17"/>
      <c r="AVQ540" s="17"/>
      <c r="AVR540" s="17"/>
      <c r="AVS540" s="17"/>
      <c r="AVT540" s="17"/>
      <c r="AVU540" s="17"/>
      <c r="AVV540" s="17"/>
      <c r="AVW540" s="17"/>
      <c r="AVX540" s="17"/>
      <c r="AVY540" s="17"/>
      <c r="AVZ540" s="17"/>
      <c r="AWA540" s="17"/>
      <c r="AWB540" s="17"/>
      <c r="AWC540" s="17"/>
      <c r="AWD540" s="17"/>
      <c r="AWE540" s="17"/>
      <c r="AWF540" s="17"/>
      <c r="AWG540" s="17"/>
      <c r="AWH540" s="17"/>
      <c r="AWI540" s="17"/>
      <c r="AWJ540" s="17"/>
      <c r="AWK540" s="17"/>
      <c r="AWL540" s="17"/>
      <c r="AWM540" s="17"/>
      <c r="AWN540" s="17"/>
      <c r="AWO540" s="17"/>
      <c r="AWP540" s="17"/>
      <c r="AWQ540" s="17"/>
      <c r="AWR540" s="17"/>
      <c r="AWS540" s="17"/>
      <c r="AWT540" s="17"/>
      <c r="AWU540" s="17"/>
      <c r="AWV540" s="17"/>
      <c r="AWW540" s="17"/>
      <c r="AWX540" s="17"/>
      <c r="AWY540" s="17"/>
      <c r="AWZ540" s="17"/>
      <c r="AXA540" s="17"/>
      <c r="AXB540" s="17"/>
      <c r="AXC540" s="17"/>
      <c r="AXD540" s="17"/>
      <c r="AXE540" s="17"/>
      <c r="AXF540" s="17"/>
      <c r="AXG540" s="17"/>
      <c r="AXH540" s="17"/>
      <c r="AXI540" s="17"/>
      <c r="AXJ540" s="17"/>
      <c r="AXK540" s="17"/>
      <c r="AXL540" s="17"/>
      <c r="AXM540" s="17"/>
      <c r="AXN540" s="17"/>
      <c r="AXO540" s="17"/>
      <c r="AXP540" s="17"/>
      <c r="AXQ540" s="17"/>
      <c r="AXR540" s="17"/>
      <c r="AXS540" s="17"/>
      <c r="AXT540" s="17"/>
      <c r="AXU540" s="17"/>
      <c r="AXV540" s="17"/>
      <c r="AXW540" s="17"/>
      <c r="AXX540" s="17"/>
      <c r="AXY540" s="17"/>
      <c r="AXZ540" s="17"/>
      <c r="AYA540" s="17"/>
      <c r="AYB540" s="17"/>
      <c r="AYC540" s="17"/>
      <c r="AYD540" s="17"/>
      <c r="AYE540" s="17"/>
      <c r="AYF540" s="17"/>
      <c r="AYG540" s="17"/>
      <c r="AYH540" s="17"/>
      <c r="AYI540" s="17"/>
      <c r="AYJ540" s="17"/>
      <c r="AYK540" s="17"/>
      <c r="AYL540" s="17"/>
      <c r="AYM540" s="17"/>
      <c r="AYN540" s="17"/>
      <c r="AYO540" s="17"/>
      <c r="AYP540" s="17"/>
      <c r="AYQ540" s="17"/>
      <c r="AYR540" s="17"/>
      <c r="AYS540" s="17"/>
      <c r="AYT540" s="17"/>
      <c r="AYU540" s="17"/>
      <c r="AYV540" s="17"/>
      <c r="AYW540" s="17"/>
      <c r="AYX540" s="17"/>
      <c r="AYY540" s="17"/>
      <c r="AYZ540" s="17"/>
      <c r="AZA540" s="17"/>
      <c r="AZB540" s="17"/>
      <c r="AZC540" s="17"/>
      <c r="AZD540" s="17"/>
      <c r="AZE540" s="17"/>
      <c r="AZF540" s="17"/>
      <c r="AZG540" s="17"/>
      <c r="AZH540" s="17"/>
      <c r="AZI540" s="17"/>
      <c r="AZJ540" s="17"/>
      <c r="AZK540" s="17"/>
      <c r="AZL540" s="17"/>
      <c r="AZM540" s="17"/>
      <c r="AZN540" s="17"/>
      <c r="AZO540" s="17"/>
      <c r="AZP540" s="17"/>
      <c r="AZQ540" s="17"/>
      <c r="AZR540" s="17"/>
      <c r="AZS540" s="17"/>
      <c r="AZT540" s="17"/>
      <c r="AZU540" s="17"/>
      <c r="AZV540" s="17"/>
      <c r="AZW540" s="17"/>
      <c r="AZX540" s="17"/>
      <c r="AZY540" s="17"/>
      <c r="AZZ540" s="17"/>
      <c r="BAA540" s="17"/>
      <c r="BAB540" s="17"/>
      <c r="BAC540" s="17"/>
      <c r="BAD540" s="17"/>
      <c r="BAE540" s="17"/>
      <c r="BAF540" s="17"/>
      <c r="BAG540" s="17"/>
      <c r="BAH540" s="17"/>
      <c r="BAI540" s="17"/>
      <c r="BAJ540" s="17"/>
      <c r="BAK540" s="17"/>
      <c r="BAL540" s="17"/>
      <c r="BAM540" s="17"/>
      <c r="BAN540" s="17"/>
      <c r="BAO540" s="17"/>
      <c r="BAP540" s="17"/>
      <c r="BAQ540" s="17"/>
      <c r="BAR540" s="17"/>
      <c r="BAS540" s="17"/>
      <c r="BAT540" s="17"/>
      <c r="BAU540" s="17"/>
      <c r="BAV540" s="17"/>
      <c r="BAW540" s="17"/>
      <c r="BAX540" s="17"/>
      <c r="BAY540" s="17"/>
      <c r="BAZ540" s="17"/>
      <c r="BBA540" s="17"/>
      <c r="BBB540" s="17"/>
      <c r="BBC540" s="17"/>
      <c r="BBD540" s="17"/>
      <c r="BBE540" s="17"/>
      <c r="BBF540" s="17"/>
      <c r="BBG540" s="17"/>
      <c r="BBH540" s="17"/>
      <c r="BBI540" s="17"/>
      <c r="BBJ540" s="17"/>
      <c r="BBK540" s="17"/>
      <c r="BBL540" s="17"/>
      <c r="BBM540" s="17"/>
      <c r="BBN540" s="17"/>
      <c r="BBO540" s="17"/>
      <c r="BBP540" s="17"/>
      <c r="BBQ540" s="17"/>
      <c r="BBR540" s="17"/>
      <c r="BBS540" s="17"/>
      <c r="BBT540" s="17"/>
      <c r="BBU540" s="17"/>
      <c r="BBV540" s="17"/>
      <c r="BBW540" s="17"/>
      <c r="BBX540" s="17"/>
      <c r="BBY540" s="17"/>
      <c r="BBZ540" s="17"/>
      <c r="BCA540" s="17"/>
      <c r="BCB540" s="17"/>
      <c r="BCC540" s="17"/>
      <c r="BCD540" s="17"/>
      <c r="BCE540" s="17"/>
      <c r="BCF540" s="17"/>
      <c r="BCG540" s="17"/>
      <c r="BCH540" s="17"/>
      <c r="BCI540" s="17"/>
      <c r="BCJ540" s="17"/>
      <c r="BCK540" s="17"/>
      <c r="BCL540" s="17"/>
      <c r="BCM540" s="17"/>
      <c r="BCN540" s="17"/>
      <c r="BCO540" s="17"/>
      <c r="BCP540" s="17"/>
      <c r="BCQ540" s="17"/>
      <c r="BCR540" s="17"/>
      <c r="BCS540" s="17"/>
      <c r="BCT540" s="17"/>
      <c r="BCU540" s="17"/>
      <c r="BCV540" s="17"/>
      <c r="BCW540" s="17"/>
      <c r="BCX540" s="17"/>
      <c r="BCY540" s="17"/>
      <c r="BCZ540" s="17"/>
      <c r="BDA540" s="17"/>
      <c r="BDB540" s="17"/>
      <c r="BDC540" s="17"/>
      <c r="BDD540" s="17"/>
      <c r="BDE540" s="17"/>
      <c r="BDF540" s="17"/>
      <c r="BDG540" s="17"/>
      <c r="BDH540" s="17"/>
      <c r="BDI540" s="17"/>
      <c r="BDJ540" s="17"/>
      <c r="BDK540" s="17"/>
      <c r="BDL540" s="17"/>
      <c r="BDM540" s="17"/>
      <c r="BDN540" s="17"/>
      <c r="BDO540" s="17"/>
      <c r="BDP540" s="17"/>
      <c r="BDQ540" s="17"/>
      <c r="BDR540" s="17"/>
      <c r="BDS540" s="17"/>
      <c r="BDT540" s="17"/>
      <c r="BDU540" s="17"/>
      <c r="BDV540" s="17"/>
      <c r="BDW540" s="17"/>
      <c r="BDX540" s="17"/>
      <c r="BDY540" s="17"/>
      <c r="BDZ540" s="17"/>
      <c r="BEA540" s="17"/>
      <c r="BEB540" s="17"/>
      <c r="BEC540" s="17"/>
      <c r="BED540" s="17"/>
      <c r="BEE540" s="17"/>
      <c r="BEF540" s="17"/>
      <c r="BEG540" s="17"/>
      <c r="BEH540" s="17"/>
      <c r="BEI540" s="17"/>
      <c r="BEJ540" s="17"/>
      <c r="BEK540" s="17"/>
      <c r="BEL540" s="17"/>
      <c r="BEM540" s="17"/>
      <c r="BEN540" s="17"/>
      <c r="BEO540" s="17"/>
      <c r="BEP540" s="17"/>
      <c r="BEQ540" s="17"/>
      <c r="BER540" s="17"/>
      <c r="BES540" s="17"/>
      <c r="BET540" s="17"/>
      <c r="BEU540" s="17"/>
      <c r="BEV540" s="17"/>
      <c r="BEW540" s="17"/>
      <c r="BEX540" s="17"/>
      <c r="BEY540" s="17"/>
      <c r="BEZ540" s="17"/>
      <c r="BFA540" s="17"/>
      <c r="BFB540" s="17"/>
      <c r="BFC540" s="17"/>
      <c r="BFD540" s="17"/>
      <c r="BFE540" s="17"/>
      <c r="BFF540" s="17"/>
      <c r="BFG540" s="17"/>
      <c r="BFH540" s="17"/>
      <c r="BFI540" s="17"/>
      <c r="BFJ540" s="17"/>
      <c r="BFK540" s="17"/>
      <c r="BFL540" s="17"/>
      <c r="BFM540" s="17"/>
      <c r="BFN540" s="17"/>
      <c r="BFO540" s="17"/>
      <c r="BFP540" s="17"/>
      <c r="BFQ540" s="17"/>
      <c r="BFR540" s="17"/>
      <c r="BFS540" s="17"/>
      <c r="BFT540" s="17"/>
      <c r="BFU540" s="17"/>
      <c r="BFV540" s="17"/>
      <c r="BFW540" s="17"/>
      <c r="BFX540" s="17"/>
      <c r="BFY540" s="17"/>
      <c r="BFZ540" s="17"/>
      <c r="BGA540" s="17"/>
      <c r="BGB540" s="17"/>
      <c r="BGC540" s="17"/>
      <c r="BGD540" s="17"/>
      <c r="BGE540" s="17"/>
      <c r="BGF540" s="17"/>
      <c r="BGG540" s="17"/>
      <c r="BGH540" s="17"/>
      <c r="BGI540" s="17"/>
      <c r="BGJ540" s="17"/>
      <c r="BGK540" s="17"/>
      <c r="BGL540" s="17"/>
      <c r="BGM540" s="17"/>
      <c r="BGN540" s="17"/>
      <c r="BGO540" s="17"/>
      <c r="BGP540" s="17"/>
      <c r="BGQ540" s="17"/>
      <c r="BGR540" s="17"/>
      <c r="BGS540" s="17"/>
      <c r="BGT540" s="17"/>
      <c r="BGU540" s="17"/>
      <c r="BGV540" s="17"/>
      <c r="BGW540" s="17"/>
      <c r="BGX540" s="17"/>
      <c r="BGY540" s="17"/>
      <c r="BGZ540" s="17"/>
      <c r="BHA540" s="17"/>
      <c r="BHB540" s="17"/>
      <c r="BHC540" s="17"/>
      <c r="BHD540" s="17"/>
      <c r="BHE540" s="17"/>
      <c r="BHF540" s="17"/>
      <c r="BHG540" s="17"/>
      <c r="BHH540" s="17"/>
      <c r="BHI540" s="17"/>
      <c r="BHJ540" s="17"/>
      <c r="BHK540" s="17"/>
      <c r="BHL540" s="17"/>
      <c r="BHM540" s="17"/>
      <c r="BHN540" s="17"/>
      <c r="BHO540" s="17"/>
      <c r="BHP540" s="17"/>
      <c r="BHQ540" s="17"/>
      <c r="BHR540" s="17"/>
      <c r="BHS540" s="17"/>
      <c r="BHT540" s="17"/>
      <c r="BHU540" s="17"/>
      <c r="BHV540" s="17"/>
      <c r="BHW540" s="17"/>
      <c r="BHX540" s="17"/>
      <c r="BHY540" s="17"/>
      <c r="BHZ540" s="17"/>
      <c r="BIA540" s="17"/>
      <c r="BIB540" s="17"/>
      <c r="BIC540" s="17"/>
      <c r="BID540" s="17"/>
      <c r="BIE540" s="17"/>
      <c r="BIF540" s="17"/>
      <c r="BIG540" s="17"/>
      <c r="BIH540" s="17"/>
      <c r="BII540" s="17"/>
      <c r="BIJ540" s="17"/>
      <c r="BIK540" s="17"/>
      <c r="BIL540" s="17"/>
      <c r="BIM540" s="17"/>
      <c r="BIN540" s="17"/>
      <c r="BIO540" s="17"/>
      <c r="BIP540" s="17"/>
      <c r="BIQ540" s="17"/>
      <c r="BIR540" s="17"/>
      <c r="BIS540" s="17"/>
      <c r="BIT540" s="17"/>
      <c r="BIU540" s="17"/>
      <c r="BIV540" s="17"/>
      <c r="BIW540" s="17"/>
      <c r="BIX540" s="17"/>
      <c r="BIY540" s="17"/>
      <c r="BIZ540" s="17"/>
      <c r="BJA540" s="17"/>
      <c r="BJB540" s="17"/>
      <c r="BJC540" s="17"/>
      <c r="BJD540" s="17"/>
      <c r="BJE540" s="17"/>
      <c r="BJF540" s="17"/>
      <c r="BJG540" s="17"/>
      <c r="BJH540" s="17"/>
      <c r="BJI540" s="17"/>
      <c r="BJJ540" s="17"/>
      <c r="BJK540" s="17"/>
      <c r="BJL540" s="17"/>
      <c r="BJM540" s="17"/>
      <c r="BJN540" s="17"/>
      <c r="BJO540" s="17"/>
      <c r="BJP540" s="17"/>
      <c r="BJQ540" s="17"/>
      <c r="BJR540" s="17"/>
      <c r="BJS540" s="17"/>
      <c r="BJT540" s="17"/>
      <c r="BJU540" s="17"/>
      <c r="BJV540" s="17"/>
      <c r="BJW540" s="17"/>
      <c r="BJX540" s="17"/>
      <c r="BJY540" s="17"/>
      <c r="BJZ540" s="17"/>
      <c r="BKA540" s="17"/>
      <c r="BKB540" s="17"/>
      <c r="BKC540" s="17"/>
      <c r="BKD540" s="17"/>
      <c r="BKE540" s="17"/>
      <c r="BKF540" s="17"/>
      <c r="BKG540" s="17"/>
      <c r="BKH540" s="17"/>
      <c r="BKI540" s="17"/>
      <c r="BKJ540" s="17"/>
      <c r="BKK540" s="17"/>
      <c r="BKL540" s="17"/>
      <c r="BKM540" s="17"/>
      <c r="BKN540" s="17"/>
      <c r="BKO540" s="17"/>
      <c r="BKP540" s="17"/>
      <c r="BKQ540" s="17"/>
      <c r="BKR540" s="17"/>
      <c r="BKS540" s="17"/>
      <c r="BKT540" s="17"/>
      <c r="BKU540" s="17"/>
      <c r="BKV540" s="17"/>
      <c r="BKW540" s="17"/>
      <c r="BKX540" s="17"/>
      <c r="BKY540" s="17"/>
      <c r="BKZ540" s="17"/>
      <c r="BLA540" s="17"/>
      <c r="BLB540" s="17"/>
      <c r="BLC540" s="17"/>
      <c r="BLD540" s="17"/>
      <c r="BLE540" s="17"/>
      <c r="BLF540" s="17"/>
      <c r="BLG540" s="17"/>
      <c r="BLH540" s="17"/>
      <c r="BLI540" s="17"/>
      <c r="BLJ540" s="17"/>
      <c r="BLK540" s="17"/>
      <c r="BLL540" s="17"/>
      <c r="BLM540" s="17"/>
      <c r="BLN540" s="17"/>
      <c r="BLO540" s="17"/>
      <c r="BLP540" s="17"/>
      <c r="BLQ540" s="17"/>
      <c r="BLR540" s="17"/>
      <c r="BLS540" s="17"/>
      <c r="BLT540" s="17"/>
      <c r="BLU540" s="17"/>
      <c r="BLV540" s="17"/>
      <c r="BLW540" s="17"/>
      <c r="BLX540" s="17"/>
      <c r="BLY540" s="17"/>
      <c r="BLZ540" s="17"/>
      <c r="BMA540" s="17"/>
      <c r="BMB540" s="17"/>
      <c r="BMC540" s="17"/>
      <c r="BMD540" s="17"/>
      <c r="BME540" s="17"/>
      <c r="BMF540" s="17"/>
      <c r="BMG540" s="17"/>
      <c r="BMH540" s="17"/>
      <c r="BMI540" s="17"/>
      <c r="BMJ540" s="17"/>
      <c r="BMK540" s="17"/>
      <c r="BML540" s="17"/>
      <c r="BMM540" s="17"/>
      <c r="BMN540" s="17"/>
      <c r="BMO540" s="17"/>
      <c r="BMP540" s="17"/>
      <c r="BMQ540" s="17"/>
      <c r="BMR540" s="17"/>
      <c r="BMS540" s="17"/>
      <c r="BMT540" s="17"/>
      <c r="BMU540" s="17"/>
      <c r="BMV540" s="17"/>
      <c r="BMW540" s="17"/>
      <c r="BMX540" s="17"/>
      <c r="BMY540" s="17"/>
      <c r="BMZ540" s="17"/>
      <c r="BNA540" s="17"/>
      <c r="BNB540" s="17"/>
      <c r="BNC540" s="17"/>
      <c r="BND540" s="17"/>
      <c r="BNE540" s="17"/>
      <c r="BNF540" s="17"/>
      <c r="BNG540" s="17"/>
      <c r="BNH540" s="17"/>
      <c r="BNI540" s="17"/>
      <c r="BNJ540" s="17"/>
      <c r="BNK540" s="17"/>
      <c r="BNL540" s="17"/>
      <c r="BNM540" s="17"/>
      <c r="BNN540" s="17"/>
      <c r="BNO540" s="17"/>
      <c r="BNP540" s="17"/>
      <c r="BNQ540" s="17"/>
      <c r="BNR540" s="17"/>
      <c r="BNS540" s="17"/>
      <c r="BNT540" s="17"/>
      <c r="BNU540" s="17"/>
      <c r="BNV540" s="17"/>
      <c r="BNW540" s="17"/>
      <c r="BNX540" s="17"/>
      <c r="BNY540" s="17"/>
      <c r="BNZ540" s="17"/>
      <c r="BOA540" s="17"/>
      <c r="BOB540" s="17"/>
      <c r="BOC540" s="17"/>
      <c r="BOD540" s="17"/>
      <c r="BOE540" s="17"/>
      <c r="BOF540" s="17"/>
      <c r="BOG540" s="17"/>
      <c r="BOH540" s="17"/>
      <c r="BOI540" s="17"/>
      <c r="BOJ540" s="17"/>
      <c r="BOK540" s="17"/>
      <c r="BOL540" s="17"/>
      <c r="BOM540" s="17"/>
      <c r="BON540" s="17"/>
      <c r="BOO540" s="17"/>
      <c r="BOP540" s="17"/>
      <c r="BOQ540" s="17"/>
      <c r="BOR540" s="17"/>
      <c r="BOS540" s="17"/>
      <c r="BOT540" s="17"/>
      <c r="BOU540" s="17"/>
      <c r="BOV540" s="17"/>
      <c r="BOW540" s="17"/>
      <c r="BOX540" s="17"/>
      <c r="BOY540" s="17"/>
      <c r="BOZ540" s="17"/>
      <c r="BPA540" s="17"/>
      <c r="BPB540" s="17"/>
      <c r="BPC540" s="17"/>
      <c r="BPD540" s="17"/>
      <c r="BPE540" s="17"/>
      <c r="BPF540" s="17"/>
      <c r="BPG540" s="17"/>
      <c r="BPH540" s="17"/>
      <c r="BPI540" s="17"/>
      <c r="BPJ540" s="17"/>
      <c r="BPK540" s="17"/>
      <c r="BPL540" s="17"/>
      <c r="BPM540" s="17"/>
      <c r="BPN540" s="17"/>
      <c r="BPO540" s="17"/>
      <c r="BPP540" s="17"/>
      <c r="BPQ540" s="17"/>
      <c r="BPR540" s="17"/>
      <c r="BPS540" s="17"/>
      <c r="BPT540" s="17"/>
      <c r="BPU540" s="17"/>
      <c r="BPV540" s="17"/>
      <c r="BPW540" s="17"/>
      <c r="BPX540" s="17"/>
      <c r="BPY540" s="17"/>
      <c r="BPZ540" s="17"/>
      <c r="BQA540" s="17"/>
      <c r="BQB540" s="17"/>
      <c r="BQC540" s="17"/>
      <c r="BQD540" s="17"/>
      <c r="BQE540" s="17"/>
      <c r="BQF540" s="17"/>
      <c r="BQG540" s="17"/>
      <c r="BQH540" s="17"/>
      <c r="BQI540" s="17"/>
      <c r="BQJ540" s="17"/>
      <c r="BQK540" s="17"/>
      <c r="BQL540" s="17"/>
      <c r="BQM540" s="17"/>
      <c r="BQN540" s="17"/>
      <c r="BQO540" s="17"/>
      <c r="BQP540" s="17"/>
      <c r="BQQ540" s="17"/>
      <c r="BQR540" s="17"/>
      <c r="BQS540" s="17"/>
      <c r="BQT540" s="17"/>
      <c r="BQU540" s="17"/>
      <c r="BQV540" s="17"/>
      <c r="BQW540" s="17"/>
      <c r="BQX540" s="17"/>
      <c r="BQY540" s="17"/>
      <c r="BQZ540" s="17"/>
      <c r="BRA540" s="17"/>
      <c r="BRB540" s="17"/>
      <c r="BRC540" s="17"/>
      <c r="BRD540" s="17"/>
      <c r="BRE540" s="17"/>
      <c r="BRF540" s="17"/>
      <c r="BRG540" s="17"/>
      <c r="BRH540" s="17"/>
      <c r="BRI540" s="17"/>
      <c r="BRJ540" s="17"/>
      <c r="BRK540" s="17"/>
      <c r="BRL540" s="17"/>
      <c r="BRM540" s="17"/>
      <c r="BRN540" s="17"/>
      <c r="BRO540" s="17"/>
      <c r="BRP540" s="17"/>
      <c r="BRQ540" s="17"/>
      <c r="BRR540" s="17"/>
      <c r="BRS540" s="17"/>
      <c r="BRT540" s="17"/>
      <c r="BRU540" s="17"/>
      <c r="BRV540" s="17"/>
      <c r="BRW540" s="17"/>
      <c r="BRX540" s="17"/>
      <c r="BRY540" s="17"/>
      <c r="BRZ540" s="17"/>
      <c r="BSA540" s="17"/>
      <c r="BSB540" s="17"/>
      <c r="BSC540" s="17"/>
      <c r="BSD540" s="17"/>
      <c r="BSE540" s="17"/>
      <c r="BSF540" s="17"/>
      <c r="BSG540" s="17"/>
      <c r="BSH540" s="17"/>
      <c r="BSI540" s="17"/>
      <c r="BSJ540" s="17"/>
      <c r="BSK540" s="17"/>
      <c r="BSL540" s="17"/>
      <c r="BSM540" s="17"/>
      <c r="BSN540" s="17"/>
      <c r="BSO540" s="17"/>
      <c r="BSP540" s="17"/>
      <c r="BSQ540" s="17"/>
      <c r="BSR540" s="17"/>
      <c r="BSS540" s="17"/>
      <c r="BST540" s="17"/>
      <c r="BSU540" s="17"/>
      <c r="BSV540" s="17"/>
      <c r="BSW540" s="17"/>
      <c r="BSX540" s="17"/>
      <c r="BSY540" s="17"/>
      <c r="BSZ540" s="17"/>
      <c r="BTA540" s="17"/>
      <c r="BTB540" s="17"/>
      <c r="BTC540" s="17"/>
      <c r="BTD540" s="17"/>
      <c r="BTE540" s="17"/>
      <c r="BTF540" s="17"/>
      <c r="BTG540" s="17"/>
      <c r="BTH540" s="17"/>
      <c r="BTI540" s="17"/>
      <c r="BTJ540" s="17"/>
      <c r="BTK540" s="17"/>
      <c r="BTL540" s="17"/>
      <c r="BTM540" s="17"/>
      <c r="BTN540" s="17"/>
      <c r="BTO540" s="17"/>
      <c r="BTP540" s="17"/>
      <c r="BTQ540" s="17"/>
      <c r="BTR540" s="17"/>
      <c r="BTS540" s="17"/>
      <c r="BTT540" s="17"/>
      <c r="BTU540" s="17"/>
      <c r="BTV540" s="17"/>
      <c r="BTW540" s="17"/>
      <c r="BTX540" s="17"/>
      <c r="BTY540" s="17"/>
      <c r="BTZ540" s="17"/>
      <c r="BUA540" s="17"/>
      <c r="BUB540" s="17"/>
      <c r="BUC540" s="17"/>
      <c r="BUD540" s="17"/>
      <c r="BUE540" s="17"/>
      <c r="BUF540" s="17"/>
      <c r="BUG540" s="17"/>
      <c r="BUH540" s="17"/>
      <c r="BUI540" s="17"/>
      <c r="BUJ540" s="17"/>
      <c r="BUK540" s="17"/>
      <c r="BUL540" s="17"/>
      <c r="BUM540" s="17"/>
      <c r="BUN540" s="17"/>
      <c r="BUO540" s="17"/>
      <c r="BUP540" s="17"/>
      <c r="BUQ540" s="17"/>
      <c r="BUR540" s="17"/>
      <c r="BUS540" s="17"/>
      <c r="BUT540" s="17"/>
      <c r="BUU540" s="17"/>
      <c r="BUV540" s="17"/>
      <c r="BUW540" s="17"/>
      <c r="BUX540" s="17"/>
      <c r="BUY540" s="17"/>
      <c r="BUZ540" s="17"/>
      <c r="BVA540" s="17"/>
      <c r="BVB540" s="17"/>
      <c r="BVC540" s="17"/>
      <c r="BVD540" s="17"/>
      <c r="BVE540" s="17"/>
      <c r="BVF540" s="17"/>
      <c r="BVG540" s="17"/>
      <c r="BVH540" s="17"/>
      <c r="BVI540" s="17"/>
      <c r="BVJ540" s="17"/>
      <c r="BVK540" s="17"/>
      <c r="BVL540" s="17"/>
      <c r="BVM540" s="17"/>
      <c r="BVN540" s="17"/>
      <c r="BVO540" s="17"/>
      <c r="BVP540" s="17"/>
      <c r="BVQ540" s="17"/>
      <c r="BVR540" s="17"/>
      <c r="BVS540" s="17"/>
      <c r="BVT540" s="17"/>
      <c r="BVU540" s="17"/>
      <c r="BVV540" s="17"/>
      <c r="BVW540" s="17"/>
      <c r="BVX540" s="17"/>
      <c r="BVY540" s="17"/>
      <c r="BVZ540" s="17"/>
      <c r="BWA540" s="17"/>
      <c r="BWB540" s="17"/>
      <c r="BWC540" s="17"/>
      <c r="BWD540" s="17"/>
      <c r="BWE540" s="17"/>
      <c r="BWF540" s="17"/>
      <c r="BWG540" s="17"/>
      <c r="BWH540" s="17"/>
      <c r="BWI540" s="17"/>
      <c r="BWJ540" s="17"/>
      <c r="BWK540" s="17"/>
      <c r="BWL540" s="17"/>
      <c r="BWM540" s="17"/>
      <c r="BWN540" s="17"/>
      <c r="BWO540" s="17"/>
      <c r="BWP540" s="17"/>
      <c r="BWQ540" s="17"/>
      <c r="BWR540" s="17"/>
      <c r="BWS540" s="17"/>
      <c r="BWT540" s="17"/>
      <c r="BWU540" s="17"/>
      <c r="BWV540" s="17"/>
      <c r="BWW540" s="17"/>
      <c r="BWX540" s="17"/>
      <c r="BWY540" s="17"/>
      <c r="BWZ540" s="17"/>
      <c r="BXA540" s="17"/>
      <c r="BXB540" s="17"/>
      <c r="BXC540" s="17"/>
      <c r="BXD540" s="17"/>
      <c r="BXE540" s="17"/>
      <c r="BXF540" s="17"/>
      <c r="BXG540" s="17"/>
      <c r="BXH540" s="17"/>
      <c r="BXI540" s="17"/>
      <c r="BXJ540" s="17"/>
      <c r="BXK540" s="17"/>
      <c r="BXL540" s="17"/>
      <c r="BXM540" s="17"/>
      <c r="BXN540" s="17"/>
      <c r="BXO540" s="17"/>
      <c r="BXP540" s="17"/>
      <c r="BXQ540" s="17"/>
      <c r="BXR540" s="17"/>
      <c r="BXS540" s="17"/>
      <c r="BXT540" s="17"/>
      <c r="BXU540" s="17"/>
      <c r="BXV540" s="17"/>
      <c r="BXW540" s="17"/>
      <c r="BXX540" s="17"/>
      <c r="BXY540" s="17"/>
      <c r="BXZ540" s="17"/>
      <c r="BYA540" s="17"/>
      <c r="BYB540" s="17"/>
      <c r="BYC540" s="17"/>
      <c r="BYD540" s="17"/>
      <c r="BYE540" s="17"/>
      <c r="BYF540" s="17"/>
      <c r="BYG540" s="17"/>
      <c r="BYH540" s="17"/>
      <c r="BYI540" s="17"/>
      <c r="BYJ540" s="17"/>
      <c r="BYK540" s="17"/>
      <c r="BYL540" s="17"/>
      <c r="BYM540" s="17"/>
      <c r="BYN540" s="17"/>
      <c r="BYO540" s="17"/>
      <c r="BYP540" s="17"/>
      <c r="BYQ540" s="17"/>
      <c r="BYR540" s="17"/>
      <c r="BYS540" s="17"/>
      <c r="BYT540" s="17"/>
      <c r="BYU540" s="17"/>
      <c r="BYV540" s="17"/>
      <c r="BYW540" s="17"/>
      <c r="BYX540" s="17"/>
      <c r="BYY540" s="17"/>
      <c r="BYZ540" s="17"/>
      <c r="BZA540" s="17"/>
      <c r="BZB540" s="17"/>
      <c r="BZC540" s="17"/>
      <c r="BZD540" s="17"/>
      <c r="BZE540" s="17"/>
      <c r="BZF540" s="17"/>
      <c r="BZG540" s="17"/>
      <c r="BZH540" s="17"/>
      <c r="BZI540" s="17"/>
      <c r="BZJ540" s="17"/>
      <c r="BZK540" s="17"/>
      <c r="BZL540" s="17"/>
      <c r="BZM540" s="17"/>
      <c r="BZN540" s="17"/>
      <c r="BZO540" s="17"/>
      <c r="BZP540" s="17"/>
      <c r="BZQ540" s="17"/>
      <c r="BZR540" s="17"/>
      <c r="BZS540" s="17"/>
      <c r="BZT540" s="17"/>
      <c r="BZU540" s="17"/>
      <c r="BZV540" s="17"/>
      <c r="BZW540" s="17"/>
      <c r="BZX540" s="17"/>
      <c r="BZY540" s="17"/>
      <c r="BZZ540" s="17"/>
      <c r="CAA540" s="17"/>
      <c r="CAB540" s="17"/>
      <c r="CAC540" s="17"/>
      <c r="CAD540" s="17"/>
      <c r="CAE540" s="17"/>
      <c r="CAF540" s="17"/>
      <c r="CAG540" s="17"/>
      <c r="CAH540" s="17"/>
      <c r="CAI540" s="17"/>
      <c r="CAJ540" s="17"/>
      <c r="CAK540" s="17"/>
      <c r="CAL540" s="17"/>
      <c r="CAM540" s="17"/>
      <c r="CAN540" s="17"/>
      <c r="CAO540" s="17"/>
      <c r="CAP540" s="17"/>
      <c r="CAQ540" s="17"/>
      <c r="CAR540" s="17"/>
      <c r="CAS540" s="17"/>
      <c r="CAT540" s="17"/>
      <c r="CAU540" s="17"/>
      <c r="CAV540" s="17"/>
      <c r="CAW540" s="17"/>
      <c r="CAX540" s="17"/>
      <c r="CAY540" s="17"/>
      <c r="CAZ540" s="17"/>
      <c r="CBA540" s="17"/>
      <c r="CBB540" s="17"/>
      <c r="CBC540" s="17"/>
      <c r="CBD540" s="17"/>
      <c r="CBE540" s="17"/>
      <c r="CBF540" s="17"/>
      <c r="CBG540" s="17"/>
      <c r="CBH540" s="17"/>
      <c r="CBI540" s="17"/>
      <c r="CBJ540" s="17"/>
      <c r="CBK540" s="17"/>
      <c r="CBL540" s="17"/>
      <c r="CBM540" s="17"/>
      <c r="CBN540" s="17"/>
      <c r="CBO540" s="17"/>
      <c r="CBP540" s="17"/>
      <c r="CBQ540" s="17"/>
      <c r="CBR540" s="17"/>
      <c r="CBS540" s="17"/>
      <c r="CBT540" s="17"/>
      <c r="CBU540" s="17"/>
      <c r="CBV540" s="17"/>
      <c r="CBW540" s="17"/>
      <c r="CBX540" s="17"/>
      <c r="CBY540" s="17"/>
      <c r="CBZ540" s="17"/>
      <c r="CCA540" s="17"/>
      <c r="CCB540" s="17"/>
      <c r="CCC540" s="17"/>
      <c r="CCD540" s="17"/>
      <c r="CCE540" s="17"/>
      <c r="CCF540" s="17"/>
      <c r="CCG540" s="17"/>
      <c r="CCH540" s="17"/>
      <c r="CCI540" s="17"/>
      <c r="CCJ540" s="17"/>
      <c r="CCK540" s="17"/>
      <c r="CCL540" s="17"/>
      <c r="CCM540" s="17"/>
      <c r="CCN540" s="17"/>
      <c r="CCO540" s="17"/>
      <c r="CCP540" s="17"/>
      <c r="CCQ540" s="17"/>
      <c r="CCR540" s="17"/>
      <c r="CCS540" s="17"/>
      <c r="CCT540" s="17"/>
      <c r="CCU540" s="17"/>
      <c r="CCV540" s="17"/>
      <c r="CCW540" s="17"/>
      <c r="CCX540" s="17"/>
      <c r="CCY540" s="17"/>
      <c r="CCZ540" s="17"/>
      <c r="CDA540" s="17"/>
      <c r="CDB540" s="17"/>
      <c r="CDC540" s="17"/>
      <c r="CDD540" s="17"/>
      <c r="CDE540" s="17"/>
      <c r="CDF540" s="17"/>
      <c r="CDG540" s="17"/>
      <c r="CDH540" s="17"/>
      <c r="CDI540" s="17"/>
      <c r="CDJ540" s="17"/>
      <c r="CDK540" s="17"/>
      <c r="CDL540" s="17"/>
      <c r="CDM540" s="17"/>
      <c r="CDN540" s="17"/>
      <c r="CDO540" s="17"/>
      <c r="CDP540" s="17"/>
      <c r="CDQ540" s="17"/>
      <c r="CDR540" s="17"/>
      <c r="CDS540" s="17"/>
      <c r="CDT540" s="17"/>
      <c r="CDU540" s="17"/>
      <c r="CDV540" s="17"/>
      <c r="CDW540" s="17"/>
      <c r="CDX540" s="17"/>
      <c r="CDY540" s="17"/>
      <c r="CDZ540" s="17"/>
      <c r="CEA540" s="17"/>
      <c r="CEB540" s="17"/>
      <c r="CEC540" s="17"/>
      <c r="CED540" s="17"/>
      <c r="CEE540" s="17"/>
      <c r="CEF540" s="17"/>
      <c r="CEG540" s="17"/>
      <c r="CEH540" s="17"/>
      <c r="CEI540" s="17"/>
      <c r="CEJ540" s="17"/>
      <c r="CEK540" s="17"/>
      <c r="CEL540" s="17"/>
      <c r="CEM540" s="17"/>
      <c r="CEN540" s="17"/>
      <c r="CEO540" s="17"/>
      <c r="CEP540" s="17"/>
      <c r="CEQ540" s="17"/>
      <c r="CER540" s="17"/>
      <c r="CES540" s="17"/>
      <c r="CET540" s="17"/>
      <c r="CEU540" s="17"/>
      <c r="CEV540" s="17"/>
      <c r="CEW540" s="17"/>
      <c r="CEX540" s="17"/>
      <c r="CEY540" s="17"/>
      <c r="CEZ540" s="17"/>
      <c r="CFA540" s="17"/>
      <c r="CFB540" s="17"/>
      <c r="CFC540" s="17"/>
      <c r="CFD540" s="17"/>
      <c r="CFE540" s="17"/>
      <c r="CFF540" s="17"/>
      <c r="CFG540" s="17"/>
      <c r="CFH540" s="17"/>
      <c r="CFI540" s="17"/>
      <c r="CFJ540" s="17"/>
      <c r="CFK540" s="17"/>
      <c r="CFL540" s="17"/>
      <c r="CFM540" s="17"/>
      <c r="CFN540" s="17"/>
      <c r="CFO540" s="17"/>
      <c r="CFP540" s="17"/>
      <c r="CFQ540" s="17"/>
      <c r="CFR540" s="17"/>
      <c r="CFS540" s="17"/>
      <c r="CFT540" s="17"/>
      <c r="CFU540" s="17"/>
      <c r="CFV540" s="17"/>
      <c r="CFW540" s="17"/>
      <c r="CFX540" s="17"/>
      <c r="CFY540" s="17"/>
      <c r="CFZ540" s="17"/>
      <c r="CGA540" s="17"/>
      <c r="CGB540" s="17"/>
      <c r="CGC540" s="17"/>
      <c r="CGD540" s="17"/>
      <c r="CGE540" s="17"/>
      <c r="CGF540" s="17"/>
      <c r="CGG540" s="17"/>
      <c r="CGH540" s="17"/>
      <c r="CGI540" s="17"/>
      <c r="CGJ540" s="17"/>
      <c r="CGK540" s="17"/>
      <c r="CGL540" s="17"/>
      <c r="CGM540" s="17"/>
      <c r="CGN540" s="17"/>
      <c r="CGO540" s="17"/>
      <c r="CGP540" s="17"/>
      <c r="CGQ540" s="17"/>
      <c r="CGR540" s="17"/>
      <c r="CGS540" s="17"/>
      <c r="CGT540" s="17"/>
      <c r="CGU540" s="17"/>
      <c r="CGV540" s="17"/>
      <c r="CGW540" s="17"/>
      <c r="CGX540" s="17"/>
      <c r="CGY540" s="17"/>
      <c r="CGZ540" s="17"/>
      <c r="CHA540" s="17"/>
      <c r="CHB540" s="17"/>
      <c r="CHC540" s="17"/>
      <c r="CHD540" s="17"/>
      <c r="CHE540" s="17"/>
      <c r="CHF540" s="17"/>
      <c r="CHG540" s="17"/>
      <c r="CHH540" s="17"/>
      <c r="CHI540" s="17"/>
      <c r="CHJ540" s="17"/>
      <c r="CHK540" s="17"/>
      <c r="CHL540" s="17"/>
      <c r="CHM540" s="17"/>
      <c r="CHN540" s="17"/>
      <c r="CHO540" s="17"/>
      <c r="CHP540" s="17"/>
      <c r="CHQ540" s="17"/>
      <c r="CHR540" s="17"/>
      <c r="CHS540" s="17"/>
      <c r="CHT540" s="17"/>
      <c r="CHU540" s="17"/>
      <c r="CHV540" s="17"/>
      <c r="CHW540" s="17"/>
      <c r="CHX540" s="17"/>
      <c r="CHY540" s="17"/>
      <c r="CHZ540" s="17"/>
      <c r="CIA540" s="17"/>
      <c r="CIB540" s="17"/>
      <c r="CIC540" s="17"/>
      <c r="CID540" s="17"/>
      <c r="CIE540" s="17"/>
      <c r="CIF540" s="17"/>
      <c r="CIG540" s="17"/>
      <c r="CIH540" s="17"/>
      <c r="CII540" s="17"/>
      <c r="CIJ540" s="17"/>
      <c r="CIK540" s="17"/>
      <c r="CIL540" s="17"/>
      <c r="CIM540" s="17"/>
      <c r="CIN540" s="17"/>
      <c r="CIO540" s="17"/>
      <c r="CIP540" s="17"/>
      <c r="CIQ540" s="17"/>
      <c r="CIR540" s="17"/>
      <c r="CIS540" s="17"/>
      <c r="CIT540" s="17"/>
      <c r="CIU540" s="17"/>
      <c r="CIV540" s="17"/>
      <c r="CIW540" s="17"/>
      <c r="CIX540" s="17"/>
      <c r="CIY540" s="17"/>
      <c r="CIZ540" s="17"/>
      <c r="CJA540" s="17"/>
      <c r="CJB540" s="17"/>
      <c r="CJC540" s="17"/>
      <c r="CJD540" s="17"/>
      <c r="CJE540" s="17"/>
      <c r="CJF540" s="17"/>
      <c r="CJG540" s="17"/>
      <c r="CJH540" s="17"/>
      <c r="CJI540" s="17"/>
      <c r="CJJ540" s="17"/>
      <c r="CJK540" s="17"/>
      <c r="CJL540" s="17"/>
      <c r="CJM540" s="17"/>
      <c r="CJN540" s="17"/>
      <c r="CJO540" s="17"/>
      <c r="CJP540" s="17"/>
      <c r="CJQ540" s="17"/>
      <c r="CJR540" s="17"/>
      <c r="CJS540" s="17"/>
      <c r="CJT540" s="17"/>
      <c r="CJU540" s="17"/>
      <c r="CJV540" s="17"/>
      <c r="CJW540" s="17"/>
      <c r="CJX540" s="17"/>
      <c r="CJY540" s="17"/>
      <c r="CJZ540" s="17"/>
      <c r="CKA540" s="17"/>
      <c r="CKB540" s="17"/>
      <c r="CKC540" s="17"/>
      <c r="CKD540" s="17"/>
      <c r="CKE540" s="17"/>
      <c r="CKF540" s="17"/>
      <c r="CKG540" s="17"/>
      <c r="CKH540" s="17"/>
      <c r="CKI540" s="17"/>
      <c r="CKJ540" s="17"/>
      <c r="CKK540" s="17"/>
      <c r="CKL540" s="17"/>
      <c r="CKM540" s="17"/>
      <c r="CKN540" s="17"/>
      <c r="CKO540" s="17"/>
      <c r="CKP540" s="17"/>
      <c r="CKQ540" s="17"/>
      <c r="CKR540" s="17"/>
      <c r="CKS540" s="17"/>
      <c r="CKT540" s="17"/>
      <c r="CKU540" s="17"/>
      <c r="CKV540" s="17"/>
      <c r="CKW540" s="17"/>
      <c r="CKX540" s="17"/>
      <c r="CKY540" s="17"/>
      <c r="CKZ540" s="17"/>
      <c r="CLA540" s="17"/>
      <c r="CLB540" s="17"/>
      <c r="CLC540" s="17"/>
      <c r="CLD540" s="17"/>
      <c r="CLE540" s="17"/>
      <c r="CLF540" s="17"/>
      <c r="CLG540" s="17"/>
      <c r="CLH540" s="17"/>
      <c r="CLI540" s="17"/>
      <c r="CLJ540" s="17"/>
      <c r="CLK540" s="17"/>
      <c r="CLL540" s="17"/>
      <c r="CLM540" s="17"/>
      <c r="CLN540" s="17"/>
      <c r="CLO540" s="17"/>
      <c r="CLP540" s="17"/>
      <c r="CLQ540" s="17"/>
      <c r="CLR540" s="17"/>
      <c r="CLS540" s="17"/>
      <c r="CLT540" s="17"/>
      <c r="CLU540" s="17"/>
      <c r="CLV540" s="17"/>
      <c r="CLW540" s="17"/>
      <c r="CLX540" s="17"/>
      <c r="CLY540" s="17"/>
      <c r="CLZ540" s="17"/>
      <c r="CMA540" s="17"/>
      <c r="CMB540" s="17"/>
      <c r="CMC540" s="17"/>
      <c r="CMD540" s="17"/>
      <c r="CME540" s="17"/>
      <c r="CMF540" s="17"/>
      <c r="CMG540" s="17"/>
      <c r="CMH540" s="17"/>
      <c r="CMI540" s="17"/>
      <c r="CMJ540" s="17"/>
      <c r="CMK540" s="17"/>
      <c r="CML540" s="17"/>
      <c r="CMM540" s="17"/>
      <c r="CMN540" s="17"/>
      <c r="CMO540" s="17"/>
      <c r="CMP540" s="17"/>
      <c r="CMQ540" s="17"/>
      <c r="CMR540" s="17"/>
      <c r="CMS540" s="17"/>
      <c r="CMT540" s="17"/>
      <c r="CMU540" s="17"/>
      <c r="CMV540" s="17"/>
      <c r="CMW540" s="17"/>
      <c r="CMX540" s="17"/>
      <c r="CMY540" s="17"/>
      <c r="CMZ540" s="17"/>
      <c r="CNA540" s="17"/>
      <c r="CNB540" s="17"/>
      <c r="CNC540" s="17"/>
      <c r="CND540" s="17"/>
      <c r="CNE540" s="17"/>
      <c r="CNF540" s="17"/>
      <c r="CNG540" s="17"/>
      <c r="CNH540" s="17"/>
      <c r="CNI540" s="17"/>
      <c r="CNJ540" s="17"/>
      <c r="CNK540" s="17"/>
      <c r="CNL540" s="17"/>
      <c r="CNM540" s="17"/>
      <c r="CNN540" s="17"/>
      <c r="CNO540" s="17"/>
      <c r="CNP540" s="17"/>
      <c r="CNQ540" s="17"/>
      <c r="CNR540" s="17"/>
      <c r="CNS540" s="17"/>
      <c r="CNT540" s="17"/>
      <c r="CNU540" s="17"/>
      <c r="CNV540" s="17"/>
      <c r="CNW540" s="17"/>
      <c r="CNX540" s="17"/>
      <c r="CNY540" s="17"/>
      <c r="CNZ540" s="17"/>
      <c r="COA540" s="17"/>
      <c r="COB540" s="17"/>
      <c r="COC540" s="17"/>
      <c r="COD540" s="17"/>
      <c r="COE540" s="17"/>
      <c r="COF540" s="17"/>
      <c r="COG540" s="17"/>
      <c r="COH540" s="17"/>
      <c r="COI540" s="17"/>
      <c r="COJ540" s="17"/>
      <c r="COK540" s="17"/>
      <c r="COL540" s="17"/>
      <c r="COM540" s="17"/>
      <c r="CON540" s="17"/>
      <c r="COO540" s="17"/>
      <c r="COP540" s="17"/>
      <c r="COQ540" s="17"/>
      <c r="COR540" s="17"/>
      <c r="COS540" s="17"/>
      <c r="COT540" s="17"/>
      <c r="COU540" s="17"/>
      <c r="COV540" s="17"/>
      <c r="COW540" s="17"/>
      <c r="COX540" s="17"/>
      <c r="COY540" s="17"/>
      <c r="COZ540" s="17"/>
      <c r="CPA540" s="17"/>
      <c r="CPB540" s="17"/>
      <c r="CPC540" s="17"/>
      <c r="CPD540" s="17"/>
      <c r="CPE540" s="17"/>
      <c r="CPF540" s="17"/>
      <c r="CPG540" s="17"/>
      <c r="CPH540" s="17"/>
      <c r="CPI540" s="17"/>
      <c r="CPJ540" s="17"/>
      <c r="CPK540" s="17"/>
      <c r="CPL540" s="17"/>
      <c r="CPM540" s="17"/>
      <c r="CPN540" s="17"/>
      <c r="CPO540" s="17"/>
      <c r="CPP540" s="17"/>
      <c r="CPQ540" s="17"/>
      <c r="CPR540" s="17"/>
      <c r="CPS540" s="17"/>
      <c r="CPT540" s="17"/>
      <c r="CPU540" s="17"/>
      <c r="CPV540" s="17"/>
      <c r="CPW540" s="17"/>
      <c r="CPX540" s="17"/>
      <c r="CPY540" s="17"/>
      <c r="CPZ540" s="17"/>
      <c r="CQA540" s="17"/>
      <c r="CQB540" s="17"/>
      <c r="CQC540" s="17"/>
      <c r="CQD540" s="17"/>
      <c r="CQE540" s="17"/>
      <c r="CQF540" s="17"/>
      <c r="CQG540" s="17"/>
      <c r="CQH540" s="17"/>
      <c r="CQI540" s="17"/>
      <c r="CQJ540" s="17"/>
      <c r="CQK540" s="17"/>
      <c r="CQL540" s="17"/>
      <c r="CQM540" s="17"/>
      <c r="CQN540" s="17"/>
      <c r="CQO540" s="17"/>
      <c r="CQP540" s="17"/>
      <c r="CQQ540" s="17"/>
      <c r="CQR540" s="17"/>
      <c r="CQS540" s="17"/>
      <c r="CQT540" s="17"/>
      <c r="CQU540" s="17"/>
      <c r="CQV540" s="17"/>
      <c r="CQW540" s="17"/>
      <c r="CQX540" s="17"/>
      <c r="CQY540" s="17"/>
      <c r="CQZ540" s="17"/>
      <c r="CRA540" s="17"/>
      <c r="CRB540" s="17"/>
      <c r="CRC540" s="17"/>
      <c r="CRD540" s="17"/>
      <c r="CRE540" s="17"/>
      <c r="CRF540" s="17"/>
      <c r="CRG540" s="17"/>
      <c r="CRH540" s="17"/>
      <c r="CRI540" s="17"/>
      <c r="CRJ540" s="17"/>
      <c r="CRK540" s="17"/>
      <c r="CRL540" s="17"/>
      <c r="CRM540" s="17"/>
      <c r="CRN540" s="17"/>
      <c r="CRO540" s="17"/>
      <c r="CRP540" s="17"/>
      <c r="CRQ540" s="17"/>
      <c r="CRR540" s="17"/>
      <c r="CRS540" s="17"/>
      <c r="CRT540" s="17"/>
      <c r="CRU540" s="17"/>
      <c r="CRV540" s="17"/>
      <c r="CRW540" s="17"/>
      <c r="CRX540" s="17"/>
      <c r="CRY540" s="17"/>
      <c r="CRZ540" s="17"/>
      <c r="CSA540" s="17"/>
      <c r="CSB540" s="17"/>
      <c r="CSC540" s="17"/>
      <c r="CSD540" s="17"/>
      <c r="CSE540" s="17"/>
      <c r="CSF540" s="17"/>
      <c r="CSG540" s="17"/>
      <c r="CSH540" s="17"/>
      <c r="CSI540" s="17"/>
      <c r="CSJ540" s="17"/>
      <c r="CSK540" s="17"/>
      <c r="CSL540" s="17"/>
      <c r="CSM540" s="17"/>
      <c r="CSN540" s="17"/>
      <c r="CSO540" s="17"/>
      <c r="CSP540" s="17"/>
      <c r="CSQ540" s="17"/>
      <c r="CSR540" s="17"/>
      <c r="CSS540" s="17"/>
      <c r="CST540" s="17"/>
      <c r="CSU540" s="17"/>
      <c r="CSV540" s="17"/>
      <c r="CSW540" s="17"/>
      <c r="CSX540" s="17"/>
      <c r="CSY540" s="17"/>
      <c r="CSZ540" s="17"/>
      <c r="CTA540" s="17"/>
      <c r="CTB540" s="17"/>
      <c r="CTC540" s="17"/>
      <c r="CTD540" s="17"/>
      <c r="CTE540" s="17"/>
      <c r="CTF540" s="17"/>
      <c r="CTG540" s="17"/>
      <c r="CTH540" s="17"/>
      <c r="CTI540" s="17"/>
      <c r="CTJ540" s="17"/>
      <c r="CTK540" s="17"/>
      <c r="CTL540" s="17"/>
      <c r="CTM540" s="17"/>
      <c r="CTN540" s="17"/>
      <c r="CTO540" s="17"/>
      <c r="CTP540" s="17"/>
      <c r="CTQ540" s="17"/>
      <c r="CTR540" s="17"/>
      <c r="CTS540" s="17"/>
      <c r="CTT540" s="17"/>
      <c r="CTU540" s="17"/>
      <c r="CTV540" s="17"/>
      <c r="CTW540" s="17"/>
      <c r="CTX540" s="17"/>
      <c r="CTY540" s="17"/>
      <c r="CTZ540" s="17"/>
      <c r="CUA540" s="17"/>
      <c r="CUB540" s="17"/>
      <c r="CUC540" s="17"/>
      <c r="CUD540" s="17"/>
      <c r="CUE540" s="17"/>
      <c r="CUF540" s="17"/>
      <c r="CUG540" s="17"/>
      <c r="CUH540" s="17"/>
      <c r="CUI540" s="17"/>
      <c r="CUJ540" s="17"/>
      <c r="CUK540" s="17"/>
      <c r="CUL540" s="17"/>
      <c r="CUM540" s="17"/>
      <c r="CUN540" s="17"/>
      <c r="CUO540" s="17"/>
      <c r="CUP540" s="17"/>
      <c r="CUQ540" s="17"/>
      <c r="CUR540" s="17"/>
      <c r="CUS540" s="17"/>
      <c r="CUT540" s="17"/>
      <c r="CUU540" s="17"/>
      <c r="CUV540" s="17"/>
      <c r="CUW540" s="17"/>
      <c r="CUX540" s="17"/>
      <c r="CUY540" s="17"/>
      <c r="CUZ540" s="17"/>
      <c r="CVA540" s="17"/>
      <c r="CVB540" s="17"/>
      <c r="CVC540" s="17"/>
      <c r="CVD540" s="17"/>
      <c r="CVE540" s="17"/>
      <c r="CVF540" s="17"/>
      <c r="CVG540" s="17"/>
      <c r="CVH540" s="17"/>
      <c r="CVI540" s="17"/>
      <c r="CVJ540" s="17"/>
      <c r="CVK540" s="17"/>
      <c r="CVL540" s="17"/>
      <c r="CVM540" s="17"/>
      <c r="CVN540" s="17"/>
      <c r="CVO540" s="17"/>
      <c r="CVP540" s="17"/>
      <c r="CVQ540" s="17"/>
      <c r="CVR540" s="17"/>
      <c r="CVS540" s="17"/>
      <c r="CVT540" s="17"/>
      <c r="CVU540" s="17"/>
      <c r="CVV540" s="17"/>
      <c r="CVW540" s="17"/>
      <c r="CVX540" s="17"/>
      <c r="CVY540" s="17"/>
      <c r="CVZ540" s="17"/>
      <c r="CWA540" s="17"/>
      <c r="CWB540" s="17"/>
      <c r="CWC540" s="17"/>
      <c r="CWD540" s="17"/>
      <c r="CWE540" s="17"/>
      <c r="CWF540" s="17"/>
      <c r="CWG540" s="17"/>
      <c r="CWH540" s="17"/>
      <c r="CWI540" s="17"/>
      <c r="CWJ540" s="17"/>
      <c r="CWK540" s="17"/>
      <c r="CWL540" s="17"/>
      <c r="CWM540" s="17"/>
      <c r="CWN540" s="17"/>
      <c r="CWO540" s="17"/>
      <c r="CWP540" s="17"/>
      <c r="CWQ540" s="17"/>
      <c r="CWR540" s="17"/>
      <c r="CWS540" s="17"/>
      <c r="CWT540" s="17"/>
      <c r="CWU540" s="17"/>
      <c r="CWV540" s="17"/>
      <c r="CWW540" s="17"/>
      <c r="CWX540" s="17"/>
      <c r="CWY540" s="17"/>
      <c r="CWZ540" s="17"/>
      <c r="CXA540" s="17"/>
      <c r="CXB540" s="17"/>
      <c r="CXC540" s="17"/>
      <c r="CXD540" s="17"/>
      <c r="CXE540" s="17"/>
      <c r="CXF540" s="17"/>
      <c r="CXG540" s="17"/>
      <c r="CXH540" s="17"/>
      <c r="CXI540" s="17"/>
      <c r="CXJ540" s="17"/>
      <c r="CXK540" s="17"/>
      <c r="CXL540" s="17"/>
      <c r="CXM540" s="17"/>
      <c r="CXN540" s="17"/>
      <c r="CXO540" s="17"/>
      <c r="CXP540" s="17"/>
      <c r="CXQ540" s="17"/>
      <c r="CXR540" s="17"/>
      <c r="CXS540" s="17"/>
      <c r="CXT540" s="17"/>
      <c r="CXU540" s="17"/>
      <c r="CXV540" s="17"/>
      <c r="CXW540" s="17"/>
      <c r="CXX540" s="17"/>
      <c r="CXY540" s="17"/>
      <c r="CXZ540" s="17"/>
      <c r="CYA540" s="17"/>
      <c r="CYB540" s="17"/>
      <c r="CYC540" s="17"/>
      <c r="CYD540" s="17"/>
      <c r="CYE540" s="17"/>
      <c r="CYF540" s="17"/>
      <c r="CYG540" s="17"/>
      <c r="CYH540" s="17"/>
      <c r="CYI540" s="17"/>
      <c r="CYJ540" s="17"/>
      <c r="CYK540" s="17"/>
      <c r="CYL540" s="17"/>
      <c r="CYM540" s="17"/>
      <c r="CYN540" s="17"/>
      <c r="CYO540" s="17"/>
      <c r="CYP540" s="17"/>
      <c r="CYQ540" s="17"/>
      <c r="CYR540" s="17"/>
      <c r="CYS540" s="17"/>
      <c r="CYT540" s="17"/>
      <c r="CYU540" s="17"/>
      <c r="CYV540" s="17"/>
      <c r="CYW540" s="17"/>
      <c r="CYX540" s="17"/>
      <c r="CYY540" s="17"/>
      <c r="CYZ540" s="17"/>
      <c r="CZA540" s="17"/>
      <c r="CZB540" s="17"/>
      <c r="CZC540" s="17"/>
      <c r="CZD540" s="17"/>
      <c r="CZE540" s="17"/>
      <c r="CZF540" s="17"/>
      <c r="CZG540" s="17"/>
      <c r="CZH540" s="17"/>
      <c r="CZI540" s="17"/>
      <c r="CZJ540" s="17"/>
      <c r="CZK540" s="17"/>
      <c r="CZL540" s="17"/>
      <c r="CZM540" s="17"/>
      <c r="CZN540" s="17"/>
      <c r="CZO540" s="17"/>
      <c r="CZP540" s="17"/>
      <c r="CZQ540" s="17"/>
      <c r="CZR540" s="17"/>
      <c r="CZS540" s="17"/>
      <c r="CZT540" s="17"/>
      <c r="CZU540" s="17"/>
      <c r="CZV540" s="17"/>
      <c r="CZW540" s="17"/>
      <c r="CZX540" s="17"/>
      <c r="CZY540" s="17"/>
      <c r="CZZ540" s="17"/>
      <c r="DAA540" s="17"/>
      <c r="DAB540" s="17"/>
      <c r="DAC540" s="17"/>
      <c r="DAD540" s="17"/>
      <c r="DAE540" s="17"/>
      <c r="DAF540" s="17"/>
      <c r="DAG540" s="17"/>
      <c r="DAH540" s="17"/>
      <c r="DAI540" s="17"/>
      <c r="DAJ540" s="17"/>
      <c r="DAK540" s="17"/>
      <c r="DAL540" s="17"/>
      <c r="DAM540" s="17"/>
      <c r="DAN540" s="17"/>
      <c r="DAO540" s="17"/>
      <c r="DAP540" s="17"/>
      <c r="DAQ540" s="17"/>
      <c r="DAR540" s="17"/>
      <c r="DAS540" s="17"/>
      <c r="DAT540" s="17"/>
      <c r="DAU540" s="17"/>
      <c r="DAV540" s="17"/>
      <c r="DAW540" s="17"/>
      <c r="DAX540" s="17"/>
      <c r="DAY540" s="17"/>
      <c r="DAZ540" s="17"/>
      <c r="DBA540" s="17"/>
      <c r="DBB540" s="17"/>
      <c r="DBC540" s="17"/>
      <c r="DBD540" s="17"/>
      <c r="DBE540" s="17"/>
      <c r="DBF540" s="17"/>
      <c r="DBG540" s="17"/>
      <c r="DBH540" s="17"/>
      <c r="DBI540" s="17"/>
      <c r="DBJ540" s="17"/>
      <c r="DBK540" s="17"/>
      <c r="DBL540" s="17"/>
      <c r="DBM540" s="17"/>
      <c r="DBN540" s="17"/>
      <c r="DBO540" s="17"/>
      <c r="DBP540" s="17"/>
      <c r="DBQ540" s="17"/>
      <c r="DBR540" s="17"/>
      <c r="DBS540" s="17"/>
      <c r="DBT540" s="17"/>
      <c r="DBU540" s="17"/>
      <c r="DBV540" s="17"/>
      <c r="DBW540" s="17"/>
      <c r="DBX540" s="17"/>
      <c r="DBY540" s="17"/>
      <c r="DBZ540" s="17"/>
      <c r="DCA540" s="17"/>
      <c r="DCB540" s="17"/>
      <c r="DCC540" s="17"/>
      <c r="DCD540" s="17"/>
      <c r="DCE540" s="17"/>
      <c r="DCF540" s="17"/>
      <c r="DCG540" s="17"/>
      <c r="DCH540" s="17"/>
      <c r="DCI540" s="17"/>
      <c r="DCJ540" s="17"/>
      <c r="DCK540" s="17"/>
      <c r="DCL540" s="17"/>
      <c r="DCM540" s="17"/>
      <c r="DCN540" s="17"/>
      <c r="DCO540" s="17"/>
      <c r="DCP540" s="17"/>
      <c r="DCQ540" s="17"/>
      <c r="DCR540" s="17"/>
      <c r="DCS540" s="17"/>
      <c r="DCT540" s="17"/>
      <c r="DCU540" s="17"/>
      <c r="DCV540" s="17"/>
      <c r="DCW540" s="17"/>
      <c r="DCX540" s="17"/>
      <c r="DCY540" s="17"/>
      <c r="DCZ540" s="17"/>
      <c r="DDA540" s="17"/>
      <c r="DDB540" s="17"/>
      <c r="DDC540" s="17"/>
      <c r="DDD540" s="17"/>
      <c r="DDE540" s="17"/>
      <c r="DDF540" s="17"/>
      <c r="DDG540" s="17"/>
      <c r="DDH540" s="17"/>
      <c r="DDI540" s="17"/>
      <c r="DDJ540" s="17"/>
      <c r="DDK540" s="17"/>
      <c r="DDL540" s="17"/>
      <c r="DDM540" s="17"/>
      <c r="DDN540" s="17"/>
      <c r="DDO540" s="17"/>
      <c r="DDP540" s="17"/>
      <c r="DDQ540" s="17"/>
      <c r="DDR540" s="17"/>
      <c r="DDS540" s="17"/>
      <c r="DDT540" s="17"/>
      <c r="DDU540" s="17"/>
      <c r="DDV540" s="17"/>
      <c r="DDW540" s="17"/>
      <c r="DDX540" s="17"/>
      <c r="DDY540" s="17"/>
      <c r="DDZ540" s="17"/>
      <c r="DEA540" s="17"/>
      <c r="DEB540" s="17"/>
      <c r="DEC540" s="17"/>
      <c r="DED540" s="17"/>
      <c r="DEE540" s="17"/>
      <c r="DEF540" s="17"/>
      <c r="DEG540" s="17"/>
      <c r="DEH540" s="17"/>
      <c r="DEI540" s="17"/>
      <c r="DEJ540" s="17"/>
      <c r="DEK540" s="17"/>
      <c r="DEL540" s="17"/>
      <c r="DEM540" s="17"/>
      <c r="DEN540" s="17"/>
      <c r="DEO540" s="17"/>
      <c r="DEP540" s="17"/>
      <c r="DEQ540" s="17"/>
      <c r="DER540" s="17"/>
      <c r="DES540" s="17"/>
      <c r="DET540" s="17"/>
      <c r="DEU540" s="17"/>
      <c r="DEV540" s="17"/>
      <c r="DEW540" s="17"/>
      <c r="DEX540" s="17"/>
      <c r="DEY540" s="17"/>
      <c r="DEZ540" s="17"/>
      <c r="DFA540" s="17"/>
      <c r="DFB540" s="17"/>
      <c r="DFC540" s="17"/>
      <c r="DFD540" s="17"/>
      <c r="DFE540" s="17"/>
      <c r="DFF540" s="17"/>
      <c r="DFG540" s="17"/>
      <c r="DFH540" s="17"/>
      <c r="DFI540" s="17"/>
      <c r="DFJ540" s="17"/>
      <c r="DFK540" s="17"/>
      <c r="DFL540" s="17"/>
      <c r="DFM540" s="17"/>
      <c r="DFN540" s="17"/>
      <c r="DFO540" s="17"/>
      <c r="DFP540" s="17"/>
      <c r="DFQ540" s="17"/>
      <c r="DFR540" s="17"/>
      <c r="DFS540" s="17"/>
      <c r="DFT540" s="17"/>
      <c r="DFU540" s="17"/>
      <c r="DFV540" s="17"/>
      <c r="DFW540" s="17"/>
      <c r="DFX540" s="17"/>
      <c r="DFY540" s="17"/>
      <c r="DFZ540" s="17"/>
      <c r="DGA540" s="17"/>
      <c r="DGB540" s="17"/>
      <c r="DGC540" s="17"/>
      <c r="DGD540" s="17"/>
      <c r="DGE540" s="17"/>
      <c r="DGF540" s="17"/>
      <c r="DGG540" s="17"/>
      <c r="DGH540" s="17"/>
      <c r="DGI540" s="17"/>
      <c r="DGJ540" s="17"/>
      <c r="DGK540" s="17"/>
      <c r="DGL540" s="17"/>
      <c r="DGM540" s="17"/>
      <c r="DGN540" s="17"/>
      <c r="DGO540" s="17"/>
      <c r="DGP540" s="17"/>
      <c r="DGQ540" s="17"/>
      <c r="DGR540" s="17"/>
      <c r="DGS540" s="17"/>
      <c r="DGT540" s="17"/>
      <c r="DGU540" s="17"/>
      <c r="DGV540" s="17"/>
      <c r="DGW540" s="17"/>
      <c r="DGX540" s="17"/>
      <c r="DGY540" s="17"/>
      <c r="DGZ540" s="17"/>
      <c r="DHA540" s="17"/>
      <c r="DHB540" s="17"/>
      <c r="DHC540" s="17"/>
      <c r="DHD540" s="17"/>
      <c r="DHE540" s="17"/>
      <c r="DHF540" s="17"/>
      <c r="DHG540" s="17"/>
      <c r="DHH540" s="17"/>
      <c r="DHI540" s="17"/>
      <c r="DHJ540" s="17"/>
      <c r="DHK540" s="17"/>
      <c r="DHL540" s="17"/>
      <c r="DHM540" s="17"/>
      <c r="DHN540" s="17"/>
      <c r="DHO540" s="17"/>
      <c r="DHP540" s="17"/>
      <c r="DHQ540" s="17"/>
      <c r="DHR540" s="17"/>
      <c r="DHS540" s="17"/>
      <c r="DHT540" s="17"/>
      <c r="DHU540" s="17"/>
      <c r="DHV540" s="17"/>
      <c r="DHW540" s="17"/>
      <c r="DHX540" s="17"/>
      <c r="DHY540" s="17"/>
      <c r="DHZ540" s="17"/>
      <c r="DIA540" s="17"/>
      <c r="DIB540" s="17"/>
      <c r="DIC540" s="17"/>
      <c r="DID540" s="17"/>
      <c r="DIE540" s="17"/>
      <c r="DIF540" s="17"/>
      <c r="DIG540" s="17"/>
      <c r="DIH540" s="17"/>
      <c r="DII540" s="17"/>
      <c r="DIJ540" s="17"/>
      <c r="DIK540" s="17"/>
      <c r="DIL540" s="17"/>
      <c r="DIM540" s="17"/>
      <c r="DIN540" s="17"/>
      <c r="DIO540" s="17"/>
      <c r="DIP540" s="17"/>
      <c r="DIQ540" s="17"/>
      <c r="DIR540" s="17"/>
      <c r="DIS540" s="17"/>
      <c r="DIT540" s="17"/>
      <c r="DIU540" s="17"/>
      <c r="DIV540" s="17"/>
      <c r="DIW540" s="17"/>
      <c r="DIX540" s="17"/>
      <c r="DIY540" s="17"/>
      <c r="DIZ540" s="17"/>
      <c r="DJA540" s="17"/>
      <c r="DJB540" s="17"/>
      <c r="DJC540" s="17"/>
      <c r="DJD540" s="17"/>
      <c r="DJE540" s="17"/>
      <c r="DJF540" s="17"/>
      <c r="DJG540" s="17"/>
      <c r="DJH540" s="17"/>
      <c r="DJI540" s="17"/>
      <c r="DJJ540" s="17"/>
      <c r="DJK540" s="17"/>
      <c r="DJL540" s="17"/>
      <c r="DJM540" s="17"/>
      <c r="DJN540" s="17"/>
      <c r="DJO540" s="17"/>
      <c r="DJP540" s="17"/>
      <c r="DJQ540" s="17"/>
      <c r="DJR540" s="17"/>
      <c r="DJS540" s="17"/>
      <c r="DJT540" s="17"/>
      <c r="DJU540" s="17"/>
      <c r="DJV540" s="17"/>
      <c r="DJW540" s="17"/>
      <c r="DJX540" s="17"/>
      <c r="DJY540" s="17"/>
      <c r="DJZ540" s="17"/>
      <c r="DKA540" s="17"/>
      <c r="DKB540" s="17"/>
      <c r="DKC540" s="17"/>
      <c r="DKD540" s="17"/>
      <c r="DKE540" s="17"/>
      <c r="DKF540" s="17"/>
      <c r="DKG540" s="17"/>
      <c r="DKH540" s="17"/>
      <c r="DKI540" s="17"/>
      <c r="DKJ540" s="17"/>
      <c r="DKK540" s="17"/>
      <c r="DKL540" s="17"/>
      <c r="DKM540" s="17"/>
      <c r="DKN540" s="17"/>
      <c r="DKO540" s="17"/>
      <c r="DKP540" s="17"/>
      <c r="DKQ540" s="17"/>
      <c r="DKR540" s="17"/>
      <c r="DKS540" s="17"/>
      <c r="DKT540" s="17"/>
      <c r="DKU540" s="17"/>
      <c r="DKV540" s="17"/>
      <c r="DKW540" s="17"/>
      <c r="DKX540" s="17"/>
      <c r="DKY540" s="17"/>
      <c r="DKZ540" s="17"/>
      <c r="DLA540" s="17"/>
      <c r="DLB540" s="17"/>
      <c r="DLC540" s="17"/>
      <c r="DLD540" s="17"/>
      <c r="DLE540" s="17"/>
      <c r="DLF540" s="17"/>
      <c r="DLG540" s="17"/>
      <c r="DLH540" s="17"/>
      <c r="DLI540" s="17"/>
      <c r="DLJ540" s="17"/>
      <c r="DLK540" s="17"/>
      <c r="DLL540" s="17"/>
      <c r="DLM540" s="17"/>
      <c r="DLN540" s="17"/>
      <c r="DLO540" s="17"/>
      <c r="DLP540" s="17"/>
      <c r="DLQ540" s="17"/>
      <c r="DLR540" s="17"/>
      <c r="DLS540" s="17"/>
      <c r="DLT540" s="17"/>
      <c r="DLU540" s="17"/>
      <c r="DLV540" s="17"/>
      <c r="DLW540" s="17"/>
      <c r="DLX540" s="17"/>
      <c r="DLY540" s="17"/>
      <c r="DLZ540" s="17"/>
      <c r="DMA540" s="17"/>
      <c r="DMB540" s="17"/>
      <c r="DMC540" s="17"/>
      <c r="DMD540" s="17"/>
      <c r="DME540" s="17"/>
      <c r="DMF540" s="17"/>
      <c r="DMG540" s="17"/>
      <c r="DMH540" s="17"/>
      <c r="DMI540" s="17"/>
      <c r="DMJ540" s="17"/>
      <c r="DMK540" s="17"/>
      <c r="DML540" s="17"/>
      <c r="DMM540" s="17"/>
      <c r="DMN540" s="17"/>
      <c r="DMO540" s="17"/>
      <c r="DMP540" s="17"/>
      <c r="DMQ540" s="17"/>
      <c r="DMR540" s="17"/>
      <c r="DMS540" s="17"/>
      <c r="DMT540" s="17"/>
      <c r="DMU540" s="17"/>
      <c r="DMV540" s="17"/>
      <c r="DMW540" s="17"/>
      <c r="DMX540" s="17"/>
      <c r="DMY540" s="17"/>
      <c r="DMZ540" s="17"/>
      <c r="DNA540" s="17"/>
      <c r="DNB540" s="17"/>
      <c r="DNC540" s="17"/>
      <c r="DND540" s="17"/>
      <c r="DNE540" s="17"/>
      <c r="DNF540" s="17"/>
      <c r="DNG540" s="17"/>
      <c r="DNH540" s="17"/>
      <c r="DNI540" s="17"/>
      <c r="DNJ540" s="17"/>
      <c r="DNK540" s="17"/>
      <c r="DNL540" s="17"/>
      <c r="DNM540" s="17"/>
      <c r="DNN540" s="17"/>
      <c r="DNO540" s="17"/>
      <c r="DNP540" s="17"/>
      <c r="DNQ540" s="17"/>
      <c r="DNR540" s="17"/>
      <c r="DNS540" s="17"/>
      <c r="DNT540" s="17"/>
      <c r="DNU540" s="17"/>
      <c r="DNV540" s="17"/>
      <c r="DNW540" s="17"/>
      <c r="DNX540" s="17"/>
      <c r="DNY540" s="17"/>
      <c r="DNZ540" s="17"/>
      <c r="DOA540" s="17"/>
      <c r="DOB540" s="17"/>
      <c r="DOC540" s="17"/>
      <c r="DOD540" s="17"/>
      <c r="DOE540" s="17"/>
      <c r="DOF540" s="17"/>
      <c r="DOG540" s="17"/>
      <c r="DOH540" s="17"/>
      <c r="DOI540" s="17"/>
      <c r="DOJ540" s="17"/>
      <c r="DOK540" s="17"/>
      <c r="DOL540" s="17"/>
      <c r="DOM540" s="17"/>
      <c r="DON540" s="17"/>
      <c r="DOO540" s="17"/>
      <c r="DOP540" s="17"/>
      <c r="DOQ540" s="17"/>
      <c r="DOR540" s="17"/>
      <c r="DOS540" s="17"/>
      <c r="DOT540" s="17"/>
      <c r="DOU540" s="17"/>
      <c r="DOV540" s="17"/>
      <c r="DOW540" s="17"/>
      <c r="DOX540" s="17"/>
      <c r="DOY540" s="17"/>
      <c r="DOZ540" s="17"/>
      <c r="DPA540" s="17"/>
      <c r="DPB540" s="17"/>
      <c r="DPC540" s="17"/>
      <c r="DPD540" s="17"/>
      <c r="DPE540" s="17"/>
      <c r="DPF540" s="17"/>
      <c r="DPG540" s="17"/>
      <c r="DPH540" s="17"/>
      <c r="DPI540" s="17"/>
      <c r="DPJ540" s="17"/>
      <c r="DPK540" s="17"/>
      <c r="DPL540" s="17"/>
      <c r="DPM540" s="17"/>
      <c r="DPN540" s="17"/>
      <c r="DPO540" s="17"/>
      <c r="DPP540" s="17"/>
      <c r="DPQ540" s="17"/>
      <c r="DPR540" s="17"/>
      <c r="DPS540" s="17"/>
      <c r="DPT540" s="17"/>
      <c r="DPU540" s="17"/>
      <c r="DPV540" s="17"/>
      <c r="DPW540" s="17"/>
      <c r="DPX540" s="17"/>
      <c r="DPY540" s="17"/>
      <c r="DPZ540" s="17"/>
      <c r="DQA540" s="17"/>
      <c r="DQB540" s="17"/>
      <c r="DQC540" s="17"/>
      <c r="DQD540" s="17"/>
      <c r="DQE540" s="17"/>
      <c r="DQF540" s="17"/>
      <c r="DQG540" s="17"/>
      <c r="DQH540" s="17"/>
      <c r="DQI540" s="17"/>
      <c r="DQJ540" s="17"/>
      <c r="DQK540" s="17"/>
      <c r="DQL540" s="17"/>
      <c r="DQM540" s="17"/>
      <c r="DQN540" s="17"/>
      <c r="DQO540" s="17"/>
      <c r="DQP540" s="17"/>
      <c r="DQQ540" s="17"/>
      <c r="DQR540" s="17"/>
      <c r="DQS540" s="17"/>
      <c r="DQT540" s="17"/>
      <c r="DQU540" s="17"/>
      <c r="DQV540" s="17"/>
      <c r="DQW540" s="17"/>
      <c r="DQX540" s="17"/>
      <c r="DQY540" s="17"/>
      <c r="DQZ540" s="17"/>
      <c r="DRA540" s="17"/>
      <c r="DRB540" s="17"/>
      <c r="DRC540" s="17"/>
      <c r="DRD540" s="17"/>
      <c r="DRE540" s="17"/>
      <c r="DRF540" s="17"/>
      <c r="DRG540" s="17"/>
      <c r="DRH540" s="17"/>
      <c r="DRI540" s="17"/>
      <c r="DRJ540" s="17"/>
      <c r="DRK540" s="17"/>
      <c r="DRL540" s="17"/>
      <c r="DRM540" s="17"/>
      <c r="DRN540" s="17"/>
      <c r="DRO540" s="17"/>
      <c r="DRP540" s="17"/>
      <c r="DRQ540" s="17"/>
      <c r="DRR540" s="17"/>
      <c r="DRS540" s="17"/>
      <c r="DRT540" s="17"/>
      <c r="DRU540" s="17"/>
      <c r="DRV540" s="17"/>
      <c r="DRW540" s="17"/>
      <c r="DRX540" s="17"/>
      <c r="DRY540" s="17"/>
      <c r="DRZ540" s="17"/>
      <c r="DSA540" s="17"/>
      <c r="DSB540" s="17"/>
      <c r="DSC540" s="17"/>
      <c r="DSD540" s="17"/>
      <c r="DSE540" s="17"/>
      <c r="DSF540" s="17"/>
      <c r="DSG540" s="17"/>
      <c r="DSH540" s="17"/>
      <c r="DSI540" s="17"/>
      <c r="DSJ540" s="17"/>
      <c r="DSK540" s="17"/>
      <c r="DSL540" s="17"/>
      <c r="DSM540" s="17"/>
      <c r="DSN540" s="17"/>
      <c r="DSO540" s="17"/>
      <c r="DSP540" s="17"/>
      <c r="DSQ540" s="17"/>
      <c r="DSR540" s="17"/>
      <c r="DSS540" s="17"/>
      <c r="DST540" s="17"/>
      <c r="DSU540" s="17"/>
      <c r="DSV540" s="17"/>
      <c r="DSW540" s="17"/>
      <c r="DSX540" s="17"/>
      <c r="DSY540" s="17"/>
      <c r="DSZ540" s="17"/>
      <c r="DTA540" s="17"/>
      <c r="DTB540" s="17"/>
      <c r="DTC540" s="17"/>
      <c r="DTD540" s="17"/>
      <c r="DTE540" s="17"/>
      <c r="DTF540" s="17"/>
      <c r="DTG540" s="17"/>
      <c r="DTH540" s="17"/>
      <c r="DTI540" s="17"/>
      <c r="DTJ540" s="17"/>
      <c r="DTK540" s="17"/>
      <c r="DTL540" s="17"/>
      <c r="DTM540" s="17"/>
      <c r="DTN540" s="17"/>
      <c r="DTO540" s="17"/>
      <c r="DTP540" s="17"/>
      <c r="DTQ540" s="17"/>
      <c r="DTR540" s="17"/>
      <c r="DTS540" s="17"/>
      <c r="DTT540" s="17"/>
      <c r="DTU540" s="17"/>
      <c r="DTV540" s="17"/>
      <c r="DTW540" s="17"/>
      <c r="DTX540" s="17"/>
      <c r="DTY540" s="17"/>
      <c r="DTZ540" s="17"/>
      <c r="DUA540" s="17"/>
      <c r="DUB540" s="17"/>
      <c r="DUC540" s="17"/>
      <c r="DUD540" s="17"/>
      <c r="DUE540" s="17"/>
      <c r="DUF540" s="17"/>
      <c r="DUG540" s="17"/>
      <c r="DUH540" s="17"/>
      <c r="DUI540" s="17"/>
      <c r="DUJ540" s="17"/>
      <c r="DUK540" s="17"/>
      <c r="DUL540" s="17"/>
      <c r="DUM540" s="17"/>
      <c r="DUN540" s="17"/>
      <c r="DUO540" s="17"/>
      <c r="DUP540" s="17"/>
      <c r="DUQ540" s="17"/>
      <c r="DUR540" s="17"/>
      <c r="DUS540" s="17"/>
      <c r="DUT540" s="17"/>
      <c r="DUU540" s="17"/>
      <c r="DUV540" s="17"/>
      <c r="DUW540" s="17"/>
      <c r="DUX540" s="17"/>
      <c r="DUY540" s="17"/>
      <c r="DUZ540" s="17"/>
      <c r="DVA540" s="17"/>
      <c r="DVB540" s="17"/>
      <c r="DVC540" s="17"/>
      <c r="DVD540" s="17"/>
      <c r="DVE540" s="17"/>
      <c r="DVF540" s="17"/>
      <c r="DVG540" s="17"/>
      <c r="DVH540" s="17"/>
      <c r="DVI540" s="17"/>
      <c r="DVJ540" s="17"/>
      <c r="DVK540" s="17"/>
      <c r="DVL540" s="17"/>
      <c r="DVM540" s="17"/>
      <c r="DVN540" s="17"/>
      <c r="DVO540" s="17"/>
      <c r="DVP540" s="17"/>
      <c r="DVQ540" s="17"/>
      <c r="DVR540" s="17"/>
      <c r="DVS540" s="17"/>
      <c r="DVT540" s="17"/>
      <c r="DVU540" s="17"/>
      <c r="DVV540" s="17"/>
      <c r="DVW540" s="17"/>
      <c r="DVX540" s="17"/>
      <c r="DVY540" s="17"/>
      <c r="DVZ540" s="17"/>
      <c r="DWA540" s="17"/>
      <c r="DWB540" s="17"/>
      <c r="DWC540" s="17"/>
      <c r="DWD540" s="17"/>
      <c r="DWE540" s="17"/>
      <c r="DWF540" s="17"/>
      <c r="DWG540" s="17"/>
      <c r="DWH540" s="17"/>
      <c r="DWI540" s="17"/>
      <c r="DWJ540" s="17"/>
      <c r="DWK540" s="17"/>
      <c r="DWL540" s="17"/>
      <c r="DWM540" s="17"/>
      <c r="DWN540" s="17"/>
      <c r="DWO540" s="17"/>
      <c r="DWP540" s="17"/>
      <c r="DWQ540" s="17"/>
      <c r="DWR540" s="17"/>
      <c r="DWS540" s="17"/>
      <c r="DWT540" s="17"/>
      <c r="DWU540" s="17"/>
      <c r="DWV540" s="17"/>
      <c r="DWW540" s="17"/>
      <c r="DWX540" s="17"/>
      <c r="DWY540" s="17"/>
      <c r="DWZ540" s="17"/>
      <c r="DXA540" s="17"/>
      <c r="DXB540" s="17"/>
      <c r="DXC540" s="17"/>
      <c r="DXD540" s="17"/>
      <c r="DXE540" s="17"/>
      <c r="DXF540" s="17"/>
      <c r="DXG540" s="17"/>
      <c r="DXH540" s="17"/>
      <c r="DXI540" s="17"/>
      <c r="DXJ540" s="17"/>
      <c r="DXK540" s="17"/>
      <c r="DXL540" s="17"/>
      <c r="DXM540" s="17"/>
      <c r="DXN540" s="17"/>
      <c r="DXO540" s="17"/>
      <c r="DXP540" s="17"/>
      <c r="DXQ540" s="17"/>
      <c r="DXR540" s="17"/>
      <c r="DXS540" s="17"/>
      <c r="DXT540" s="17"/>
      <c r="DXU540" s="17"/>
      <c r="DXV540" s="17"/>
      <c r="DXW540" s="17"/>
      <c r="DXX540" s="17"/>
      <c r="DXY540" s="17"/>
      <c r="DXZ540" s="17"/>
      <c r="DYA540" s="17"/>
      <c r="DYB540" s="17"/>
      <c r="DYC540" s="17"/>
      <c r="DYD540" s="17"/>
      <c r="DYE540" s="17"/>
      <c r="DYF540" s="17"/>
      <c r="DYG540" s="17"/>
      <c r="DYH540" s="17"/>
      <c r="DYI540" s="17"/>
      <c r="DYJ540" s="17"/>
      <c r="DYK540" s="17"/>
      <c r="DYL540" s="17"/>
      <c r="DYM540" s="17"/>
      <c r="DYN540" s="17"/>
      <c r="DYO540" s="17"/>
      <c r="DYP540" s="17"/>
      <c r="DYQ540" s="17"/>
      <c r="DYR540" s="17"/>
      <c r="DYS540" s="17"/>
      <c r="DYT540" s="17"/>
      <c r="DYU540" s="17"/>
      <c r="DYV540" s="17"/>
      <c r="DYW540" s="17"/>
      <c r="DYX540" s="17"/>
      <c r="DYY540" s="17"/>
      <c r="DYZ540" s="17"/>
      <c r="DZA540" s="17"/>
      <c r="DZB540" s="17"/>
      <c r="DZC540" s="17"/>
      <c r="DZD540" s="17"/>
      <c r="DZE540" s="17"/>
      <c r="DZF540" s="17"/>
      <c r="DZG540" s="17"/>
      <c r="DZH540" s="17"/>
      <c r="DZI540" s="17"/>
      <c r="DZJ540" s="17"/>
      <c r="DZK540" s="17"/>
      <c r="DZL540" s="17"/>
      <c r="DZM540" s="17"/>
      <c r="DZN540" s="17"/>
      <c r="DZO540" s="17"/>
      <c r="DZP540" s="17"/>
      <c r="DZQ540" s="17"/>
      <c r="DZR540" s="17"/>
      <c r="DZS540" s="17"/>
      <c r="DZT540" s="17"/>
      <c r="DZU540" s="17"/>
      <c r="DZV540" s="17"/>
      <c r="DZW540" s="17"/>
      <c r="DZX540" s="17"/>
      <c r="DZY540" s="17"/>
      <c r="DZZ540" s="17"/>
      <c r="EAA540" s="17"/>
      <c r="EAB540" s="17"/>
      <c r="EAC540" s="17"/>
      <c r="EAD540" s="17"/>
      <c r="EAE540" s="17"/>
      <c r="EAF540" s="17"/>
      <c r="EAG540" s="17"/>
      <c r="EAH540" s="17"/>
      <c r="EAI540" s="17"/>
      <c r="EAJ540" s="17"/>
      <c r="EAK540" s="17"/>
      <c r="EAL540" s="17"/>
      <c r="EAM540" s="17"/>
      <c r="EAN540" s="17"/>
      <c r="EAO540" s="17"/>
      <c r="EAP540" s="17"/>
      <c r="EAQ540" s="17"/>
      <c r="EAR540" s="17"/>
      <c r="EAS540" s="17"/>
      <c r="EAT540" s="17"/>
      <c r="EAU540" s="17"/>
      <c r="EAV540" s="17"/>
      <c r="EAW540" s="17"/>
      <c r="EAX540" s="17"/>
      <c r="EAY540" s="17"/>
      <c r="EAZ540" s="17"/>
      <c r="EBA540" s="17"/>
      <c r="EBB540" s="17"/>
      <c r="EBC540" s="17"/>
      <c r="EBD540" s="17"/>
      <c r="EBE540" s="17"/>
      <c r="EBF540" s="17"/>
      <c r="EBG540" s="17"/>
      <c r="EBH540" s="17"/>
      <c r="EBI540" s="17"/>
      <c r="EBJ540" s="17"/>
      <c r="EBK540" s="17"/>
      <c r="EBL540" s="17"/>
      <c r="EBM540" s="17"/>
      <c r="EBN540" s="17"/>
      <c r="EBO540" s="17"/>
      <c r="EBP540" s="17"/>
      <c r="EBQ540" s="17"/>
      <c r="EBR540" s="17"/>
      <c r="EBS540" s="17"/>
      <c r="EBT540" s="17"/>
      <c r="EBU540" s="17"/>
      <c r="EBV540" s="17"/>
      <c r="EBW540" s="17"/>
      <c r="EBX540" s="17"/>
      <c r="EBY540" s="17"/>
      <c r="EBZ540" s="17"/>
      <c r="ECA540" s="17"/>
      <c r="ECB540" s="17"/>
      <c r="ECC540" s="17"/>
      <c r="ECD540" s="17"/>
      <c r="ECE540" s="17"/>
      <c r="ECF540" s="17"/>
      <c r="ECG540" s="17"/>
      <c r="ECH540" s="17"/>
      <c r="ECI540" s="17"/>
      <c r="ECJ540" s="17"/>
      <c r="ECK540" s="17"/>
      <c r="ECL540" s="17"/>
      <c r="ECM540" s="17"/>
      <c r="ECN540" s="17"/>
      <c r="ECO540" s="17"/>
      <c r="ECP540" s="17"/>
      <c r="ECQ540" s="17"/>
      <c r="ECR540" s="17"/>
      <c r="ECS540" s="17"/>
      <c r="ECT540" s="17"/>
      <c r="ECU540" s="17"/>
      <c r="ECV540" s="17"/>
      <c r="ECW540" s="17"/>
      <c r="ECX540" s="17"/>
      <c r="ECY540" s="17"/>
      <c r="ECZ540" s="17"/>
      <c r="EDA540" s="17"/>
      <c r="EDB540" s="17"/>
      <c r="EDC540" s="17"/>
      <c r="EDD540" s="17"/>
      <c r="EDE540" s="17"/>
      <c r="EDF540" s="17"/>
      <c r="EDG540" s="17"/>
      <c r="EDH540" s="17"/>
      <c r="EDI540" s="17"/>
      <c r="EDJ540" s="17"/>
      <c r="EDK540" s="17"/>
      <c r="EDL540" s="17"/>
      <c r="EDM540" s="17"/>
      <c r="EDN540" s="17"/>
      <c r="EDO540" s="17"/>
      <c r="EDP540" s="17"/>
      <c r="EDQ540" s="17"/>
      <c r="EDR540" s="17"/>
      <c r="EDS540" s="17"/>
      <c r="EDT540" s="17"/>
      <c r="EDU540" s="17"/>
      <c r="EDV540" s="17"/>
      <c r="EDW540" s="17"/>
      <c r="EDX540" s="17"/>
      <c r="EDY540" s="17"/>
      <c r="EDZ540" s="17"/>
      <c r="EEA540" s="17"/>
      <c r="EEB540" s="17"/>
      <c r="EEC540" s="17"/>
      <c r="EED540" s="17"/>
      <c r="EEE540" s="17"/>
      <c r="EEF540" s="17"/>
      <c r="EEG540" s="17"/>
      <c r="EEH540" s="17"/>
      <c r="EEI540" s="17"/>
      <c r="EEJ540" s="17"/>
      <c r="EEK540" s="17"/>
      <c r="EEL540" s="17"/>
      <c r="EEM540" s="17"/>
      <c r="EEN540" s="17"/>
      <c r="EEO540" s="17"/>
      <c r="EEP540" s="17"/>
      <c r="EEQ540" s="17"/>
      <c r="EER540" s="17"/>
      <c r="EES540" s="17"/>
      <c r="EET540" s="17"/>
      <c r="EEU540" s="17"/>
      <c r="EEV540" s="17"/>
      <c r="EEW540" s="17"/>
      <c r="EEX540" s="17"/>
      <c r="EEY540" s="17"/>
      <c r="EEZ540" s="17"/>
      <c r="EFA540" s="17"/>
      <c r="EFB540" s="17"/>
      <c r="EFC540" s="17"/>
      <c r="EFD540" s="17"/>
      <c r="EFE540" s="17"/>
      <c r="EFF540" s="17"/>
      <c r="EFG540" s="17"/>
      <c r="EFH540" s="17"/>
      <c r="EFI540" s="17"/>
      <c r="EFJ540" s="17"/>
      <c r="EFK540" s="17"/>
      <c r="EFL540" s="17"/>
      <c r="EFM540" s="17"/>
      <c r="EFN540" s="17"/>
      <c r="EFO540" s="17"/>
      <c r="EFP540" s="17"/>
      <c r="EFQ540" s="17"/>
      <c r="EFR540" s="17"/>
      <c r="EFS540" s="17"/>
      <c r="EFT540" s="17"/>
      <c r="EFU540" s="17"/>
      <c r="EFV540" s="17"/>
      <c r="EFW540" s="17"/>
      <c r="EFX540" s="17"/>
      <c r="EFY540" s="17"/>
      <c r="EFZ540" s="17"/>
      <c r="EGA540" s="17"/>
      <c r="EGB540" s="17"/>
      <c r="EGC540" s="17"/>
      <c r="EGD540" s="17"/>
      <c r="EGE540" s="17"/>
      <c r="EGF540" s="17"/>
      <c r="EGG540" s="17"/>
      <c r="EGH540" s="17"/>
      <c r="EGI540" s="17"/>
      <c r="EGJ540" s="17"/>
      <c r="EGK540" s="17"/>
      <c r="EGL540" s="17"/>
      <c r="EGM540" s="17"/>
      <c r="EGN540" s="17"/>
      <c r="EGO540" s="17"/>
      <c r="EGP540" s="17"/>
      <c r="EGQ540" s="17"/>
      <c r="EGR540" s="17"/>
      <c r="EGS540" s="17"/>
      <c r="EGT540" s="17"/>
      <c r="EGU540" s="17"/>
      <c r="EGV540" s="17"/>
      <c r="EGW540" s="17"/>
      <c r="EGX540" s="17"/>
      <c r="EGY540" s="17"/>
      <c r="EGZ540" s="17"/>
      <c r="EHA540" s="17"/>
      <c r="EHB540" s="17"/>
      <c r="EHC540" s="17"/>
      <c r="EHD540" s="17"/>
      <c r="EHE540" s="17"/>
      <c r="EHF540" s="17"/>
      <c r="EHG540" s="17"/>
      <c r="EHH540" s="17"/>
      <c r="EHI540" s="17"/>
      <c r="EHJ540" s="17"/>
      <c r="EHK540" s="17"/>
      <c r="EHL540" s="17"/>
      <c r="EHM540" s="17"/>
      <c r="EHN540" s="17"/>
      <c r="EHO540" s="17"/>
      <c r="EHP540" s="17"/>
      <c r="EHQ540" s="17"/>
      <c r="EHR540" s="17"/>
      <c r="EHS540" s="17"/>
      <c r="EHT540" s="17"/>
      <c r="EHU540" s="17"/>
      <c r="EHV540" s="17"/>
      <c r="EHW540" s="17"/>
      <c r="EHX540" s="17"/>
      <c r="EHY540" s="17"/>
      <c r="EHZ540" s="17"/>
      <c r="EIA540" s="17"/>
      <c r="EIB540" s="17"/>
      <c r="EIC540" s="17"/>
      <c r="EID540" s="17"/>
      <c r="EIE540" s="17"/>
      <c r="EIF540" s="17"/>
      <c r="EIG540" s="17"/>
      <c r="EIH540" s="17"/>
      <c r="EII540" s="17"/>
      <c r="EIJ540" s="17"/>
      <c r="EIK540" s="17"/>
      <c r="EIL540" s="17"/>
      <c r="EIM540" s="17"/>
      <c r="EIN540" s="17"/>
      <c r="EIO540" s="17"/>
      <c r="EIP540" s="17"/>
      <c r="EIQ540" s="17"/>
      <c r="EIR540" s="17"/>
      <c r="EIS540" s="17"/>
      <c r="EIT540" s="17"/>
      <c r="EIU540" s="17"/>
      <c r="EIV540" s="17"/>
      <c r="EIW540" s="17"/>
      <c r="EIX540" s="17"/>
      <c r="EIY540" s="17"/>
      <c r="EIZ540" s="17"/>
      <c r="EJA540" s="17"/>
      <c r="EJB540" s="17"/>
      <c r="EJC540" s="17"/>
      <c r="EJD540" s="17"/>
      <c r="EJE540" s="17"/>
      <c r="EJF540" s="17"/>
      <c r="EJG540" s="17"/>
      <c r="EJH540" s="17"/>
      <c r="EJI540" s="17"/>
      <c r="EJJ540" s="17"/>
      <c r="EJK540" s="17"/>
      <c r="EJL540" s="17"/>
      <c r="EJM540" s="17"/>
      <c r="EJN540" s="17"/>
      <c r="EJO540" s="17"/>
      <c r="EJP540" s="17"/>
      <c r="EJQ540" s="17"/>
      <c r="EJR540" s="17"/>
      <c r="EJS540" s="17"/>
      <c r="EJT540" s="17"/>
      <c r="EJU540" s="17"/>
      <c r="EJV540" s="17"/>
      <c r="EJW540" s="17"/>
      <c r="EJX540" s="17"/>
      <c r="EJY540" s="17"/>
      <c r="EJZ540" s="17"/>
      <c r="EKA540" s="17"/>
      <c r="EKB540" s="17"/>
      <c r="EKC540" s="17"/>
      <c r="EKD540" s="17"/>
      <c r="EKE540" s="17"/>
      <c r="EKF540" s="17"/>
      <c r="EKG540" s="17"/>
      <c r="EKH540" s="17"/>
      <c r="EKI540" s="17"/>
      <c r="EKJ540" s="17"/>
      <c r="EKK540" s="17"/>
      <c r="EKL540" s="17"/>
      <c r="EKM540" s="17"/>
      <c r="EKN540" s="17"/>
      <c r="EKO540" s="17"/>
      <c r="EKP540" s="17"/>
      <c r="EKQ540" s="17"/>
      <c r="EKR540" s="17"/>
      <c r="EKS540" s="17"/>
      <c r="EKT540" s="17"/>
      <c r="EKU540" s="17"/>
      <c r="EKV540" s="17"/>
      <c r="EKW540" s="17"/>
      <c r="EKX540" s="17"/>
      <c r="EKY540" s="17"/>
      <c r="EKZ540" s="17"/>
      <c r="ELA540" s="17"/>
      <c r="ELB540" s="17"/>
      <c r="ELC540" s="17"/>
      <c r="ELD540" s="17"/>
      <c r="ELE540" s="17"/>
      <c r="ELF540" s="17"/>
      <c r="ELG540" s="17"/>
      <c r="ELH540" s="17"/>
      <c r="ELI540" s="17"/>
      <c r="ELJ540" s="17"/>
      <c r="ELK540" s="17"/>
      <c r="ELL540" s="17"/>
      <c r="ELM540" s="17"/>
      <c r="ELN540" s="17"/>
      <c r="ELO540" s="17"/>
      <c r="ELP540" s="17"/>
      <c r="ELQ540" s="17"/>
      <c r="ELR540" s="17"/>
      <c r="ELS540" s="17"/>
      <c r="ELT540" s="17"/>
      <c r="ELU540" s="17"/>
      <c r="ELV540" s="17"/>
      <c r="ELW540" s="17"/>
      <c r="ELX540" s="17"/>
      <c r="ELY540" s="17"/>
      <c r="ELZ540" s="17"/>
      <c r="EMA540" s="17"/>
      <c r="EMB540" s="17"/>
      <c r="EMC540" s="17"/>
      <c r="EMD540" s="17"/>
      <c r="EME540" s="17"/>
      <c r="EMF540" s="17"/>
      <c r="EMG540" s="17"/>
      <c r="EMH540" s="17"/>
      <c r="EMI540" s="17"/>
      <c r="EMJ540" s="17"/>
      <c r="EMK540" s="17"/>
      <c r="EML540" s="17"/>
      <c r="EMM540" s="17"/>
      <c r="EMN540" s="17"/>
      <c r="EMO540" s="17"/>
      <c r="EMP540" s="17"/>
      <c r="EMQ540" s="17"/>
      <c r="EMR540" s="17"/>
      <c r="EMS540" s="17"/>
      <c r="EMT540" s="17"/>
      <c r="EMU540" s="17"/>
      <c r="EMV540" s="17"/>
      <c r="EMW540" s="17"/>
      <c r="EMX540" s="17"/>
      <c r="EMY540" s="17"/>
      <c r="EMZ540" s="17"/>
      <c r="ENA540" s="17"/>
      <c r="ENB540" s="17"/>
      <c r="ENC540" s="17"/>
      <c r="END540" s="17"/>
      <c r="ENE540" s="17"/>
      <c r="ENF540" s="17"/>
      <c r="ENG540" s="17"/>
      <c r="ENH540" s="17"/>
      <c r="ENI540" s="17"/>
      <c r="ENJ540" s="17"/>
      <c r="ENK540" s="17"/>
      <c r="ENL540" s="17"/>
      <c r="ENM540" s="17"/>
      <c r="ENN540" s="17"/>
      <c r="ENO540" s="17"/>
      <c r="ENP540" s="17"/>
      <c r="ENQ540" s="17"/>
      <c r="ENR540" s="17"/>
      <c r="ENS540" s="17"/>
      <c r="ENT540" s="17"/>
      <c r="ENU540" s="17"/>
      <c r="ENV540" s="17"/>
      <c r="ENW540" s="17"/>
      <c r="ENX540" s="17"/>
      <c r="ENY540" s="17"/>
      <c r="ENZ540" s="17"/>
      <c r="EOA540" s="17"/>
      <c r="EOB540" s="17"/>
      <c r="EOC540" s="17"/>
      <c r="EOD540" s="17"/>
      <c r="EOE540" s="17"/>
      <c r="EOF540" s="17"/>
      <c r="EOG540" s="17"/>
      <c r="EOH540" s="17"/>
      <c r="EOI540" s="17"/>
      <c r="EOJ540" s="17"/>
      <c r="EOK540" s="17"/>
      <c r="EOL540" s="17"/>
      <c r="EOM540" s="17"/>
      <c r="EON540" s="17"/>
      <c r="EOO540" s="17"/>
      <c r="EOP540" s="17"/>
      <c r="EOQ540" s="17"/>
      <c r="EOR540" s="17"/>
      <c r="EOS540" s="17"/>
      <c r="EOT540" s="17"/>
      <c r="EOU540" s="17"/>
      <c r="EOV540" s="17"/>
      <c r="EOW540" s="17"/>
      <c r="EOX540" s="17"/>
      <c r="EOY540" s="17"/>
      <c r="EOZ540" s="17"/>
      <c r="EPA540" s="17"/>
      <c r="EPB540" s="17"/>
      <c r="EPC540" s="17"/>
      <c r="EPD540" s="17"/>
      <c r="EPE540" s="17"/>
      <c r="EPF540" s="17"/>
      <c r="EPG540" s="17"/>
      <c r="EPH540" s="17"/>
      <c r="EPI540" s="17"/>
      <c r="EPJ540" s="17"/>
      <c r="EPK540" s="17"/>
      <c r="EPL540" s="17"/>
      <c r="EPM540" s="17"/>
      <c r="EPN540" s="17"/>
      <c r="EPO540" s="17"/>
      <c r="EPP540" s="17"/>
      <c r="EPQ540" s="17"/>
      <c r="EPR540" s="17"/>
      <c r="EPS540" s="17"/>
      <c r="EPT540" s="17"/>
      <c r="EPU540" s="17"/>
      <c r="EPV540" s="17"/>
      <c r="EPW540" s="17"/>
      <c r="EPX540" s="17"/>
      <c r="EPY540" s="17"/>
      <c r="EPZ540" s="17"/>
      <c r="EQA540" s="17"/>
      <c r="EQB540" s="17"/>
      <c r="EQC540" s="17"/>
      <c r="EQD540" s="17"/>
      <c r="EQE540" s="17"/>
      <c r="EQF540" s="17"/>
      <c r="EQG540" s="17"/>
      <c r="EQH540" s="17"/>
      <c r="EQI540" s="17"/>
      <c r="EQJ540" s="17"/>
      <c r="EQK540" s="17"/>
      <c r="EQL540" s="17"/>
      <c r="EQM540" s="17"/>
      <c r="EQN540" s="17"/>
      <c r="EQO540" s="17"/>
      <c r="EQP540" s="17"/>
      <c r="EQQ540" s="17"/>
      <c r="EQR540" s="17"/>
      <c r="EQS540" s="17"/>
      <c r="EQT540" s="17"/>
      <c r="EQU540" s="17"/>
      <c r="EQV540" s="17"/>
      <c r="EQW540" s="17"/>
      <c r="EQX540" s="17"/>
      <c r="EQY540" s="17"/>
      <c r="EQZ540" s="17"/>
      <c r="ERA540" s="17"/>
      <c r="ERB540" s="17"/>
      <c r="ERC540" s="17"/>
      <c r="ERD540" s="17"/>
      <c r="ERE540" s="17"/>
      <c r="ERF540" s="17"/>
      <c r="ERG540" s="17"/>
      <c r="ERH540" s="17"/>
      <c r="ERI540" s="17"/>
      <c r="ERJ540" s="17"/>
      <c r="ERK540" s="17"/>
      <c r="ERL540" s="17"/>
      <c r="ERM540" s="17"/>
      <c r="ERN540" s="17"/>
      <c r="ERO540" s="17"/>
      <c r="ERP540" s="17"/>
      <c r="ERQ540" s="17"/>
      <c r="ERR540" s="17"/>
      <c r="ERS540" s="17"/>
      <c r="ERT540" s="17"/>
      <c r="ERU540" s="17"/>
      <c r="ERV540" s="17"/>
      <c r="ERW540" s="17"/>
      <c r="ERX540" s="17"/>
      <c r="ERY540" s="17"/>
      <c r="ERZ540" s="17"/>
      <c r="ESA540" s="17"/>
      <c r="ESB540" s="17"/>
      <c r="ESC540" s="17"/>
      <c r="ESD540" s="17"/>
      <c r="ESE540" s="17"/>
      <c r="ESF540" s="17"/>
      <c r="ESG540" s="17"/>
      <c r="ESH540" s="17"/>
      <c r="ESI540" s="17"/>
      <c r="ESJ540" s="17"/>
      <c r="ESK540" s="17"/>
      <c r="ESL540" s="17"/>
      <c r="ESM540" s="17"/>
      <c r="ESN540" s="17"/>
      <c r="ESO540" s="17"/>
      <c r="ESP540" s="17"/>
      <c r="ESQ540" s="17"/>
      <c r="ESR540" s="17"/>
      <c r="ESS540" s="17"/>
      <c r="EST540" s="17"/>
      <c r="ESU540" s="17"/>
      <c r="ESV540" s="17"/>
      <c r="ESW540" s="17"/>
      <c r="ESX540" s="17"/>
      <c r="ESY540" s="17"/>
      <c r="ESZ540" s="17"/>
      <c r="ETA540" s="17"/>
      <c r="ETB540" s="17"/>
      <c r="ETC540" s="17"/>
      <c r="ETD540" s="17"/>
      <c r="ETE540" s="17"/>
      <c r="ETF540" s="17"/>
      <c r="ETG540" s="17"/>
      <c r="ETH540" s="17"/>
      <c r="ETI540" s="17"/>
      <c r="ETJ540" s="17"/>
      <c r="ETK540" s="17"/>
      <c r="ETL540" s="17"/>
      <c r="ETM540" s="17"/>
      <c r="ETN540" s="17"/>
      <c r="ETO540" s="17"/>
      <c r="ETP540" s="17"/>
      <c r="ETQ540" s="17"/>
      <c r="ETR540" s="17"/>
      <c r="ETS540" s="17"/>
      <c r="ETT540" s="17"/>
      <c r="ETU540" s="17"/>
      <c r="ETV540" s="17"/>
      <c r="ETW540" s="17"/>
      <c r="ETX540" s="17"/>
      <c r="ETY540" s="17"/>
      <c r="ETZ540" s="17"/>
      <c r="EUA540" s="17"/>
      <c r="EUB540" s="17"/>
      <c r="EUC540" s="17"/>
      <c r="EUD540" s="17"/>
      <c r="EUE540" s="17"/>
      <c r="EUF540" s="17"/>
      <c r="EUG540" s="17"/>
      <c r="EUH540" s="17"/>
      <c r="EUI540" s="17"/>
      <c r="EUJ540" s="17"/>
      <c r="EUK540" s="17"/>
      <c r="EUL540" s="17"/>
      <c r="EUM540" s="17"/>
      <c r="EUN540" s="17"/>
      <c r="EUO540" s="17"/>
      <c r="EUP540" s="17"/>
      <c r="EUQ540" s="17"/>
      <c r="EUR540" s="17"/>
      <c r="EUS540" s="17"/>
      <c r="EUT540" s="17"/>
      <c r="EUU540" s="17"/>
      <c r="EUV540" s="17"/>
      <c r="EUW540" s="17"/>
      <c r="EUX540" s="17"/>
      <c r="EUY540" s="17"/>
      <c r="EUZ540" s="17"/>
      <c r="EVA540" s="17"/>
      <c r="EVB540" s="17"/>
      <c r="EVC540" s="17"/>
      <c r="EVD540" s="17"/>
      <c r="EVE540" s="17"/>
      <c r="EVF540" s="17"/>
      <c r="EVG540" s="17"/>
      <c r="EVH540" s="17"/>
      <c r="EVI540" s="17"/>
      <c r="EVJ540" s="17"/>
      <c r="EVK540" s="17"/>
      <c r="EVL540" s="17"/>
      <c r="EVM540" s="17"/>
      <c r="EVN540" s="17"/>
      <c r="EVO540" s="17"/>
      <c r="EVP540" s="17"/>
      <c r="EVQ540" s="17"/>
      <c r="EVR540" s="17"/>
      <c r="EVS540" s="17"/>
      <c r="EVT540" s="17"/>
      <c r="EVU540" s="17"/>
      <c r="EVV540" s="17"/>
      <c r="EVW540" s="17"/>
      <c r="EVX540" s="17"/>
      <c r="EVY540" s="17"/>
      <c r="EVZ540" s="17"/>
      <c r="EWA540" s="17"/>
      <c r="EWB540" s="17"/>
      <c r="EWC540" s="17"/>
      <c r="EWD540" s="17"/>
      <c r="EWE540" s="17"/>
      <c r="EWF540" s="17"/>
      <c r="EWG540" s="17"/>
      <c r="EWH540" s="17"/>
      <c r="EWI540" s="17"/>
      <c r="EWJ540" s="17"/>
      <c r="EWK540" s="17"/>
      <c r="EWL540" s="17"/>
      <c r="EWM540" s="17"/>
      <c r="EWN540" s="17"/>
      <c r="EWO540" s="17"/>
      <c r="EWP540" s="17"/>
      <c r="EWQ540" s="17"/>
      <c r="EWR540" s="17"/>
      <c r="EWS540" s="17"/>
      <c r="EWT540" s="17"/>
      <c r="EWU540" s="17"/>
      <c r="EWV540" s="17"/>
      <c r="EWW540" s="17"/>
      <c r="EWX540" s="17"/>
      <c r="EWY540" s="17"/>
      <c r="EWZ540" s="17"/>
      <c r="EXA540" s="17"/>
      <c r="EXB540" s="17"/>
      <c r="EXC540" s="17"/>
      <c r="EXD540" s="17"/>
      <c r="EXE540" s="17"/>
      <c r="EXF540" s="17"/>
      <c r="EXG540" s="17"/>
      <c r="EXH540" s="17"/>
      <c r="EXI540" s="17"/>
      <c r="EXJ540" s="17"/>
      <c r="EXK540" s="17"/>
      <c r="EXL540" s="17"/>
      <c r="EXM540" s="17"/>
      <c r="EXN540" s="17"/>
      <c r="EXO540" s="17"/>
      <c r="EXP540" s="17"/>
      <c r="EXQ540" s="17"/>
      <c r="EXR540" s="17"/>
      <c r="EXS540" s="17"/>
      <c r="EXT540" s="17"/>
      <c r="EXU540" s="17"/>
      <c r="EXV540" s="17"/>
      <c r="EXW540" s="17"/>
      <c r="EXX540" s="17"/>
      <c r="EXY540" s="17"/>
      <c r="EXZ540" s="17"/>
      <c r="EYA540" s="17"/>
      <c r="EYB540" s="17"/>
      <c r="EYC540" s="17"/>
      <c r="EYD540" s="17"/>
      <c r="EYE540" s="17"/>
      <c r="EYF540" s="17"/>
      <c r="EYG540" s="17"/>
      <c r="EYH540" s="17"/>
      <c r="EYI540" s="17"/>
      <c r="EYJ540" s="17"/>
      <c r="EYK540" s="17"/>
      <c r="EYL540" s="17"/>
      <c r="EYM540" s="17"/>
      <c r="EYN540" s="17"/>
      <c r="EYO540" s="17"/>
      <c r="EYP540" s="17"/>
      <c r="EYQ540" s="17"/>
      <c r="EYR540" s="17"/>
      <c r="EYS540" s="17"/>
      <c r="EYT540" s="17"/>
      <c r="EYU540" s="17"/>
      <c r="EYV540" s="17"/>
      <c r="EYW540" s="17"/>
      <c r="EYX540" s="17"/>
      <c r="EYY540" s="17"/>
      <c r="EYZ540" s="17"/>
      <c r="EZA540" s="17"/>
      <c r="EZB540" s="17"/>
      <c r="EZC540" s="17"/>
      <c r="EZD540" s="17"/>
      <c r="EZE540" s="17"/>
      <c r="EZF540" s="17"/>
      <c r="EZG540" s="17"/>
      <c r="EZH540" s="17"/>
      <c r="EZI540" s="17"/>
      <c r="EZJ540" s="17"/>
      <c r="EZK540" s="17"/>
      <c r="EZL540" s="17"/>
      <c r="EZM540" s="17"/>
      <c r="EZN540" s="17"/>
      <c r="EZO540" s="17"/>
      <c r="EZP540" s="17"/>
      <c r="EZQ540" s="17"/>
      <c r="EZR540" s="17"/>
      <c r="EZS540" s="17"/>
      <c r="EZT540" s="17"/>
      <c r="EZU540" s="17"/>
      <c r="EZV540" s="17"/>
      <c r="EZW540" s="17"/>
      <c r="EZX540" s="17"/>
      <c r="EZY540" s="17"/>
      <c r="EZZ540" s="17"/>
      <c r="FAA540" s="17"/>
      <c r="FAB540" s="17"/>
      <c r="FAC540" s="17"/>
      <c r="FAD540" s="17"/>
      <c r="FAE540" s="17"/>
      <c r="FAF540" s="17"/>
      <c r="FAG540" s="17"/>
      <c r="FAH540" s="17"/>
      <c r="FAI540" s="17"/>
      <c r="FAJ540" s="17"/>
      <c r="FAK540" s="17"/>
      <c r="FAL540" s="17"/>
      <c r="FAM540" s="17"/>
      <c r="FAN540" s="17"/>
      <c r="FAO540" s="17"/>
      <c r="FAP540" s="17"/>
      <c r="FAQ540" s="17"/>
      <c r="FAR540" s="17"/>
      <c r="FAS540" s="17"/>
      <c r="FAT540" s="17"/>
      <c r="FAU540" s="17"/>
      <c r="FAV540" s="17"/>
      <c r="FAW540" s="17"/>
      <c r="FAX540" s="17"/>
      <c r="FAY540" s="17"/>
      <c r="FAZ540" s="17"/>
      <c r="FBA540" s="17"/>
      <c r="FBB540" s="17"/>
      <c r="FBC540" s="17"/>
      <c r="FBD540" s="17"/>
      <c r="FBE540" s="17"/>
      <c r="FBF540" s="17"/>
      <c r="FBG540" s="17"/>
      <c r="FBH540" s="17"/>
      <c r="FBI540" s="17"/>
      <c r="FBJ540" s="17"/>
      <c r="FBK540" s="17"/>
      <c r="FBL540" s="17"/>
      <c r="FBM540" s="17"/>
      <c r="FBN540" s="17"/>
      <c r="FBO540" s="17"/>
      <c r="FBP540" s="17"/>
      <c r="FBQ540" s="17"/>
      <c r="FBR540" s="17"/>
      <c r="FBS540" s="17"/>
      <c r="FBT540" s="17"/>
      <c r="FBU540" s="17"/>
      <c r="FBV540" s="17"/>
      <c r="FBW540" s="17"/>
      <c r="FBX540" s="17"/>
      <c r="FBY540" s="17"/>
      <c r="FBZ540" s="17"/>
      <c r="FCA540" s="17"/>
      <c r="FCB540" s="17"/>
      <c r="FCC540" s="17"/>
      <c r="FCD540" s="17"/>
      <c r="FCE540" s="17"/>
      <c r="FCF540" s="17"/>
      <c r="FCG540" s="17"/>
      <c r="FCH540" s="17"/>
      <c r="FCI540" s="17"/>
      <c r="FCJ540" s="17"/>
      <c r="FCK540" s="17"/>
      <c r="FCL540" s="17"/>
      <c r="FCM540" s="17"/>
      <c r="FCN540" s="17"/>
      <c r="FCO540" s="17"/>
      <c r="FCP540" s="17"/>
      <c r="FCQ540" s="17"/>
      <c r="FCR540" s="17"/>
      <c r="FCS540" s="17"/>
      <c r="FCT540" s="17"/>
      <c r="FCU540" s="17"/>
      <c r="FCV540" s="17"/>
      <c r="FCW540" s="17"/>
      <c r="FCX540" s="17"/>
      <c r="FCY540" s="17"/>
      <c r="FCZ540" s="17"/>
      <c r="FDA540" s="17"/>
      <c r="FDB540" s="17"/>
      <c r="FDC540" s="17"/>
      <c r="FDD540" s="17"/>
      <c r="FDE540" s="17"/>
      <c r="FDF540" s="17"/>
      <c r="FDG540" s="17"/>
      <c r="FDH540" s="17"/>
      <c r="FDI540" s="17"/>
      <c r="FDJ540" s="17"/>
      <c r="FDK540" s="17"/>
      <c r="FDL540" s="17"/>
      <c r="FDM540" s="17"/>
      <c r="FDN540" s="17"/>
      <c r="FDO540" s="17"/>
      <c r="FDP540" s="17"/>
      <c r="FDQ540" s="17"/>
      <c r="FDR540" s="17"/>
      <c r="FDS540" s="17"/>
      <c r="FDT540" s="17"/>
      <c r="FDU540" s="17"/>
      <c r="FDV540" s="17"/>
      <c r="FDW540" s="17"/>
      <c r="FDX540" s="17"/>
      <c r="FDY540" s="17"/>
      <c r="FDZ540" s="17"/>
      <c r="FEA540" s="17"/>
      <c r="FEB540" s="17"/>
      <c r="FEC540" s="17"/>
      <c r="FED540" s="17"/>
      <c r="FEE540" s="17"/>
      <c r="FEF540" s="17"/>
      <c r="FEG540" s="17"/>
      <c r="FEH540" s="17"/>
      <c r="FEI540" s="17"/>
      <c r="FEJ540" s="17"/>
      <c r="FEK540" s="17"/>
      <c r="FEL540" s="17"/>
      <c r="FEM540" s="17"/>
      <c r="FEN540" s="17"/>
      <c r="FEO540" s="17"/>
      <c r="FEP540" s="17"/>
      <c r="FEQ540" s="17"/>
      <c r="FER540" s="17"/>
      <c r="FES540" s="17"/>
      <c r="FET540" s="17"/>
      <c r="FEU540" s="17"/>
      <c r="FEV540" s="17"/>
      <c r="FEW540" s="17"/>
      <c r="FEX540" s="17"/>
      <c r="FEY540" s="17"/>
      <c r="FEZ540" s="17"/>
      <c r="FFA540" s="17"/>
      <c r="FFB540" s="17"/>
      <c r="FFC540" s="17"/>
      <c r="FFD540" s="17"/>
      <c r="FFE540" s="17"/>
      <c r="FFF540" s="17"/>
      <c r="FFG540" s="17"/>
      <c r="FFH540" s="17"/>
      <c r="FFI540" s="17"/>
      <c r="FFJ540" s="17"/>
      <c r="FFK540" s="17"/>
      <c r="FFL540" s="17"/>
      <c r="FFM540" s="17"/>
      <c r="FFN540" s="17"/>
      <c r="FFO540" s="17"/>
      <c r="FFP540" s="17"/>
      <c r="FFQ540" s="17"/>
      <c r="FFR540" s="17"/>
      <c r="FFS540" s="17"/>
      <c r="FFT540" s="17"/>
      <c r="FFU540" s="17"/>
      <c r="FFV540" s="17"/>
      <c r="FFW540" s="17"/>
      <c r="FFX540" s="17"/>
      <c r="FFY540" s="17"/>
      <c r="FFZ540" s="17"/>
      <c r="FGA540" s="17"/>
      <c r="FGB540" s="17"/>
      <c r="FGC540" s="17"/>
      <c r="FGD540" s="17"/>
      <c r="FGE540" s="17"/>
      <c r="FGF540" s="17"/>
      <c r="FGG540" s="17"/>
      <c r="FGH540" s="17"/>
      <c r="FGI540" s="17"/>
      <c r="FGJ540" s="17"/>
      <c r="FGK540" s="17"/>
      <c r="FGL540" s="17"/>
      <c r="FGM540" s="17"/>
      <c r="FGN540" s="17"/>
      <c r="FGO540" s="17"/>
      <c r="FGP540" s="17"/>
      <c r="FGQ540" s="17"/>
      <c r="FGR540" s="17"/>
      <c r="FGS540" s="17"/>
      <c r="FGT540" s="17"/>
      <c r="FGU540" s="17"/>
      <c r="FGV540" s="17"/>
      <c r="FGW540" s="17"/>
      <c r="FGX540" s="17"/>
      <c r="FGY540" s="17"/>
      <c r="FGZ540" s="17"/>
      <c r="FHA540" s="17"/>
      <c r="FHB540" s="17"/>
      <c r="FHC540" s="17"/>
      <c r="FHD540" s="17"/>
      <c r="FHE540" s="17"/>
      <c r="FHF540" s="17"/>
      <c r="FHG540" s="17"/>
      <c r="FHH540" s="17"/>
      <c r="FHI540" s="17"/>
      <c r="FHJ540" s="17"/>
      <c r="FHK540" s="17"/>
      <c r="FHL540" s="17"/>
      <c r="FHM540" s="17"/>
      <c r="FHN540" s="17"/>
      <c r="FHO540" s="17"/>
      <c r="FHP540" s="17"/>
      <c r="FHQ540" s="17"/>
      <c r="FHR540" s="17"/>
      <c r="FHS540" s="17"/>
      <c r="FHT540" s="17"/>
      <c r="FHU540" s="17"/>
      <c r="FHV540" s="17"/>
      <c r="FHW540" s="17"/>
      <c r="FHX540" s="17"/>
      <c r="FHY540" s="17"/>
      <c r="FHZ540" s="17"/>
      <c r="FIA540" s="17"/>
      <c r="FIB540" s="17"/>
      <c r="FIC540" s="17"/>
      <c r="FID540" s="17"/>
      <c r="FIE540" s="17"/>
      <c r="FIF540" s="17"/>
      <c r="FIG540" s="17"/>
      <c r="FIH540" s="17"/>
      <c r="FII540" s="17"/>
      <c r="FIJ540" s="17"/>
      <c r="FIK540" s="17"/>
      <c r="FIL540" s="17"/>
      <c r="FIM540" s="17"/>
      <c r="FIN540" s="17"/>
      <c r="FIO540" s="17"/>
      <c r="FIP540" s="17"/>
      <c r="FIQ540" s="17"/>
      <c r="FIR540" s="17"/>
      <c r="FIS540" s="17"/>
      <c r="FIT540" s="17"/>
      <c r="FIU540" s="17"/>
      <c r="FIV540" s="17"/>
      <c r="FIW540" s="17"/>
      <c r="FIX540" s="17"/>
      <c r="FIY540" s="17"/>
      <c r="FIZ540" s="17"/>
      <c r="FJA540" s="17"/>
      <c r="FJB540" s="17"/>
      <c r="FJC540" s="17"/>
      <c r="FJD540" s="17"/>
      <c r="FJE540" s="17"/>
      <c r="FJF540" s="17"/>
      <c r="FJG540" s="17"/>
      <c r="FJH540" s="17"/>
      <c r="FJI540" s="17"/>
      <c r="FJJ540" s="17"/>
      <c r="FJK540" s="17"/>
      <c r="FJL540" s="17"/>
      <c r="FJM540" s="17"/>
      <c r="FJN540" s="17"/>
      <c r="FJO540" s="17"/>
      <c r="FJP540" s="17"/>
      <c r="FJQ540" s="17"/>
      <c r="FJR540" s="17"/>
      <c r="FJS540" s="17"/>
      <c r="FJT540" s="17"/>
      <c r="FJU540" s="17"/>
      <c r="FJV540" s="17"/>
      <c r="FJW540" s="17"/>
      <c r="FJX540" s="17"/>
      <c r="FJY540" s="17"/>
      <c r="FJZ540" s="17"/>
      <c r="FKA540" s="17"/>
      <c r="FKB540" s="17"/>
      <c r="FKC540" s="17"/>
      <c r="FKD540" s="17"/>
      <c r="FKE540" s="17"/>
      <c r="FKF540" s="17"/>
      <c r="FKG540" s="17"/>
      <c r="FKH540" s="17"/>
      <c r="FKI540" s="17"/>
      <c r="FKJ540" s="17"/>
      <c r="FKK540" s="17"/>
      <c r="FKL540" s="17"/>
      <c r="FKM540" s="17"/>
      <c r="FKN540" s="17"/>
      <c r="FKO540" s="17"/>
      <c r="FKP540" s="17"/>
      <c r="FKQ540" s="17"/>
      <c r="FKR540" s="17"/>
      <c r="FKS540" s="17"/>
      <c r="FKT540" s="17"/>
      <c r="FKU540" s="17"/>
      <c r="FKV540" s="17"/>
      <c r="FKW540" s="17"/>
      <c r="FKX540" s="17"/>
      <c r="FKY540" s="17"/>
      <c r="FKZ540" s="17"/>
      <c r="FLA540" s="17"/>
      <c r="FLB540" s="17"/>
      <c r="FLC540" s="17"/>
      <c r="FLD540" s="17"/>
      <c r="FLE540" s="17"/>
      <c r="FLF540" s="17"/>
      <c r="FLG540" s="17"/>
      <c r="FLH540" s="17"/>
      <c r="FLI540" s="17"/>
      <c r="FLJ540" s="17"/>
      <c r="FLK540" s="17"/>
      <c r="FLL540" s="17"/>
      <c r="FLM540" s="17"/>
      <c r="FLN540" s="17"/>
      <c r="FLO540" s="17"/>
      <c r="FLP540" s="17"/>
      <c r="FLQ540" s="17"/>
      <c r="FLR540" s="17"/>
      <c r="FLS540" s="17"/>
      <c r="FLT540" s="17"/>
      <c r="FLU540" s="17"/>
      <c r="FLV540" s="17"/>
      <c r="FLW540" s="17"/>
      <c r="FLX540" s="17"/>
      <c r="FLY540" s="17"/>
      <c r="FLZ540" s="17"/>
      <c r="FMA540" s="17"/>
      <c r="FMB540" s="17"/>
      <c r="FMC540" s="17"/>
      <c r="FMD540" s="17"/>
      <c r="FME540" s="17"/>
      <c r="FMF540" s="17"/>
      <c r="FMG540" s="17"/>
      <c r="FMH540" s="17"/>
      <c r="FMI540" s="17"/>
      <c r="FMJ540" s="17"/>
      <c r="FMK540" s="17"/>
      <c r="FML540" s="17"/>
      <c r="FMM540" s="17"/>
      <c r="FMN540" s="17"/>
      <c r="FMO540" s="17"/>
      <c r="FMP540" s="17"/>
      <c r="FMQ540" s="17"/>
      <c r="FMR540" s="17"/>
      <c r="FMS540" s="17"/>
      <c r="FMT540" s="17"/>
      <c r="FMU540" s="17"/>
      <c r="FMV540" s="17"/>
      <c r="FMW540" s="17"/>
      <c r="FMX540" s="17"/>
      <c r="FMY540" s="17"/>
      <c r="FMZ540" s="17"/>
      <c r="FNA540" s="17"/>
      <c r="FNB540" s="17"/>
      <c r="FNC540" s="17"/>
      <c r="FND540" s="17"/>
      <c r="FNE540" s="17"/>
      <c r="FNF540" s="17"/>
      <c r="FNG540" s="17"/>
      <c r="FNH540" s="17"/>
      <c r="FNI540" s="17"/>
      <c r="FNJ540" s="17"/>
      <c r="FNK540" s="17"/>
      <c r="FNL540" s="17"/>
      <c r="FNM540" s="17"/>
      <c r="FNN540" s="17"/>
      <c r="FNO540" s="17"/>
      <c r="FNP540" s="17"/>
      <c r="FNQ540" s="17"/>
      <c r="FNR540" s="17"/>
      <c r="FNS540" s="17"/>
      <c r="FNT540" s="17"/>
      <c r="FNU540" s="17"/>
      <c r="FNV540" s="17"/>
      <c r="FNW540" s="17"/>
      <c r="FNX540" s="17"/>
      <c r="FNY540" s="17"/>
      <c r="FNZ540" s="17"/>
      <c r="FOA540" s="17"/>
      <c r="FOB540" s="17"/>
      <c r="FOC540" s="17"/>
      <c r="FOD540" s="17"/>
      <c r="FOE540" s="17"/>
      <c r="FOF540" s="17"/>
      <c r="FOG540" s="17"/>
      <c r="FOH540" s="17"/>
      <c r="FOI540" s="17"/>
      <c r="FOJ540" s="17"/>
      <c r="FOK540" s="17"/>
      <c r="FOL540" s="17"/>
      <c r="FOM540" s="17"/>
      <c r="FON540" s="17"/>
      <c r="FOO540" s="17"/>
      <c r="FOP540" s="17"/>
      <c r="FOQ540" s="17"/>
      <c r="FOR540" s="17"/>
      <c r="FOS540" s="17"/>
      <c r="FOT540" s="17"/>
      <c r="FOU540" s="17"/>
      <c r="FOV540" s="17"/>
      <c r="FOW540" s="17"/>
      <c r="FOX540" s="17"/>
      <c r="FOY540" s="17"/>
      <c r="FOZ540" s="17"/>
      <c r="FPA540" s="17"/>
      <c r="FPB540" s="17"/>
      <c r="FPC540" s="17"/>
      <c r="FPD540" s="17"/>
      <c r="FPE540" s="17"/>
      <c r="FPF540" s="17"/>
      <c r="FPG540" s="17"/>
      <c r="FPH540" s="17"/>
      <c r="FPI540" s="17"/>
      <c r="FPJ540" s="17"/>
      <c r="FPK540" s="17"/>
      <c r="FPL540" s="17"/>
      <c r="FPM540" s="17"/>
      <c r="FPN540" s="17"/>
      <c r="FPO540" s="17"/>
      <c r="FPP540" s="17"/>
      <c r="FPQ540" s="17"/>
      <c r="FPR540" s="17"/>
      <c r="FPS540" s="17"/>
      <c r="FPT540" s="17"/>
      <c r="FPU540" s="17"/>
      <c r="FPV540" s="17"/>
      <c r="FPW540" s="17"/>
      <c r="FPX540" s="17"/>
      <c r="FPY540" s="17"/>
      <c r="FPZ540" s="17"/>
      <c r="FQA540" s="17"/>
      <c r="FQB540" s="17"/>
      <c r="FQC540" s="17"/>
      <c r="FQD540" s="17"/>
      <c r="FQE540" s="17"/>
      <c r="FQF540" s="17"/>
      <c r="FQG540" s="17"/>
      <c r="FQH540" s="17"/>
      <c r="FQI540" s="17"/>
      <c r="FQJ540" s="17"/>
      <c r="FQK540" s="17"/>
      <c r="FQL540" s="17"/>
      <c r="FQM540" s="17"/>
      <c r="FQN540" s="17"/>
      <c r="FQO540" s="17"/>
      <c r="FQP540" s="17"/>
      <c r="FQQ540" s="17"/>
      <c r="FQR540" s="17"/>
      <c r="FQS540" s="17"/>
      <c r="FQT540" s="17"/>
      <c r="FQU540" s="17"/>
      <c r="FQV540" s="17"/>
      <c r="FQW540" s="17"/>
      <c r="FQX540" s="17"/>
      <c r="FQY540" s="17"/>
      <c r="FQZ540" s="17"/>
      <c r="FRA540" s="17"/>
      <c r="FRB540" s="17"/>
      <c r="FRC540" s="17"/>
      <c r="FRD540" s="17"/>
      <c r="FRE540" s="17"/>
      <c r="FRF540" s="17"/>
      <c r="FRG540" s="17"/>
      <c r="FRH540" s="17"/>
      <c r="FRI540" s="17"/>
      <c r="FRJ540" s="17"/>
      <c r="FRK540" s="17"/>
      <c r="FRL540" s="17"/>
      <c r="FRM540" s="17"/>
      <c r="FRN540" s="17"/>
      <c r="FRO540" s="17"/>
      <c r="FRP540" s="17"/>
      <c r="FRQ540" s="17"/>
      <c r="FRR540" s="17"/>
      <c r="FRS540" s="17"/>
      <c r="FRT540" s="17"/>
      <c r="FRU540" s="17"/>
      <c r="FRV540" s="17"/>
      <c r="FRW540" s="17"/>
      <c r="FRX540" s="17"/>
      <c r="FRY540" s="17"/>
      <c r="FRZ540" s="17"/>
      <c r="FSA540" s="17"/>
      <c r="FSB540" s="17"/>
      <c r="FSC540" s="17"/>
      <c r="FSD540" s="17"/>
      <c r="FSE540" s="17"/>
      <c r="FSF540" s="17"/>
      <c r="FSG540" s="17"/>
      <c r="FSH540" s="17"/>
      <c r="FSI540" s="17"/>
      <c r="FSJ540" s="17"/>
      <c r="FSK540" s="17"/>
      <c r="FSL540" s="17"/>
      <c r="FSM540" s="17"/>
      <c r="FSN540" s="17"/>
      <c r="FSO540" s="17"/>
      <c r="FSP540" s="17"/>
      <c r="FSQ540" s="17"/>
      <c r="FSR540" s="17"/>
      <c r="FSS540" s="17"/>
      <c r="FST540" s="17"/>
      <c r="FSU540" s="17"/>
      <c r="FSV540" s="17"/>
      <c r="FSW540" s="17"/>
      <c r="FSX540" s="17"/>
      <c r="FSY540" s="17"/>
      <c r="FSZ540" s="17"/>
      <c r="FTA540" s="17"/>
      <c r="FTB540" s="17"/>
      <c r="FTC540" s="17"/>
      <c r="FTD540" s="17"/>
      <c r="FTE540" s="17"/>
      <c r="FTF540" s="17"/>
      <c r="FTG540" s="17"/>
      <c r="FTH540" s="17"/>
      <c r="FTI540" s="17"/>
      <c r="FTJ540" s="17"/>
      <c r="FTK540" s="17"/>
      <c r="FTL540" s="17"/>
      <c r="FTM540" s="17"/>
      <c r="FTN540" s="17"/>
      <c r="FTO540" s="17"/>
      <c r="FTP540" s="17"/>
      <c r="FTQ540" s="17"/>
      <c r="FTR540" s="17"/>
      <c r="FTS540" s="17"/>
      <c r="FTT540" s="17"/>
      <c r="FTU540" s="17"/>
      <c r="FTV540" s="17"/>
      <c r="FTW540" s="17"/>
      <c r="FTX540" s="17"/>
      <c r="FTY540" s="17"/>
      <c r="FTZ540" s="17"/>
      <c r="FUA540" s="17"/>
      <c r="FUB540" s="17"/>
      <c r="FUC540" s="17"/>
      <c r="FUD540" s="17"/>
      <c r="FUE540" s="17"/>
      <c r="FUF540" s="17"/>
      <c r="FUG540" s="17"/>
      <c r="FUH540" s="17"/>
      <c r="FUI540" s="17"/>
      <c r="FUJ540" s="17"/>
      <c r="FUK540" s="17"/>
      <c r="FUL540" s="17"/>
      <c r="FUM540" s="17"/>
      <c r="FUN540" s="17"/>
      <c r="FUO540" s="17"/>
      <c r="FUP540" s="17"/>
      <c r="FUQ540" s="17"/>
      <c r="FUR540" s="17"/>
      <c r="FUS540" s="17"/>
      <c r="FUT540" s="17"/>
      <c r="FUU540" s="17"/>
      <c r="FUV540" s="17"/>
      <c r="FUW540" s="17"/>
      <c r="FUX540" s="17"/>
      <c r="FUY540" s="17"/>
      <c r="FUZ540" s="17"/>
      <c r="FVA540" s="17"/>
      <c r="FVB540" s="17"/>
      <c r="FVC540" s="17"/>
      <c r="FVD540" s="17"/>
      <c r="FVE540" s="17"/>
      <c r="FVF540" s="17"/>
      <c r="FVG540" s="17"/>
      <c r="FVH540" s="17"/>
      <c r="FVI540" s="17"/>
      <c r="FVJ540" s="17"/>
      <c r="FVK540" s="17"/>
      <c r="FVL540" s="17"/>
      <c r="FVM540" s="17"/>
      <c r="FVN540" s="17"/>
      <c r="FVO540" s="17"/>
      <c r="FVP540" s="17"/>
      <c r="FVQ540" s="17"/>
      <c r="FVR540" s="17"/>
      <c r="FVS540" s="17"/>
      <c r="FVT540" s="17"/>
      <c r="FVU540" s="17"/>
      <c r="FVV540" s="17"/>
      <c r="FVW540" s="17"/>
      <c r="FVX540" s="17"/>
      <c r="FVY540" s="17"/>
      <c r="FVZ540" s="17"/>
      <c r="FWA540" s="17"/>
      <c r="FWB540" s="17"/>
      <c r="FWC540" s="17"/>
      <c r="FWD540" s="17"/>
      <c r="FWE540" s="17"/>
      <c r="FWF540" s="17"/>
      <c r="FWG540" s="17"/>
      <c r="FWH540" s="17"/>
      <c r="FWI540" s="17"/>
      <c r="FWJ540" s="17"/>
      <c r="FWK540" s="17"/>
      <c r="FWL540" s="17"/>
      <c r="FWM540" s="17"/>
      <c r="FWN540" s="17"/>
      <c r="FWO540" s="17"/>
      <c r="FWP540" s="17"/>
      <c r="FWQ540" s="17"/>
      <c r="FWR540" s="17"/>
      <c r="FWS540" s="17"/>
      <c r="FWT540" s="17"/>
      <c r="FWU540" s="17"/>
      <c r="FWV540" s="17"/>
      <c r="FWW540" s="17"/>
      <c r="FWX540" s="17"/>
      <c r="FWY540" s="17"/>
      <c r="FWZ540" s="17"/>
      <c r="FXA540" s="17"/>
      <c r="FXB540" s="17"/>
      <c r="FXC540" s="17"/>
      <c r="FXD540" s="17"/>
      <c r="FXE540" s="17"/>
      <c r="FXF540" s="17"/>
      <c r="FXG540" s="17"/>
      <c r="FXH540" s="17"/>
      <c r="FXI540" s="17"/>
      <c r="FXJ540" s="17"/>
      <c r="FXK540" s="17"/>
      <c r="FXL540" s="17"/>
      <c r="FXM540" s="17"/>
      <c r="FXN540" s="17"/>
      <c r="FXO540" s="17"/>
      <c r="FXP540" s="17"/>
      <c r="FXQ540" s="17"/>
      <c r="FXR540" s="17"/>
      <c r="FXS540" s="17"/>
      <c r="FXT540" s="17"/>
      <c r="FXU540" s="17"/>
      <c r="FXV540" s="17"/>
      <c r="FXW540" s="17"/>
      <c r="FXX540" s="17"/>
      <c r="FXY540" s="17"/>
      <c r="FXZ540" s="17"/>
      <c r="FYA540" s="17"/>
      <c r="FYB540" s="17"/>
      <c r="FYC540" s="17"/>
      <c r="FYD540" s="17"/>
      <c r="FYE540" s="17"/>
      <c r="FYF540" s="17"/>
      <c r="FYG540" s="17"/>
      <c r="FYH540" s="17"/>
      <c r="FYI540" s="17"/>
      <c r="FYJ540" s="17"/>
      <c r="FYK540" s="17"/>
      <c r="FYL540" s="17"/>
      <c r="FYM540" s="17"/>
      <c r="FYN540" s="17"/>
      <c r="FYO540" s="17"/>
      <c r="FYP540" s="17"/>
      <c r="FYQ540" s="17"/>
      <c r="FYR540" s="17"/>
      <c r="FYS540" s="17"/>
      <c r="FYT540" s="17"/>
      <c r="FYU540" s="17"/>
      <c r="FYV540" s="17"/>
      <c r="FYW540" s="17"/>
      <c r="FYX540" s="17"/>
      <c r="FYY540" s="17"/>
      <c r="FYZ540" s="17"/>
      <c r="FZA540" s="17"/>
      <c r="FZB540" s="17"/>
      <c r="FZC540" s="17"/>
      <c r="FZD540" s="17"/>
      <c r="FZE540" s="17"/>
      <c r="FZF540" s="17"/>
      <c r="FZG540" s="17"/>
      <c r="FZH540" s="17"/>
      <c r="FZI540" s="17"/>
      <c r="FZJ540" s="17"/>
      <c r="FZK540" s="17"/>
      <c r="FZL540" s="17"/>
      <c r="FZM540" s="17"/>
      <c r="FZN540" s="17"/>
      <c r="FZO540" s="17"/>
      <c r="FZP540" s="17"/>
      <c r="FZQ540" s="17"/>
      <c r="FZR540" s="17"/>
      <c r="FZS540" s="17"/>
      <c r="FZT540" s="17"/>
      <c r="FZU540" s="17"/>
      <c r="FZV540" s="17"/>
      <c r="FZW540" s="17"/>
      <c r="FZX540" s="17"/>
      <c r="FZY540" s="17"/>
      <c r="FZZ540" s="17"/>
      <c r="GAA540" s="17"/>
      <c r="GAB540" s="17"/>
      <c r="GAC540" s="17"/>
      <c r="GAD540" s="17"/>
      <c r="GAE540" s="17"/>
      <c r="GAF540" s="17"/>
      <c r="GAG540" s="17"/>
      <c r="GAH540" s="17"/>
      <c r="GAI540" s="17"/>
      <c r="GAJ540" s="17"/>
      <c r="GAK540" s="17"/>
      <c r="GAL540" s="17"/>
      <c r="GAM540" s="17"/>
      <c r="GAN540" s="17"/>
      <c r="GAO540" s="17"/>
      <c r="GAP540" s="17"/>
      <c r="GAQ540" s="17"/>
      <c r="GAR540" s="17"/>
      <c r="GAS540" s="17"/>
      <c r="GAT540" s="17"/>
      <c r="GAU540" s="17"/>
      <c r="GAV540" s="17"/>
      <c r="GAW540" s="17"/>
      <c r="GAX540" s="17"/>
      <c r="GAY540" s="17"/>
      <c r="GAZ540" s="17"/>
      <c r="GBA540" s="17"/>
      <c r="GBB540" s="17"/>
      <c r="GBC540" s="17"/>
      <c r="GBD540" s="17"/>
      <c r="GBE540" s="17"/>
      <c r="GBF540" s="17"/>
      <c r="GBG540" s="17"/>
      <c r="GBH540" s="17"/>
      <c r="GBI540" s="17"/>
      <c r="GBJ540" s="17"/>
      <c r="GBK540" s="17"/>
      <c r="GBL540" s="17"/>
      <c r="GBM540" s="17"/>
      <c r="GBN540" s="17"/>
      <c r="GBO540" s="17"/>
      <c r="GBP540" s="17"/>
      <c r="GBQ540" s="17"/>
      <c r="GBR540" s="17"/>
      <c r="GBS540" s="17"/>
      <c r="GBT540" s="17"/>
      <c r="GBU540" s="17"/>
      <c r="GBV540" s="17"/>
      <c r="GBW540" s="17"/>
      <c r="GBX540" s="17"/>
      <c r="GBY540" s="17"/>
      <c r="GBZ540" s="17"/>
      <c r="GCA540" s="17"/>
      <c r="GCB540" s="17"/>
      <c r="GCC540" s="17"/>
      <c r="GCD540" s="17"/>
      <c r="GCE540" s="17"/>
      <c r="GCF540" s="17"/>
      <c r="GCG540" s="17"/>
      <c r="GCH540" s="17"/>
      <c r="GCI540" s="17"/>
      <c r="GCJ540" s="17"/>
      <c r="GCK540" s="17"/>
      <c r="GCL540" s="17"/>
      <c r="GCM540" s="17"/>
      <c r="GCN540" s="17"/>
      <c r="GCO540" s="17"/>
      <c r="GCP540" s="17"/>
      <c r="GCQ540" s="17"/>
      <c r="GCR540" s="17"/>
      <c r="GCS540" s="17"/>
      <c r="GCT540" s="17"/>
      <c r="GCU540" s="17"/>
      <c r="GCV540" s="17"/>
      <c r="GCW540" s="17"/>
      <c r="GCX540" s="17"/>
      <c r="GCY540" s="17"/>
      <c r="GCZ540" s="17"/>
      <c r="GDA540" s="17"/>
      <c r="GDB540" s="17"/>
      <c r="GDC540" s="17"/>
      <c r="GDD540" s="17"/>
      <c r="GDE540" s="17"/>
      <c r="GDF540" s="17"/>
      <c r="GDG540" s="17"/>
      <c r="GDH540" s="17"/>
      <c r="GDI540" s="17"/>
      <c r="GDJ540" s="17"/>
      <c r="GDK540" s="17"/>
      <c r="GDL540" s="17"/>
      <c r="GDM540" s="17"/>
      <c r="GDN540" s="17"/>
      <c r="GDO540" s="17"/>
      <c r="GDP540" s="17"/>
      <c r="GDQ540" s="17"/>
      <c r="GDR540" s="17"/>
      <c r="GDS540" s="17"/>
      <c r="GDT540" s="17"/>
      <c r="GDU540" s="17"/>
      <c r="GDV540" s="17"/>
      <c r="GDW540" s="17"/>
      <c r="GDX540" s="17"/>
      <c r="GDY540" s="17"/>
      <c r="GDZ540" s="17"/>
      <c r="GEA540" s="17"/>
      <c r="GEB540" s="17"/>
      <c r="GEC540" s="17"/>
      <c r="GED540" s="17"/>
      <c r="GEE540" s="17"/>
      <c r="GEF540" s="17"/>
      <c r="GEG540" s="17"/>
      <c r="GEH540" s="17"/>
      <c r="GEI540" s="17"/>
      <c r="GEJ540" s="17"/>
      <c r="GEK540" s="17"/>
      <c r="GEL540" s="17"/>
      <c r="GEM540" s="17"/>
      <c r="GEN540" s="17"/>
      <c r="GEO540" s="17"/>
      <c r="GEP540" s="17"/>
      <c r="GEQ540" s="17"/>
      <c r="GER540" s="17"/>
      <c r="GES540" s="17"/>
      <c r="GET540" s="17"/>
      <c r="GEU540" s="17"/>
      <c r="GEV540" s="17"/>
      <c r="GEW540" s="17"/>
      <c r="GEX540" s="17"/>
      <c r="GEY540" s="17"/>
      <c r="GEZ540" s="17"/>
      <c r="GFA540" s="17"/>
      <c r="GFB540" s="17"/>
      <c r="GFC540" s="17"/>
      <c r="GFD540" s="17"/>
      <c r="GFE540" s="17"/>
      <c r="GFF540" s="17"/>
      <c r="GFG540" s="17"/>
      <c r="GFH540" s="17"/>
      <c r="GFI540" s="17"/>
      <c r="GFJ540" s="17"/>
      <c r="GFK540" s="17"/>
      <c r="GFL540" s="17"/>
      <c r="GFM540" s="17"/>
      <c r="GFN540" s="17"/>
      <c r="GFO540" s="17"/>
      <c r="GFP540" s="17"/>
      <c r="GFQ540" s="17"/>
      <c r="GFR540" s="17"/>
      <c r="GFS540" s="17"/>
      <c r="GFT540" s="17"/>
      <c r="GFU540" s="17"/>
      <c r="GFV540" s="17"/>
      <c r="GFW540" s="17"/>
      <c r="GFX540" s="17"/>
      <c r="GFY540" s="17"/>
      <c r="GFZ540" s="17"/>
      <c r="GGA540" s="17"/>
      <c r="GGB540" s="17"/>
      <c r="GGC540" s="17"/>
      <c r="GGD540" s="17"/>
      <c r="GGE540" s="17"/>
      <c r="GGF540" s="17"/>
      <c r="GGG540" s="17"/>
      <c r="GGH540" s="17"/>
      <c r="GGI540" s="17"/>
      <c r="GGJ540" s="17"/>
      <c r="GGK540" s="17"/>
      <c r="GGL540" s="17"/>
      <c r="GGM540" s="17"/>
      <c r="GGN540" s="17"/>
      <c r="GGO540" s="17"/>
      <c r="GGP540" s="17"/>
      <c r="GGQ540" s="17"/>
      <c r="GGR540" s="17"/>
      <c r="GGS540" s="17"/>
      <c r="GGT540" s="17"/>
      <c r="GGU540" s="17"/>
      <c r="GGV540" s="17"/>
      <c r="GGW540" s="17"/>
      <c r="GGX540" s="17"/>
      <c r="GGY540" s="17"/>
      <c r="GGZ540" s="17"/>
      <c r="GHA540" s="17"/>
      <c r="GHB540" s="17"/>
      <c r="GHC540" s="17"/>
      <c r="GHD540" s="17"/>
      <c r="GHE540" s="17"/>
      <c r="GHF540" s="17"/>
      <c r="GHG540" s="17"/>
      <c r="GHH540" s="17"/>
      <c r="GHI540" s="17"/>
      <c r="GHJ540" s="17"/>
      <c r="GHK540" s="17"/>
      <c r="GHL540" s="17"/>
      <c r="GHM540" s="17"/>
      <c r="GHN540" s="17"/>
      <c r="GHO540" s="17"/>
      <c r="GHP540" s="17"/>
      <c r="GHQ540" s="17"/>
      <c r="GHR540" s="17"/>
      <c r="GHS540" s="17"/>
      <c r="GHT540" s="17"/>
      <c r="GHU540" s="17"/>
      <c r="GHV540" s="17"/>
      <c r="GHW540" s="17"/>
      <c r="GHX540" s="17"/>
      <c r="GHY540" s="17"/>
      <c r="GHZ540" s="17"/>
      <c r="GIA540" s="17"/>
      <c r="GIB540" s="17"/>
      <c r="GIC540" s="17"/>
      <c r="GID540" s="17"/>
      <c r="GIE540" s="17"/>
      <c r="GIF540" s="17"/>
      <c r="GIG540" s="17"/>
      <c r="GIH540" s="17"/>
      <c r="GII540" s="17"/>
      <c r="GIJ540" s="17"/>
      <c r="GIK540" s="17"/>
      <c r="GIL540" s="17"/>
      <c r="GIM540" s="17"/>
      <c r="GIN540" s="17"/>
      <c r="GIO540" s="17"/>
      <c r="GIP540" s="17"/>
      <c r="GIQ540" s="17"/>
      <c r="GIR540" s="17"/>
      <c r="GIS540" s="17"/>
      <c r="GIT540" s="17"/>
      <c r="GIU540" s="17"/>
      <c r="GIV540" s="17"/>
      <c r="GIW540" s="17"/>
      <c r="GIX540" s="17"/>
      <c r="GIY540" s="17"/>
      <c r="GIZ540" s="17"/>
      <c r="GJA540" s="17"/>
      <c r="GJB540" s="17"/>
      <c r="GJC540" s="17"/>
      <c r="GJD540" s="17"/>
      <c r="GJE540" s="17"/>
      <c r="GJF540" s="17"/>
      <c r="GJG540" s="17"/>
      <c r="GJH540" s="17"/>
      <c r="GJI540" s="17"/>
      <c r="GJJ540" s="17"/>
      <c r="GJK540" s="17"/>
      <c r="GJL540" s="17"/>
      <c r="GJM540" s="17"/>
      <c r="GJN540" s="17"/>
      <c r="GJO540" s="17"/>
      <c r="GJP540" s="17"/>
      <c r="GJQ540" s="17"/>
      <c r="GJR540" s="17"/>
      <c r="GJS540" s="17"/>
      <c r="GJT540" s="17"/>
      <c r="GJU540" s="17"/>
      <c r="GJV540" s="17"/>
      <c r="GJW540" s="17"/>
      <c r="GJX540" s="17"/>
      <c r="GJY540" s="17"/>
      <c r="GJZ540" s="17"/>
      <c r="GKA540" s="17"/>
      <c r="GKB540" s="17"/>
      <c r="GKC540" s="17"/>
      <c r="GKD540" s="17"/>
      <c r="GKE540" s="17"/>
      <c r="GKF540" s="17"/>
      <c r="GKG540" s="17"/>
      <c r="GKH540" s="17"/>
      <c r="GKI540" s="17"/>
      <c r="GKJ540" s="17"/>
      <c r="GKK540" s="17"/>
      <c r="GKL540" s="17"/>
      <c r="GKM540" s="17"/>
      <c r="GKN540" s="17"/>
      <c r="GKO540" s="17"/>
      <c r="GKP540" s="17"/>
      <c r="GKQ540" s="17"/>
      <c r="GKR540" s="17"/>
      <c r="GKS540" s="17"/>
      <c r="GKT540" s="17"/>
      <c r="GKU540" s="17"/>
      <c r="GKV540" s="17"/>
      <c r="GKW540" s="17"/>
      <c r="GKX540" s="17"/>
      <c r="GKY540" s="17"/>
      <c r="GKZ540" s="17"/>
      <c r="GLA540" s="17"/>
      <c r="GLB540" s="17"/>
      <c r="GLC540" s="17"/>
      <c r="GLD540" s="17"/>
      <c r="GLE540" s="17"/>
      <c r="GLF540" s="17"/>
      <c r="GLG540" s="17"/>
      <c r="GLH540" s="17"/>
      <c r="GLI540" s="17"/>
      <c r="GLJ540" s="17"/>
      <c r="GLK540" s="17"/>
      <c r="GLL540" s="17"/>
      <c r="GLM540" s="17"/>
      <c r="GLN540" s="17"/>
      <c r="GLO540" s="17"/>
      <c r="GLP540" s="17"/>
      <c r="GLQ540" s="17"/>
      <c r="GLR540" s="17"/>
      <c r="GLS540" s="17"/>
      <c r="GLT540" s="17"/>
      <c r="GLU540" s="17"/>
      <c r="GLV540" s="17"/>
      <c r="GLW540" s="17"/>
      <c r="GLX540" s="17"/>
      <c r="GLY540" s="17"/>
      <c r="GLZ540" s="17"/>
      <c r="GMA540" s="17"/>
      <c r="GMB540" s="17"/>
      <c r="GMC540" s="17"/>
      <c r="GMD540" s="17"/>
      <c r="GME540" s="17"/>
      <c r="GMF540" s="17"/>
      <c r="GMG540" s="17"/>
      <c r="GMH540" s="17"/>
      <c r="GMI540" s="17"/>
      <c r="GMJ540" s="17"/>
      <c r="GMK540" s="17"/>
      <c r="GML540" s="17"/>
      <c r="GMM540" s="17"/>
      <c r="GMN540" s="17"/>
      <c r="GMO540" s="17"/>
      <c r="GMP540" s="17"/>
      <c r="GMQ540" s="17"/>
      <c r="GMR540" s="17"/>
      <c r="GMS540" s="17"/>
      <c r="GMT540" s="17"/>
      <c r="GMU540" s="17"/>
      <c r="GMV540" s="17"/>
      <c r="GMW540" s="17"/>
      <c r="GMX540" s="17"/>
      <c r="GMY540" s="17"/>
      <c r="GMZ540" s="17"/>
      <c r="GNA540" s="17"/>
      <c r="GNB540" s="17"/>
      <c r="GNC540" s="17"/>
      <c r="GND540" s="17"/>
      <c r="GNE540" s="17"/>
      <c r="GNF540" s="17"/>
      <c r="GNG540" s="17"/>
      <c r="GNH540" s="17"/>
      <c r="GNI540" s="17"/>
      <c r="GNJ540" s="17"/>
      <c r="GNK540" s="17"/>
      <c r="GNL540" s="17"/>
      <c r="GNM540" s="17"/>
      <c r="GNN540" s="17"/>
      <c r="GNO540" s="17"/>
      <c r="GNP540" s="17"/>
      <c r="GNQ540" s="17"/>
      <c r="GNR540" s="17"/>
      <c r="GNS540" s="17"/>
      <c r="GNT540" s="17"/>
      <c r="GNU540" s="17"/>
      <c r="GNV540" s="17"/>
      <c r="GNW540" s="17"/>
      <c r="GNX540" s="17"/>
      <c r="GNY540" s="17"/>
      <c r="GNZ540" s="17"/>
      <c r="GOA540" s="17"/>
      <c r="GOB540" s="17"/>
      <c r="GOC540" s="17"/>
      <c r="GOD540" s="17"/>
      <c r="GOE540" s="17"/>
      <c r="GOF540" s="17"/>
      <c r="GOG540" s="17"/>
      <c r="GOH540" s="17"/>
      <c r="GOI540" s="17"/>
      <c r="GOJ540" s="17"/>
      <c r="GOK540" s="17"/>
      <c r="GOL540" s="17"/>
      <c r="GOM540" s="17"/>
      <c r="GON540" s="17"/>
      <c r="GOO540" s="17"/>
      <c r="GOP540" s="17"/>
      <c r="GOQ540" s="17"/>
      <c r="GOR540" s="17"/>
      <c r="GOS540" s="17"/>
      <c r="GOT540" s="17"/>
      <c r="GOU540" s="17"/>
      <c r="GOV540" s="17"/>
      <c r="GOW540" s="17"/>
      <c r="GOX540" s="17"/>
      <c r="GOY540" s="17"/>
      <c r="GOZ540" s="17"/>
      <c r="GPA540" s="17"/>
      <c r="GPB540" s="17"/>
      <c r="GPC540" s="17"/>
      <c r="GPD540" s="17"/>
      <c r="GPE540" s="17"/>
      <c r="GPF540" s="17"/>
      <c r="GPG540" s="17"/>
      <c r="GPH540" s="17"/>
      <c r="GPI540" s="17"/>
      <c r="GPJ540" s="17"/>
      <c r="GPK540" s="17"/>
      <c r="GPL540" s="17"/>
      <c r="GPM540" s="17"/>
      <c r="GPN540" s="17"/>
      <c r="GPO540" s="17"/>
      <c r="GPP540" s="17"/>
      <c r="GPQ540" s="17"/>
      <c r="GPR540" s="17"/>
      <c r="GPS540" s="17"/>
      <c r="GPT540" s="17"/>
      <c r="GPU540" s="17"/>
      <c r="GPV540" s="17"/>
      <c r="GPW540" s="17"/>
      <c r="GPX540" s="17"/>
      <c r="GPY540" s="17"/>
      <c r="GPZ540" s="17"/>
      <c r="GQA540" s="17"/>
      <c r="GQB540" s="17"/>
      <c r="GQC540" s="17"/>
      <c r="GQD540" s="17"/>
      <c r="GQE540" s="17"/>
      <c r="GQF540" s="17"/>
      <c r="GQG540" s="17"/>
      <c r="GQH540" s="17"/>
      <c r="GQI540" s="17"/>
      <c r="GQJ540" s="17"/>
      <c r="GQK540" s="17"/>
      <c r="GQL540" s="17"/>
      <c r="GQM540" s="17"/>
      <c r="GQN540" s="17"/>
      <c r="GQO540" s="17"/>
      <c r="GQP540" s="17"/>
      <c r="GQQ540" s="17"/>
      <c r="GQR540" s="17"/>
      <c r="GQS540" s="17"/>
      <c r="GQT540" s="17"/>
      <c r="GQU540" s="17"/>
      <c r="GQV540" s="17"/>
      <c r="GQW540" s="17"/>
      <c r="GQX540" s="17"/>
      <c r="GQY540" s="17"/>
      <c r="GQZ540" s="17"/>
      <c r="GRA540" s="17"/>
      <c r="GRB540" s="17"/>
      <c r="GRC540" s="17"/>
      <c r="GRD540" s="17"/>
      <c r="GRE540" s="17"/>
      <c r="GRF540" s="17"/>
      <c r="GRG540" s="17"/>
      <c r="GRH540" s="17"/>
      <c r="GRI540" s="17"/>
      <c r="GRJ540" s="17"/>
      <c r="GRK540" s="17"/>
      <c r="GRL540" s="17"/>
      <c r="GRM540" s="17"/>
      <c r="GRN540" s="17"/>
      <c r="GRO540" s="17"/>
      <c r="GRP540" s="17"/>
      <c r="GRQ540" s="17"/>
      <c r="GRR540" s="17"/>
      <c r="GRS540" s="17"/>
      <c r="GRT540" s="17"/>
      <c r="GRU540" s="17"/>
      <c r="GRV540" s="17"/>
      <c r="GRW540" s="17"/>
      <c r="GRX540" s="17"/>
      <c r="GRY540" s="17"/>
      <c r="GRZ540" s="17"/>
      <c r="GSA540" s="17"/>
      <c r="GSB540" s="17"/>
      <c r="GSC540" s="17"/>
      <c r="GSD540" s="17"/>
      <c r="GSE540" s="17"/>
      <c r="GSF540" s="17"/>
      <c r="GSG540" s="17"/>
      <c r="GSH540" s="17"/>
      <c r="GSI540" s="17"/>
      <c r="GSJ540" s="17"/>
      <c r="GSK540" s="17"/>
      <c r="GSL540" s="17"/>
      <c r="GSM540" s="17"/>
      <c r="GSN540" s="17"/>
      <c r="GSO540" s="17"/>
      <c r="GSP540" s="17"/>
      <c r="GSQ540" s="17"/>
      <c r="GSR540" s="17"/>
      <c r="GSS540" s="17"/>
      <c r="GST540" s="17"/>
      <c r="GSU540" s="17"/>
      <c r="GSV540" s="17"/>
      <c r="GSW540" s="17"/>
      <c r="GSX540" s="17"/>
      <c r="GSY540" s="17"/>
      <c r="GSZ540" s="17"/>
      <c r="GTA540" s="17"/>
      <c r="GTB540" s="17"/>
      <c r="GTC540" s="17"/>
      <c r="GTD540" s="17"/>
      <c r="GTE540" s="17"/>
      <c r="GTF540" s="17"/>
      <c r="GTG540" s="17"/>
      <c r="GTH540" s="17"/>
      <c r="GTI540" s="17"/>
      <c r="GTJ540" s="17"/>
      <c r="GTK540" s="17"/>
      <c r="GTL540" s="17"/>
      <c r="GTM540" s="17"/>
      <c r="GTN540" s="17"/>
      <c r="GTO540" s="17"/>
      <c r="GTP540" s="17"/>
      <c r="GTQ540" s="17"/>
      <c r="GTR540" s="17"/>
      <c r="GTS540" s="17"/>
      <c r="GTT540" s="17"/>
      <c r="GTU540" s="17"/>
      <c r="GTV540" s="17"/>
      <c r="GTW540" s="17"/>
      <c r="GTX540" s="17"/>
      <c r="GTY540" s="17"/>
      <c r="GTZ540" s="17"/>
      <c r="GUA540" s="17"/>
      <c r="GUB540" s="17"/>
      <c r="GUC540" s="17"/>
      <c r="GUD540" s="17"/>
      <c r="GUE540" s="17"/>
      <c r="GUF540" s="17"/>
      <c r="GUG540" s="17"/>
      <c r="GUH540" s="17"/>
      <c r="GUI540" s="17"/>
      <c r="GUJ540" s="17"/>
      <c r="GUK540" s="17"/>
      <c r="GUL540" s="17"/>
      <c r="GUM540" s="17"/>
      <c r="GUN540" s="17"/>
      <c r="GUO540" s="17"/>
      <c r="GUP540" s="17"/>
      <c r="GUQ540" s="17"/>
      <c r="GUR540" s="17"/>
      <c r="GUS540" s="17"/>
      <c r="GUT540" s="17"/>
      <c r="GUU540" s="17"/>
      <c r="GUV540" s="17"/>
      <c r="GUW540" s="17"/>
      <c r="GUX540" s="17"/>
      <c r="GUY540" s="17"/>
      <c r="GUZ540" s="17"/>
      <c r="GVA540" s="17"/>
      <c r="GVB540" s="17"/>
      <c r="GVC540" s="17"/>
      <c r="GVD540" s="17"/>
      <c r="GVE540" s="17"/>
      <c r="GVF540" s="17"/>
      <c r="GVG540" s="17"/>
      <c r="GVH540" s="17"/>
      <c r="GVI540" s="17"/>
      <c r="GVJ540" s="17"/>
      <c r="GVK540" s="17"/>
      <c r="GVL540" s="17"/>
      <c r="GVM540" s="17"/>
      <c r="GVN540" s="17"/>
      <c r="GVO540" s="17"/>
      <c r="GVP540" s="17"/>
      <c r="GVQ540" s="17"/>
      <c r="GVR540" s="17"/>
      <c r="GVS540" s="17"/>
      <c r="GVT540" s="17"/>
      <c r="GVU540" s="17"/>
      <c r="GVV540" s="17"/>
      <c r="GVW540" s="17"/>
      <c r="GVX540" s="17"/>
      <c r="GVY540" s="17"/>
      <c r="GVZ540" s="17"/>
      <c r="GWA540" s="17"/>
      <c r="GWB540" s="17"/>
      <c r="GWC540" s="17"/>
      <c r="GWD540" s="17"/>
      <c r="GWE540" s="17"/>
      <c r="GWF540" s="17"/>
      <c r="GWG540" s="17"/>
      <c r="GWH540" s="17"/>
      <c r="GWI540" s="17"/>
      <c r="GWJ540" s="17"/>
      <c r="GWK540" s="17"/>
      <c r="GWL540" s="17"/>
      <c r="GWM540" s="17"/>
      <c r="GWN540" s="17"/>
      <c r="GWO540" s="17"/>
      <c r="GWP540" s="17"/>
      <c r="GWQ540" s="17"/>
      <c r="GWR540" s="17"/>
      <c r="GWS540" s="17"/>
      <c r="GWT540" s="17"/>
      <c r="GWU540" s="17"/>
      <c r="GWV540" s="17"/>
      <c r="GWW540" s="17"/>
      <c r="GWX540" s="17"/>
      <c r="GWY540" s="17"/>
      <c r="GWZ540" s="17"/>
      <c r="GXA540" s="17"/>
      <c r="GXB540" s="17"/>
      <c r="GXC540" s="17"/>
      <c r="GXD540" s="17"/>
      <c r="GXE540" s="17"/>
      <c r="GXF540" s="17"/>
      <c r="GXG540" s="17"/>
      <c r="GXH540" s="17"/>
      <c r="GXI540" s="17"/>
      <c r="GXJ540" s="17"/>
      <c r="GXK540" s="17"/>
      <c r="GXL540" s="17"/>
      <c r="GXM540" s="17"/>
      <c r="GXN540" s="17"/>
      <c r="GXO540" s="17"/>
      <c r="GXP540" s="17"/>
      <c r="GXQ540" s="17"/>
      <c r="GXR540" s="17"/>
      <c r="GXS540" s="17"/>
      <c r="GXT540" s="17"/>
      <c r="GXU540" s="17"/>
      <c r="GXV540" s="17"/>
      <c r="GXW540" s="17"/>
      <c r="GXX540" s="17"/>
      <c r="GXY540" s="17"/>
      <c r="GXZ540" s="17"/>
      <c r="GYA540" s="17"/>
      <c r="GYB540" s="17"/>
      <c r="GYC540" s="17"/>
      <c r="GYD540" s="17"/>
      <c r="GYE540" s="17"/>
      <c r="GYF540" s="17"/>
      <c r="GYG540" s="17"/>
      <c r="GYH540" s="17"/>
      <c r="GYI540" s="17"/>
      <c r="GYJ540" s="17"/>
      <c r="GYK540" s="17"/>
      <c r="GYL540" s="17"/>
      <c r="GYM540" s="17"/>
      <c r="GYN540" s="17"/>
      <c r="GYO540" s="17"/>
      <c r="GYP540" s="17"/>
      <c r="GYQ540" s="17"/>
      <c r="GYR540" s="17"/>
      <c r="GYS540" s="17"/>
      <c r="GYT540" s="17"/>
      <c r="GYU540" s="17"/>
      <c r="GYV540" s="17"/>
      <c r="GYW540" s="17"/>
      <c r="GYX540" s="17"/>
      <c r="GYY540" s="17"/>
      <c r="GYZ540" s="17"/>
      <c r="GZA540" s="17"/>
      <c r="GZB540" s="17"/>
      <c r="GZC540" s="17"/>
      <c r="GZD540" s="17"/>
      <c r="GZE540" s="17"/>
      <c r="GZF540" s="17"/>
      <c r="GZG540" s="17"/>
      <c r="GZH540" s="17"/>
      <c r="GZI540" s="17"/>
      <c r="GZJ540" s="17"/>
      <c r="GZK540" s="17"/>
      <c r="GZL540" s="17"/>
      <c r="GZM540" s="17"/>
      <c r="GZN540" s="17"/>
      <c r="GZO540" s="17"/>
      <c r="GZP540" s="17"/>
      <c r="GZQ540" s="17"/>
      <c r="GZR540" s="17"/>
      <c r="GZS540" s="17"/>
      <c r="GZT540" s="17"/>
      <c r="GZU540" s="17"/>
      <c r="GZV540" s="17"/>
      <c r="GZW540" s="17"/>
      <c r="GZX540" s="17"/>
      <c r="GZY540" s="17"/>
      <c r="GZZ540" s="17"/>
      <c r="HAA540" s="17"/>
      <c r="HAB540" s="17"/>
      <c r="HAC540" s="17"/>
      <c r="HAD540" s="17"/>
      <c r="HAE540" s="17"/>
      <c r="HAF540" s="17"/>
      <c r="HAG540" s="17"/>
      <c r="HAH540" s="17"/>
      <c r="HAI540" s="17"/>
      <c r="HAJ540" s="17"/>
      <c r="HAK540" s="17"/>
      <c r="HAL540" s="17"/>
      <c r="HAM540" s="17"/>
      <c r="HAN540" s="17"/>
      <c r="HAO540" s="17"/>
      <c r="HAP540" s="17"/>
      <c r="HAQ540" s="17"/>
      <c r="HAR540" s="17"/>
      <c r="HAS540" s="17"/>
      <c r="HAT540" s="17"/>
      <c r="HAU540" s="17"/>
      <c r="HAV540" s="17"/>
      <c r="HAW540" s="17"/>
      <c r="HAX540" s="17"/>
      <c r="HAY540" s="17"/>
      <c r="HAZ540" s="17"/>
      <c r="HBA540" s="17"/>
      <c r="HBB540" s="17"/>
      <c r="HBC540" s="17"/>
      <c r="HBD540" s="17"/>
      <c r="HBE540" s="17"/>
      <c r="HBF540" s="17"/>
      <c r="HBG540" s="17"/>
      <c r="HBH540" s="17"/>
      <c r="HBI540" s="17"/>
      <c r="HBJ540" s="17"/>
      <c r="HBK540" s="17"/>
      <c r="HBL540" s="17"/>
      <c r="HBM540" s="17"/>
      <c r="HBN540" s="17"/>
      <c r="HBO540" s="17"/>
      <c r="HBP540" s="17"/>
      <c r="HBQ540" s="17"/>
      <c r="HBR540" s="17"/>
      <c r="HBS540" s="17"/>
      <c r="HBT540" s="17"/>
      <c r="HBU540" s="17"/>
      <c r="HBV540" s="17"/>
      <c r="HBW540" s="17"/>
      <c r="HBX540" s="17"/>
      <c r="HBY540" s="17"/>
      <c r="HBZ540" s="17"/>
      <c r="HCA540" s="17"/>
      <c r="HCB540" s="17"/>
      <c r="HCC540" s="17"/>
      <c r="HCD540" s="17"/>
      <c r="HCE540" s="17"/>
      <c r="HCF540" s="17"/>
      <c r="HCG540" s="17"/>
      <c r="HCH540" s="17"/>
      <c r="HCI540" s="17"/>
      <c r="HCJ540" s="17"/>
      <c r="HCK540" s="17"/>
      <c r="HCL540" s="17"/>
      <c r="HCM540" s="17"/>
      <c r="HCN540" s="17"/>
      <c r="HCO540" s="17"/>
      <c r="HCP540" s="17"/>
      <c r="HCQ540" s="17"/>
      <c r="HCR540" s="17"/>
      <c r="HCS540" s="17"/>
      <c r="HCT540" s="17"/>
      <c r="HCU540" s="17"/>
      <c r="HCV540" s="17"/>
      <c r="HCW540" s="17"/>
      <c r="HCX540" s="17"/>
      <c r="HCY540" s="17"/>
      <c r="HCZ540" s="17"/>
      <c r="HDA540" s="17"/>
      <c r="HDB540" s="17"/>
      <c r="HDC540" s="17"/>
      <c r="HDD540" s="17"/>
      <c r="HDE540" s="17"/>
      <c r="HDF540" s="17"/>
      <c r="HDG540" s="17"/>
      <c r="HDH540" s="17"/>
      <c r="HDI540" s="17"/>
      <c r="HDJ540" s="17"/>
      <c r="HDK540" s="17"/>
      <c r="HDL540" s="17"/>
      <c r="HDM540" s="17"/>
      <c r="HDN540" s="17"/>
      <c r="HDO540" s="17"/>
      <c r="HDP540" s="17"/>
      <c r="HDQ540" s="17"/>
      <c r="HDR540" s="17"/>
      <c r="HDS540" s="17"/>
      <c r="HDT540" s="17"/>
      <c r="HDU540" s="17"/>
      <c r="HDV540" s="17"/>
      <c r="HDW540" s="17"/>
      <c r="HDX540" s="17"/>
      <c r="HDY540" s="17"/>
      <c r="HDZ540" s="17"/>
      <c r="HEA540" s="17"/>
      <c r="HEB540" s="17"/>
      <c r="HEC540" s="17"/>
      <c r="HED540" s="17"/>
      <c r="HEE540" s="17"/>
      <c r="HEF540" s="17"/>
      <c r="HEG540" s="17"/>
      <c r="HEH540" s="17"/>
      <c r="HEI540" s="17"/>
      <c r="HEJ540" s="17"/>
      <c r="HEK540" s="17"/>
      <c r="HEL540" s="17"/>
      <c r="HEM540" s="17"/>
      <c r="HEN540" s="17"/>
      <c r="HEO540" s="17"/>
      <c r="HEP540" s="17"/>
      <c r="HEQ540" s="17"/>
      <c r="HER540" s="17"/>
      <c r="HES540" s="17"/>
      <c r="HET540" s="17"/>
      <c r="HEU540" s="17"/>
      <c r="HEV540" s="17"/>
      <c r="HEW540" s="17"/>
      <c r="HEX540" s="17"/>
      <c r="HEY540" s="17"/>
      <c r="HEZ540" s="17"/>
      <c r="HFA540" s="17"/>
      <c r="HFB540" s="17"/>
      <c r="HFC540" s="17"/>
      <c r="HFD540" s="17"/>
      <c r="HFE540" s="17"/>
      <c r="HFF540" s="17"/>
      <c r="HFG540" s="17"/>
      <c r="HFH540" s="17"/>
      <c r="HFI540" s="17"/>
      <c r="HFJ540" s="17"/>
      <c r="HFK540" s="17"/>
      <c r="HFL540" s="17"/>
      <c r="HFM540" s="17"/>
      <c r="HFN540" s="17"/>
      <c r="HFO540" s="17"/>
      <c r="HFP540" s="17"/>
      <c r="HFQ540" s="17"/>
      <c r="HFR540" s="17"/>
      <c r="HFS540" s="17"/>
      <c r="HFT540" s="17"/>
      <c r="HFU540" s="17"/>
      <c r="HFV540" s="17"/>
      <c r="HFW540" s="17"/>
      <c r="HFX540" s="17"/>
      <c r="HFY540" s="17"/>
      <c r="HFZ540" s="17"/>
      <c r="HGA540" s="17"/>
      <c r="HGB540" s="17"/>
      <c r="HGC540" s="17"/>
      <c r="HGD540" s="17"/>
      <c r="HGE540" s="17"/>
      <c r="HGF540" s="17"/>
      <c r="HGG540" s="17"/>
      <c r="HGH540" s="17"/>
      <c r="HGI540" s="17"/>
      <c r="HGJ540" s="17"/>
      <c r="HGK540" s="17"/>
      <c r="HGL540" s="17"/>
      <c r="HGM540" s="17"/>
      <c r="HGN540" s="17"/>
      <c r="HGO540" s="17"/>
      <c r="HGP540" s="17"/>
      <c r="HGQ540" s="17"/>
      <c r="HGR540" s="17"/>
      <c r="HGS540" s="17"/>
      <c r="HGT540" s="17"/>
      <c r="HGU540" s="17"/>
      <c r="HGV540" s="17"/>
      <c r="HGW540" s="17"/>
      <c r="HGX540" s="17"/>
      <c r="HGY540" s="17"/>
      <c r="HGZ540" s="17"/>
      <c r="HHA540" s="17"/>
      <c r="HHB540" s="17"/>
      <c r="HHC540" s="17"/>
      <c r="HHD540" s="17"/>
      <c r="HHE540" s="17"/>
      <c r="HHF540" s="17"/>
      <c r="HHG540" s="17"/>
      <c r="HHH540" s="17"/>
      <c r="HHI540" s="17"/>
      <c r="HHJ540" s="17"/>
      <c r="HHK540" s="17"/>
      <c r="HHL540" s="17"/>
      <c r="HHM540" s="17"/>
      <c r="HHN540" s="17"/>
      <c r="HHO540" s="17"/>
      <c r="HHP540" s="17"/>
      <c r="HHQ540" s="17"/>
      <c r="HHR540" s="17"/>
      <c r="HHS540" s="17"/>
      <c r="HHT540" s="17"/>
      <c r="HHU540" s="17"/>
      <c r="HHV540" s="17"/>
      <c r="HHW540" s="17"/>
      <c r="HHX540" s="17"/>
      <c r="HHY540" s="17"/>
      <c r="HHZ540" s="17"/>
      <c r="HIA540" s="17"/>
      <c r="HIB540" s="17"/>
      <c r="HIC540" s="17"/>
      <c r="HID540" s="17"/>
      <c r="HIE540" s="17"/>
      <c r="HIF540" s="17"/>
      <c r="HIG540" s="17"/>
      <c r="HIH540" s="17"/>
      <c r="HII540" s="17"/>
      <c r="HIJ540" s="17"/>
      <c r="HIK540" s="17"/>
      <c r="HIL540" s="17"/>
      <c r="HIM540" s="17"/>
      <c r="HIN540" s="17"/>
      <c r="HIO540" s="17"/>
      <c r="HIP540" s="17"/>
      <c r="HIQ540" s="17"/>
      <c r="HIR540" s="17"/>
      <c r="HIS540" s="17"/>
      <c r="HIT540" s="17"/>
      <c r="HIU540" s="17"/>
      <c r="HIV540" s="17"/>
      <c r="HIW540" s="17"/>
      <c r="HIX540" s="17"/>
      <c r="HIY540" s="17"/>
      <c r="HIZ540" s="17"/>
      <c r="HJA540" s="17"/>
      <c r="HJB540" s="17"/>
      <c r="HJC540" s="17"/>
      <c r="HJD540" s="17"/>
      <c r="HJE540" s="17"/>
      <c r="HJF540" s="17"/>
      <c r="HJG540" s="17"/>
      <c r="HJH540" s="17"/>
      <c r="HJI540" s="17"/>
      <c r="HJJ540" s="17"/>
      <c r="HJK540" s="17"/>
      <c r="HJL540" s="17"/>
      <c r="HJM540" s="17"/>
      <c r="HJN540" s="17"/>
      <c r="HJO540" s="17"/>
      <c r="HJP540" s="17"/>
      <c r="HJQ540" s="17"/>
      <c r="HJR540" s="17"/>
      <c r="HJS540" s="17"/>
      <c r="HJT540" s="17"/>
      <c r="HJU540" s="17"/>
      <c r="HJV540" s="17"/>
      <c r="HJW540" s="17"/>
      <c r="HJX540" s="17"/>
      <c r="HJY540" s="17"/>
      <c r="HJZ540" s="17"/>
      <c r="HKA540" s="17"/>
      <c r="HKB540" s="17"/>
      <c r="HKC540" s="17"/>
      <c r="HKD540" s="17"/>
      <c r="HKE540" s="17"/>
      <c r="HKF540" s="17"/>
      <c r="HKG540" s="17"/>
      <c r="HKH540" s="17"/>
      <c r="HKI540" s="17"/>
      <c r="HKJ540" s="17"/>
      <c r="HKK540" s="17"/>
      <c r="HKL540" s="17"/>
      <c r="HKM540" s="17"/>
      <c r="HKN540" s="17"/>
      <c r="HKO540" s="17"/>
      <c r="HKP540" s="17"/>
      <c r="HKQ540" s="17"/>
      <c r="HKR540" s="17"/>
      <c r="HKS540" s="17"/>
      <c r="HKT540" s="17"/>
      <c r="HKU540" s="17"/>
      <c r="HKV540" s="17"/>
      <c r="HKW540" s="17"/>
      <c r="HKX540" s="17"/>
      <c r="HKY540" s="17"/>
      <c r="HKZ540" s="17"/>
      <c r="HLA540" s="17"/>
      <c r="HLB540" s="17"/>
      <c r="HLC540" s="17"/>
      <c r="HLD540" s="17"/>
      <c r="HLE540" s="17"/>
      <c r="HLF540" s="17"/>
      <c r="HLG540" s="17"/>
      <c r="HLH540" s="17"/>
      <c r="HLI540" s="17"/>
      <c r="HLJ540" s="17"/>
      <c r="HLK540" s="17"/>
      <c r="HLL540" s="17"/>
      <c r="HLM540" s="17"/>
      <c r="HLN540" s="17"/>
      <c r="HLO540" s="17"/>
      <c r="HLP540" s="17"/>
      <c r="HLQ540" s="17"/>
      <c r="HLR540" s="17"/>
      <c r="HLS540" s="17"/>
      <c r="HLT540" s="17"/>
      <c r="HLU540" s="17"/>
      <c r="HLV540" s="17"/>
      <c r="HLW540" s="17"/>
      <c r="HLX540" s="17"/>
      <c r="HLY540" s="17"/>
      <c r="HLZ540" s="17"/>
      <c r="HMA540" s="17"/>
      <c r="HMB540" s="17"/>
      <c r="HMC540" s="17"/>
      <c r="HMD540" s="17"/>
      <c r="HME540" s="17"/>
      <c r="HMF540" s="17"/>
      <c r="HMG540" s="17"/>
      <c r="HMH540" s="17"/>
      <c r="HMI540" s="17"/>
      <c r="HMJ540" s="17"/>
      <c r="HMK540" s="17"/>
      <c r="HML540" s="17"/>
      <c r="HMM540" s="17"/>
      <c r="HMN540" s="17"/>
      <c r="HMO540" s="17"/>
      <c r="HMP540" s="17"/>
      <c r="HMQ540" s="17"/>
      <c r="HMR540" s="17"/>
      <c r="HMS540" s="17"/>
      <c r="HMT540" s="17"/>
      <c r="HMU540" s="17"/>
      <c r="HMV540" s="17"/>
      <c r="HMW540" s="17"/>
      <c r="HMX540" s="17"/>
      <c r="HMY540" s="17"/>
      <c r="HMZ540" s="17"/>
      <c r="HNA540" s="17"/>
      <c r="HNB540" s="17"/>
      <c r="HNC540" s="17"/>
      <c r="HND540" s="17"/>
      <c r="HNE540" s="17"/>
      <c r="HNF540" s="17"/>
      <c r="HNG540" s="17"/>
      <c r="HNH540" s="17"/>
      <c r="HNI540" s="17"/>
      <c r="HNJ540" s="17"/>
      <c r="HNK540" s="17"/>
      <c r="HNL540" s="17"/>
      <c r="HNM540" s="17"/>
      <c r="HNN540" s="17"/>
      <c r="HNO540" s="17"/>
      <c r="HNP540" s="17"/>
      <c r="HNQ540" s="17"/>
      <c r="HNR540" s="17"/>
      <c r="HNS540" s="17"/>
      <c r="HNT540" s="17"/>
      <c r="HNU540" s="17"/>
      <c r="HNV540" s="17"/>
      <c r="HNW540" s="17"/>
      <c r="HNX540" s="17"/>
      <c r="HNY540" s="17"/>
      <c r="HNZ540" s="17"/>
      <c r="HOA540" s="17"/>
      <c r="HOB540" s="17"/>
      <c r="HOC540" s="17"/>
      <c r="HOD540" s="17"/>
      <c r="HOE540" s="17"/>
      <c r="HOF540" s="17"/>
      <c r="HOG540" s="17"/>
      <c r="HOH540" s="17"/>
      <c r="HOI540" s="17"/>
      <c r="HOJ540" s="17"/>
      <c r="HOK540" s="17"/>
      <c r="HOL540" s="17"/>
      <c r="HOM540" s="17"/>
      <c r="HON540" s="17"/>
      <c r="HOO540" s="17"/>
      <c r="HOP540" s="17"/>
      <c r="HOQ540" s="17"/>
      <c r="HOR540" s="17"/>
      <c r="HOS540" s="17"/>
      <c r="HOT540" s="17"/>
      <c r="HOU540" s="17"/>
      <c r="HOV540" s="17"/>
      <c r="HOW540" s="17"/>
      <c r="HOX540" s="17"/>
      <c r="HOY540" s="17"/>
      <c r="HOZ540" s="17"/>
      <c r="HPA540" s="17"/>
      <c r="HPB540" s="17"/>
      <c r="HPC540" s="17"/>
      <c r="HPD540" s="17"/>
      <c r="HPE540" s="17"/>
      <c r="HPF540" s="17"/>
      <c r="HPG540" s="17"/>
      <c r="HPH540" s="17"/>
      <c r="HPI540" s="17"/>
      <c r="HPJ540" s="17"/>
      <c r="HPK540" s="17"/>
      <c r="HPL540" s="17"/>
      <c r="HPM540" s="17"/>
      <c r="HPN540" s="17"/>
      <c r="HPO540" s="17"/>
      <c r="HPP540" s="17"/>
      <c r="HPQ540" s="17"/>
      <c r="HPR540" s="17"/>
      <c r="HPS540" s="17"/>
      <c r="HPT540" s="17"/>
      <c r="HPU540" s="17"/>
      <c r="HPV540" s="17"/>
      <c r="HPW540" s="17"/>
      <c r="HPX540" s="17"/>
      <c r="HPY540" s="17"/>
      <c r="HPZ540" s="17"/>
      <c r="HQA540" s="17"/>
      <c r="HQB540" s="17"/>
      <c r="HQC540" s="17"/>
      <c r="HQD540" s="17"/>
      <c r="HQE540" s="17"/>
      <c r="HQF540" s="17"/>
      <c r="HQG540" s="17"/>
      <c r="HQH540" s="17"/>
      <c r="HQI540" s="17"/>
      <c r="HQJ540" s="17"/>
      <c r="HQK540" s="17"/>
      <c r="HQL540" s="17"/>
      <c r="HQM540" s="17"/>
      <c r="HQN540" s="17"/>
      <c r="HQO540" s="17"/>
      <c r="HQP540" s="17"/>
      <c r="HQQ540" s="17"/>
      <c r="HQR540" s="17"/>
      <c r="HQS540" s="17"/>
      <c r="HQT540" s="17"/>
      <c r="HQU540" s="17"/>
      <c r="HQV540" s="17"/>
      <c r="HQW540" s="17"/>
      <c r="HQX540" s="17"/>
      <c r="HQY540" s="17"/>
      <c r="HQZ540" s="17"/>
      <c r="HRA540" s="17"/>
      <c r="HRB540" s="17"/>
      <c r="HRC540" s="17"/>
      <c r="HRD540" s="17"/>
      <c r="HRE540" s="17"/>
      <c r="HRF540" s="17"/>
      <c r="HRG540" s="17"/>
      <c r="HRH540" s="17"/>
      <c r="HRI540" s="17"/>
      <c r="HRJ540" s="17"/>
      <c r="HRK540" s="17"/>
      <c r="HRL540" s="17"/>
      <c r="HRM540" s="17"/>
      <c r="HRN540" s="17"/>
      <c r="HRO540" s="17"/>
      <c r="HRP540" s="17"/>
      <c r="HRQ540" s="17"/>
      <c r="HRR540" s="17"/>
      <c r="HRS540" s="17"/>
      <c r="HRT540" s="17"/>
      <c r="HRU540" s="17"/>
      <c r="HRV540" s="17"/>
      <c r="HRW540" s="17"/>
      <c r="HRX540" s="17"/>
      <c r="HRY540" s="17"/>
      <c r="HRZ540" s="17"/>
      <c r="HSA540" s="17"/>
      <c r="HSB540" s="17"/>
      <c r="HSC540" s="17"/>
      <c r="HSD540" s="17"/>
      <c r="HSE540" s="17"/>
      <c r="HSF540" s="17"/>
      <c r="HSG540" s="17"/>
      <c r="HSH540" s="17"/>
      <c r="HSI540" s="17"/>
      <c r="HSJ540" s="17"/>
      <c r="HSK540" s="17"/>
      <c r="HSL540" s="17"/>
      <c r="HSM540" s="17"/>
      <c r="HSN540" s="17"/>
      <c r="HSO540" s="17"/>
      <c r="HSP540" s="17"/>
      <c r="HSQ540" s="17"/>
      <c r="HSR540" s="17"/>
      <c r="HSS540" s="17"/>
      <c r="HST540" s="17"/>
      <c r="HSU540" s="17"/>
      <c r="HSV540" s="17"/>
      <c r="HSW540" s="17"/>
      <c r="HSX540" s="17"/>
      <c r="HSY540" s="17"/>
      <c r="HSZ540" s="17"/>
      <c r="HTA540" s="17"/>
      <c r="HTB540" s="17"/>
      <c r="HTC540" s="17"/>
      <c r="HTD540" s="17"/>
      <c r="HTE540" s="17"/>
      <c r="HTF540" s="17"/>
      <c r="HTG540" s="17"/>
      <c r="HTH540" s="17"/>
      <c r="HTI540" s="17"/>
      <c r="HTJ540" s="17"/>
      <c r="HTK540" s="17"/>
      <c r="HTL540" s="17"/>
      <c r="HTM540" s="17"/>
      <c r="HTN540" s="17"/>
      <c r="HTO540" s="17"/>
      <c r="HTP540" s="17"/>
      <c r="HTQ540" s="17"/>
      <c r="HTR540" s="17"/>
      <c r="HTS540" s="17"/>
      <c r="HTT540" s="17"/>
      <c r="HTU540" s="17"/>
      <c r="HTV540" s="17"/>
      <c r="HTW540" s="17"/>
      <c r="HTX540" s="17"/>
      <c r="HTY540" s="17"/>
      <c r="HTZ540" s="17"/>
      <c r="HUA540" s="17"/>
      <c r="HUB540" s="17"/>
      <c r="HUC540" s="17"/>
      <c r="HUD540" s="17"/>
      <c r="HUE540" s="17"/>
      <c r="HUF540" s="17"/>
      <c r="HUG540" s="17"/>
      <c r="HUH540" s="17"/>
      <c r="HUI540" s="17"/>
      <c r="HUJ540" s="17"/>
      <c r="HUK540" s="17"/>
      <c r="HUL540" s="17"/>
      <c r="HUM540" s="17"/>
      <c r="HUN540" s="17"/>
      <c r="HUO540" s="17"/>
      <c r="HUP540" s="17"/>
      <c r="HUQ540" s="17"/>
      <c r="HUR540" s="17"/>
      <c r="HUS540" s="17"/>
      <c r="HUT540" s="17"/>
      <c r="HUU540" s="17"/>
      <c r="HUV540" s="17"/>
      <c r="HUW540" s="17"/>
      <c r="HUX540" s="17"/>
      <c r="HUY540" s="17"/>
      <c r="HUZ540" s="17"/>
      <c r="HVA540" s="17"/>
      <c r="HVB540" s="17"/>
      <c r="HVC540" s="17"/>
      <c r="HVD540" s="17"/>
      <c r="HVE540" s="17"/>
      <c r="HVF540" s="17"/>
      <c r="HVG540" s="17"/>
      <c r="HVH540" s="17"/>
      <c r="HVI540" s="17"/>
      <c r="HVJ540" s="17"/>
      <c r="HVK540" s="17"/>
      <c r="HVL540" s="17"/>
      <c r="HVM540" s="17"/>
      <c r="HVN540" s="17"/>
      <c r="HVO540" s="17"/>
      <c r="HVP540" s="17"/>
      <c r="HVQ540" s="17"/>
      <c r="HVR540" s="17"/>
      <c r="HVS540" s="17"/>
      <c r="HVT540" s="17"/>
      <c r="HVU540" s="17"/>
      <c r="HVV540" s="17"/>
      <c r="HVW540" s="17"/>
      <c r="HVX540" s="17"/>
      <c r="HVY540" s="17"/>
      <c r="HVZ540" s="17"/>
      <c r="HWA540" s="17"/>
      <c r="HWB540" s="17"/>
      <c r="HWC540" s="17"/>
      <c r="HWD540" s="17"/>
      <c r="HWE540" s="17"/>
      <c r="HWF540" s="17"/>
      <c r="HWG540" s="17"/>
      <c r="HWH540" s="17"/>
      <c r="HWI540" s="17"/>
      <c r="HWJ540" s="17"/>
      <c r="HWK540" s="17"/>
      <c r="HWL540" s="17"/>
      <c r="HWM540" s="17"/>
      <c r="HWN540" s="17"/>
      <c r="HWO540" s="17"/>
      <c r="HWP540" s="17"/>
      <c r="HWQ540" s="17"/>
      <c r="HWR540" s="17"/>
      <c r="HWS540" s="17"/>
      <c r="HWT540" s="17"/>
      <c r="HWU540" s="17"/>
      <c r="HWV540" s="17"/>
      <c r="HWW540" s="17"/>
      <c r="HWX540" s="17"/>
      <c r="HWY540" s="17"/>
      <c r="HWZ540" s="17"/>
      <c r="HXA540" s="17"/>
      <c r="HXB540" s="17"/>
      <c r="HXC540" s="17"/>
      <c r="HXD540" s="17"/>
      <c r="HXE540" s="17"/>
      <c r="HXF540" s="17"/>
      <c r="HXG540" s="17"/>
      <c r="HXH540" s="17"/>
      <c r="HXI540" s="17"/>
      <c r="HXJ540" s="17"/>
      <c r="HXK540" s="17"/>
      <c r="HXL540" s="17"/>
      <c r="HXM540" s="17"/>
      <c r="HXN540" s="17"/>
      <c r="HXO540" s="17"/>
      <c r="HXP540" s="17"/>
      <c r="HXQ540" s="17"/>
      <c r="HXR540" s="17"/>
      <c r="HXS540" s="17"/>
      <c r="HXT540" s="17"/>
      <c r="HXU540" s="17"/>
      <c r="HXV540" s="17"/>
      <c r="HXW540" s="17"/>
      <c r="HXX540" s="17"/>
      <c r="HXY540" s="17"/>
      <c r="HXZ540" s="17"/>
      <c r="HYA540" s="17"/>
      <c r="HYB540" s="17"/>
      <c r="HYC540" s="17"/>
      <c r="HYD540" s="17"/>
      <c r="HYE540" s="17"/>
      <c r="HYF540" s="17"/>
      <c r="HYG540" s="17"/>
      <c r="HYH540" s="17"/>
      <c r="HYI540" s="17"/>
      <c r="HYJ540" s="17"/>
      <c r="HYK540" s="17"/>
      <c r="HYL540" s="17"/>
      <c r="HYM540" s="17"/>
      <c r="HYN540" s="17"/>
      <c r="HYO540" s="17"/>
      <c r="HYP540" s="17"/>
      <c r="HYQ540" s="17"/>
      <c r="HYR540" s="17"/>
      <c r="HYS540" s="17"/>
      <c r="HYT540" s="17"/>
      <c r="HYU540" s="17"/>
      <c r="HYV540" s="17"/>
      <c r="HYW540" s="17"/>
      <c r="HYX540" s="17"/>
      <c r="HYY540" s="17"/>
      <c r="HYZ540" s="17"/>
      <c r="HZA540" s="17"/>
      <c r="HZB540" s="17"/>
      <c r="HZC540" s="17"/>
      <c r="HZD540" s="17"/>
      <c r="HZE540" s="17"/>
      <c r="HZF540" s="17"/>
      <c r="HZG540" s="17"/>
      <c r="HZH540" s="17"/>
      <c r="HZI540" s="17"/>
      <c r="HZJ540" s="17"/>
      <c r="HZK540" s="17"/>
      <c r="HZL540" s="17"/>
      <c r="HZM540" s="17"/>
      <c r="HZN540" s="17"/>
      <c r="HZO540" s="17"/>
      <c r="HZP540" s="17"/>
      <c r="HZQ540" s="17"/>
      <c r="HZR540" s="17"/>
      <c r="HZS540" s="17"/>
      <c r="HZT540" s="17"/>
      <c r="HZU540" s="17"/>
      <c r="HZV540" s="17"/>
      <c r="HZW540" s="17"/>
      <c r="HZX540" s="17"/>
      <c r="HZY540" s="17"/>
      <c r="HZZ540" s="17"/>
      <c r="IAA540" s="17"/>
      <c r="IAB540" s="17"/>
      <c r="IAC540" s="17"/>
      <c r="IAD540" s="17"/>
      <c r="IAE540" s="17"/>
      <c r="IAF540" s="17"/>
      <c r="IAG540" s="17"/>
      <c r="IAH540" s="17"/>
      <c r="IAI540" s="17"/>
      <c r="IAJ540" s="17"/>
      <c r="IAK540" s="17"/>
      <c r="IAL540" s="17"/>
      <c r="IAM540" s="17"/>
      <c r="IAN540" s="17"/>
      <c r="IAO540" s="17"/>
      <c r="IAP540" s="17"/>
      <c r="IAQ540" s="17"/>
      <c r="IAR540" s="17"/>
      <c r="IAS540" s="17"/>
      <c r="IAT540" s="17"/>
      <c r="IAU540" s="17"/>
      <c r="IAV540" s="17"/>
      <c r="IAW540" s="17"/>
      <c r="IAX540" s="17"/>
      <c r="IAY540" s="17"/>
      <c r="IAZ540" s="17"/>
      <c r="IBA540" s="17"/>
      <c r="IBB540" s="17"/>
      <c r="IBC540" s="17"/>
      <c r="IBD540" s="17"/>
      <c r="IBE540" s="17"/>
      <c r="IBF540" s="17"/>
      <c r="IBG540" s="17"/>
      <c r="IBH540" s="17"/>
      <c r="IBI540" s="17"/>
      <c r="IBJ540" s="17"/>
      <c r="IBK540" s="17"/>
      <c r="IBL540" s="17"/>
      <c r="IBM540" s="17"/>
      <c r="IBN540" s="17"/>
      <c r="IBO540" s="17"/>
      <c r="IBP540" s="17"/>
      <c r="IBQ540" s="17"/>
      <c r="IBR540" s="17"/>
      <c r="IBS540" s="17"/>
      <c r="IBT540" s="17"/>
      <c r="IBU540" s="17"/>
      <c r="IBV540" s="17"/>
      <c r="IBW540" s="17"/>
      <c r="IBX540" s="17"/>
      <c r="IBY540" s="17"/>
      <c r="IBZ540" s="17"/>
      <c r="ICA540" s="17"/>
      <c r="ICB540" s="17"/>
      <c r="ICC540" s="17"/>
      <c r="ICD540" s="17"/>
      <c r="ICE540" s="17"/>
      <c r="ICF540" s="17"/>
      <c r="ICG540" s="17"/>
      <c r="ICH540" s="17"/>
      <c r="ICI540" s="17"/>
      <c r="ICJ540" s="17"/>
      <c r="ICK540" s="17"/>
      <c r="ICL540" s="17"/>
      <c r="ICM540" s="17"/>
      <c r="ICN540" s="17"/>
      <c r="ICO540" s="17"/>
      <c r="ICP540" s="17"/>
      <c r="ICQ540" s="17"/>
      <c r="ICR540" s="17"/>
      <c r="ICS540" s="17"/>
      <c r="ICT540" s="17"/>
      <c r="ICU540" s="17"/>
      <c r="ICV540" s="17"/>
      <c r="ICW540" s="17"/>
      <c r="ICX540" s="17"/>
      <c r="ICY540" s="17"/>
      <c r="ICZ540" s="17"/>
      <c r="IDA540" s="17"/>
      <c r="IDB540" s="17"/>
      <c r="IDC540" s="17"/>
      <c r="IDD540" s="17"/>
      <c r="IDE540" s="17"/>
      <c r="IDF540" s="17"/>
      <c r="IDG540" s="17"/>
      <c r="IDH540" s="17"/>
      <c r="IDI540" s="17"/>
      <c r="IDJ540" s="17"/>
      <c r="IDK540" s="17"/>
      <c r="IDL540" s="17"/>
      <c r="IDM540" s="17"/>
      <c r="IDN540" s="17"/>
      <c r="IDO540" s="17"/>
      <c r="IDP540" s="17"/>
      <c r="IDQ540" s="17"/>
      <c r="IDR540" s="17"/>
      <c r="IDS540" s="17"/>
      <c r="IDT540" s="17"/>
      <c r="IDU540" s="17"/>
      <c r="IDV540" s="17"/>
      <c r="IDW540" s="17"/>
      <c r="IDX540" s="17"/>
      <c r="IDY540" s="17"/>
      <c r="IDZ540" s="17"/>
      <c r="IEA540" s="17"/>
      <c r="IEB540" s="17"/>
      <c r="IEC540" s="17"/>
      <c r="IED540" s="17"/>
      <c r="IEE540" s="17"/>
      <c r="IEF540" s="17"/>
      <c r="IEG540" s="17"/>
      <c r="IEH540" s="17"/>
      <c r="IEI540" s="17"/>
      <c r="IEJ540" s="17"/>
      <c r="IEK540" s="17"/>
      <c r="IEL540" s="17"/>
      <c r="IEM540" s="17"/>
      <c r="IEN540" s="17"/>
      <c r="IEO540" s="17"/>
      <c r="IEP540" s="17"/>
      <c r="IEQ540" s="17"/>
      <c r="IER540" s="17"/>
      <c r="IES540" s="17"/>
      <c r="IET540" s="17"/>
      <c r="IEU540" s="17"/>
      <c r="IEV540" s="17"/>
      <c r="IEW540" s="17"/>
      <c r="IEX540" s="17"/>
      <c r="IEY540" s="17"/>
      <c r="IEZ540" s="17"/>
      <c r="IFA540" s="17"/>
      <c r="IFB540" s="17"/>
      <c r="IFC540" s="17"/>
      <c r="IFD540" s="17"/>
      <c r="IFE540" s="17"/>
      <c r="IFF540" s="17"/>
      <c r="IFG540" s="17"/>
      <c r="IFH540" s="17"/>
      <c r="IFI540" s="17"/>
      <c r="IFJ540" s="17"/>
      <c r="IFK540" s="17"/>
      <c r="IFL540" s="17"/>
      <c r="IFM540" s="17"/>
      <c r="IFN540" s="17"/>
      <c r="IFO540" s="17"/>
      <c r="IFP540" s="17"/>
      <c r="IFQ540" s="17"/>
      <c r="IFR540" s="17"/>
      <c r="IFS540" s="17"/>
      <c r="IFT540" s="17"/>
      <c r="IFU540" s="17"/>
      <c r="IFV540" s="17"/>
      <c r="IFW540" s="17"/>
      <c r="IFX540" s="17"/>
      <c r="IFY540" s="17"/>
      <c r="IFZ540" s="17"/>
      <c r="IGA540" s="17"/>
      <c r="IGB540" s="17"/>
      <c r="IGC540" s="17"/>
      <c r="IGD540" s="17"/>
      <c r="IGE540" s="17"/>
      <c r="IGF540" s="17"/>
      <c r="IGG540" s="17"/>
      <c r="IGH540" s="17"/>
      <c r="IGI540" s="17"/>
      <c r="IGJ540" s="17"/>
      <c r="IGK540" s="17"/>
      <c r="IGL540" s="17"/>
      <c r="IGM540" s="17"/>
      <c r="IGN540" s="17"/>
      <c r="IGO540" s="17"/>
      <c r="IGP540" s="17"/>
      <c r="IGQ540" s="17"/>
      <c r="IGR540" s="17"/>
      <c r="IGS540" s="17"/>
      <c r="IGT540" s="17"/>
      <c r="IGU540" s="17"/>
      <c r="IGV540" s="17"/>
      <c r="IGW540" s="17"/>
      <c r="IGX540" s="17"/>
      <c r="IGY540" s="17"/>
      <c r="IGZ540" s="17"/>
      <c r="IHA540" s="17"/>
      <c r="IHB540" s="17"/>
      <c r="IHC540" s="17"/>
      <c r="IHD540" s="17"/>
      <c r="IHE540" s="17"/>
      <c r="IHF540" s="17"/>
      <c r="IHG540" s="17"/>
      <c r="IHH540" s="17"/>
      <c r="IHI540" s="17"/>
      <c r="IHJ540" s="17"/>
      <c r="IHK540" s="17"/>
      <c r="IHL540" s="17"/>
      <c r="IHM540" s="17"/>
      <c r="IHN540" s="17"/>
      <c r="IHO540" s="17"/>
      <c r="IHP540" s="17"/>
      <c r="IHQ540" s="17"/>
      <c r="IHR540" s="17"/>
      <c r="IHS540" s="17"/>
      <c r="IHT540" s="17"/>
      <c r="IHU540" s="17"/>
      <c r="IHV540" s="17"/>
      <c r="IHW540" s="17"/>
      <c r="IHX540" s="17"/>
      <c r="IHY540" s="17"/>
      <c r="IHZ540" s="17"/>
      <c r="IIA540" s="17"/>
      <c r="IIB540" s="17"/>
      <c r="IIC540" s="17"/>
      <c r="IID540" s="17"/>
      <c r="IIE540" s="17"/>
      <c r="IIF540" s="17"/>
      <c r="IIG540" s="17"/>
      <c r="IIH540" s="17"/>
      <c r="III540" s="17"/>
      <c r="IIJ540" s="17"/>
      <c r="IIK540" s="17"/>
      <c r="IIL540" s="17"/>
      <c r="IIM540" s="17"/>
      <c r="IIN540" s="17"/>
      <c r="IIO540" s="17"/>
      <c r="IIP540" s="17"/>
      <c r="IIQ540" s="17"/>
      <c r="IIR540" s="17"/>
      <c r="IIS540" s="17"/>
      <c r="IIT540" s="17"/>
      <c r="IIU540" s="17"/>
      <c r="IIV540" s="17"/>
      <c r="IIW540" s="17"/>
      <c r="IIX540" s="17"/>
      <c r="IIY540" s="17"/>
      <c r="IIZ540" s="17"/>
      <c r="IJA540" s="17"/>
      <c r="IJB540" s="17"/>
      <c r="IJC540" s="17"/>
      <c r="IJD540" s="17"/>
      <c r="IJE540" s="17"/>
      <c r="IJF540" s="17"/>
      <c r="IJG540" s="17"/>
      <c r="IJH540" s="17"/>
      <c r="IJI540" s="17"/>
      <c r="IJJ540" s="17"/>
      <c r="IJK540" s="17"/>
      <c r="IJL540" s="17"/>
      <c r="IJM540" s="17"/>
      <c r="IJN540" s="17"/>
      <c r="IJO540" s="17"/>
      <c r="IJP540" s="17"/>
      <c r="IJQ540" s="17"/>
      <c r="IJR540" s="17"/>
      <c r="IJS540" s="17"/>
      <c r="IJT540" s="17"/>
      <c r="IJU540" s="17"/>
      <c r="IJV540" s="17"/>
      <c r="IJW540" s="17"/>
      <c r="IJX540" s="17"/>
      <c r="IJY540" s="17"/>
      <c r="IJZ540" s="17"/>
      <c r="IKA540" s="17"/>
      <c r="IKB540" s="17"/>
      <c r="IKC540" s="17"/>
      <c r="IKD540" s="17"/>
      <c r="IKE540" s="17"/>
      <c r="IKF540" s="17"/>
      <c r="IKG540" s="17"/>
      <c r="IKH540" s="17"/>
      <c r="IKI540" s="17"/>
      <c r="IKJ540" s="17"/>
      <c r="IKK540" s="17"/>
      <c r="IKL540" s="17"/>
      <c r="IKM540" s="17"/>
      <c r="IKN540" s="17"/>
      <c r="IKO540" s="17"/>
      <c r="IKP540" s="17"/>
      <c r="IKQ540" s="17"/>
      <c r="IKR540" s="17"/>
      <c r="IKS540" s="17"/>
      <c r="IKT540" s="17"/>
      <c r="IKU540" s="17"/>
      <c r="IKV540" s="17"/>
      <c r="IKW540" s="17"/>
      <c r="IKX540" s="17"/>
      <c r="IKY540" s="17"/>
      <c r="IKZ540" s="17"/>
      <c r="ILA540" s="17"/>
      <c r="ILB540" s="17"/>
      <c r="ILC540" s="17"/>
      <c r="ILD540" s="17"/>
      <c r="ILE540" s="17"/>
      <c r="ILF540" s="17"/>
      <c r="ILG540" s="17"/>
      <c r="ILH540" s="17"/>
      <c r="ILI540" s="17"/>
      <c r="ILJ540" s="17"/>
      <c r="ILK540" s="17"/>
      <c r="ILL540" s="17"/>
      <c r="ILM540" s="17"/>
      <c r="ILN540" s="17"/>
      <c r="ILO540" s="17"/>
      <c r="ILP540" s="17"/>
      <c r="ILQ540" s="17"/>
      <c r="ILR540" s="17"/>
      <c r="ILS540" s="17"/>
      <c r="ILT540" s="17"/>
      <c r="ILU540" s="17"/>
      <c r="ILV540" s="17"/>
      <c r="ILW540" s="17"/>
      <c r="ILX540" s="17"/>
      <c r="ILY540" s="17"/>
      <c r="ILZ540" s="17"/>
      <c r="IMA540" s="17"/>
      <c r="IMB540" s="17"/>
      <c r="IMC540" s="17"/>
      <c r="IMD540" s="17"/>
      <c r="IME540" s="17"/>
      <c r="IMF540" s="17"/>
      <c r="IMG540" s="17"/>
      <c r="IMH540" s="17"/>
      <c r="IMI540" s="17"/>
      <c r="IMJ540" s="17"/>
      <c r="IMK540" s="17"/>
      <c r="IML540" s="17"/>
      <c r="IMM540" s="17"/>
      <c r="IMN540" s="17"/>
      <c r="IMO540" s="17"/>
      <c r="IMP540" s="17"/>
      <c r="IMQ540" s="17"/>
      <c r="IMR540" s="17"/>
      <c r="IMS540" s="17"/>
      <c r="IMT540" s="17"/>
      <c r="IMU540" s="17"/>
      <c r="IMV540" s="17"/>
      <c r="IMW540" s="17"/>
      <c r="IMX540" s="17"/>
      <c r="IMY540" s="17"/>
      <c r="IMZ540" s="17"/>
      <c r="INA540" s="17"/>
      <c r="INB540" s="17"/>
      <c r="INC540" s="17"/>
      <c r="IND540" s="17"/>
      <c r="INE540" s="17"/>
      <c r="INF540" s="17"/>
      <c r="ING540" s="17"/>
      <c r="INH540" s="17"/>
      <c r="INI540" s="17"/>
      <c r="INJ540" s="17"/>
      <c r="INK540" s="17"/>
      <c r="INL540" s="17"/>
      <c r="INM540" s="17"/>
      <c r="INN540" s="17"/>
      <c r="INO540" s="17"/>
      <c r="INP540" s="17"/>
      <c r="INQ540" s="17"/>
      <c r="INR540" s="17"/>
      <c r="INS540" s="17"/>
      <c r="INT540" s="17"/>
      <c r="INU540" s="17"/>
      <c r="INV540" s="17"/>
      <c r="INW540" s="17"/>
      <c r="INX540" s="17"/>
      <c r="INY540" s="17"/>
      <c r="INZ540" s="17"/>
      <c r="IOA540" s="17"/>
      <c r="IOB540" s="17"/>
      <c r="IOC540" s="17"/>
      <c r="IOD540" s="17"/>
      <c r="IOE540" s="17"/>
      <c r="IOF540" s="17"/>
      <c r="IOG540" s="17"/>
      <c r="IOH540" s="17"/>
      <c r="IOI540" s="17"/>
      <c r="IOJ540" s="17"/>
      <c r="IOK540" s="17"/>
      <c r="IOL540" s="17"/>
      <c r="IOM540" s="17"/>
      <c r="ION540" s="17"/>
      <c r="IOO540" s="17"/>
      <c r="IOP540" s="17"/>
      <c r="IOQ540" s="17"/>
      <c r="IOR540" s="17"/>
      <c r="IOS540" s="17"/>
      <c r="IOT540" s="17"/>
      <c r="IOU540" s="17"/>
      <c r="IOV540" s="17"/>
      <c r="IOW540" s="17"/>
      <c r="IOX540" s="17"/>
      <c r="IOY540" s="17"/>
      <c r="IOZ540" s="17"/>
      <c r="IPA540" s="17"/>
      <c r="IPB540" s="17"/>
      <c r="IPC540" s="17"/>
      <c r="IPD540" s="17"/>
      <c r="IPE540" s="17"/>
      <c r="IPF540" s="17"/>
      <c r="IPG540" s="17"/>
      <c r="IPH540" s="17"/>
      <c r="IPI540" s="17"/>
      <c r="IPJ540" s="17"/>
      <c r="IPK540" s="17"/>
      <c r="IPL540" s="17"/>
      <c r="IPM540" s="17"/>
      <c r="IPN540" s="17"/>
      <c r="IPO540" s="17"/>
      <c r="IPP540" s="17"/>
      <c r="IPQ540" s="17"/>
      <c r="IPR540" s="17"/>
      <c r="IPS540" s="17"/>
      <c r="IPT540" s="17"/>
      <c r="IPU540" s="17"/>
      <c r="IPV540" s="17"/>
      <c r="IPW540" s="17"/>
      <c r="IPX540" s="17"/>
      <c r="IPY540" s="17"/>
      <c r="IPZ540" s="17"/>
      <c r="IQA540" s="17"/>
      <c r="IQB540" s="17"/>
      <c r="IQC540" s="17"/>
      <c r="IQD540" s="17"/>
      <c r="IQE540" s="17"/>
      <c r="IQF540" s="17"/>
      <c r="IQG540" s="17"/>
      <c r="IQH540" s="17"/>
      <c r="IQI540" s="17"/>
      <c r="IQJ540" s="17"/>
      <c r="IQK540" s="17"/>
      <c r="IQL540" s="17"/>
      <c r="IQM540" s="17"/>
      <c r="IQN540" s="17"/>
      <c r="IQO540" s="17"/>
      <c r="IQP540" s="17"/>
      <c r="IQQ540" s="17"/>
      <c r="IQR540" s="17"/>
      <c r="IQS540" s="17"/>
      <c r="IQT540" s="17"/>
      <c r="IQU540" s="17"/>
      <c r="IQV540" s="17"/>
      <c r="IQW540" s="17"/>
      <c r="IQX540" s="17"/>
      <c r="IQY540" s="17"/>
      <c r="IQZ540" s="17"/>
      <c r="IRA540" s="17"/>
      <c r="IRB540" s="17"/>
      <c r="IRC540" s="17"/>
      <c r="IRD540" s="17"/>
      <c r="IRE540" s="17"/>
      <c r="IRF540" s="17"/>
      <c r="IRG540" s="17"/>
      <c r="IRH540" s="17"/>
      <c r="IRI540" s="17"/>
      <c r="IRJ540" s="17"/>
      <c r="IRK540" s="17"/>
      <c r="IRL540" s="17"/>
      <c r="IRM540" s="17"/>
      <c r="IRN540" s="17"/>
      <c r="IRO540" s="17"/>
      <c r="IRP540" s="17"/>
      <c r="IRQ540" s="17"/>
      <c r="IRR540" s="17"/>
      <c r="IRS540" s="17"/>
      <c r="IRT540" s="17"/>
      <c r="IRU540" s="17"/>
      <c r="IRV540" s="17"/>
      <c r="IRW540" s="17"/>
      <c r="IRX540" s="17"/>
      <c r="IRY540" s="17"/>
      <c r="IRZ540" s="17"/>
      <c r="ISA540" s="17"/>
      <c r="ISB540" s="17"/>
      <c r="ISC540" s="17"/>
      <c r="ISD540" s="17"/>
      <c r="ISE540" s="17"/>
      <c r="ISF540" s="17"/>
      <c r="ISG540" s="17"/>
      <c r="ISH540" s="17"/>
      <c r="ISI540" s="17"/>
      <c r="ISJ540" s="17"/>
      <c r="ISK540" s="17"/>
      <c r="ISL540" s="17"/>
      <c r="ISM540" s="17"/>
      <c r="ISN540" s="17"/>
      <c r="ISO540" s="17"/>
      <c r="ISP540" s="17"/>
      <c r="ISQ540" s="17"/>
      <c r="ISR540" s="17"/>
      <c r="ISS540" s="17"/>
      <c r="IST540" s="17"/>
      <c r="ISU540" s="17"/>
      <c r="ISV540" s="17"/>
      <c r="ISW540" s="17"/>
      <c r="ISX540" s="17"/>
      <c r="ISY540" s="17"/>
      <c r="ISZ540" s="17"/>
      <c r="ITA540" s="17"/>
      <c r="ITB540" s="17"/>
      <c r="ITC540" s="17"/>
      <c r="ITD540" s="17"/>
      <c r="ITE540" s="17"/>
      <c r="ITF540" s="17"/>
      <c r="ITG540" s="17"/>
      <c r="ITH540" s="17"/>
      <c r="ITI540" s="17"/>
      <c r="ITJ540" s="17"/>
      <c r="ITK540" s="17"/>
      <c r="ITL540" s="17"/>
      <c r="ITM540" s="17"/>
      <c r="ITN540" s="17"/>
      <c r="ITO540" s="17"/>
      <c r="ITP540" s="17"/>
      <c r="ITQ540" s="17"/>
      <c r="ITR540" s="17"/>
      <c r="ITS540" s="17"/>
      <c r="ITT540" s="17"/>
      <c r="ITU540" s="17"/>
      <c r="ITV540" s="17"/>
      <c r="ITW540" s="17"/>
      <c r="ITX540" s="17"/>
      <c r="ITY540" s="17"/>
      <c r="ITZ540" s="17"/>
      <c r="IUA540" s="17"/>
      <c r="IUB540" s="17"/>
      <c r="IUC540" s="17"/>
      <c r="IUD540" s="17"/>
      <c r="IUE540" s="17"/>
      <c r="IUF540" s="17"/>
      <c r="IUG540" s="17"/>
      <c r="IUH540" s="17"/>
      <c r="IUI540" s="17"/>
      <c r="IUJ540" s="17"/>
      <c r="IUK540" s="17"/>
      <c r="IUL540" s="17"/>
      <c r="IUM540" s="17"/>
      <c r="IUN540" s="17"/>
      <c r="IUO540" s="17"/>
      <c r="IUP540" s="17"/>
      <c r="IUQ540" s="17"/>
      <c r="IUR540" s="17"/>
      <c r="IUS540" s="17"/>
      <c r="IUT540" s="17"/>
      <c r="IUU540" s="17"/>
      <c r="IUV540" s="17"/>
      <c r="IUW540" s="17"/>
      <c r="IUX540" s="17"/>
      <c r="IUY540" s="17"/>
      <c r="IUZ540" s="17"/>
      <c r="IVA540" s="17"/>
      <c r="IVB540" s="17"/>
      <c r="IVC540" s="17"/>
      <c r="IVD540" s="17"/>
      <c r="IVE540" s="17"/>
      <c r="IVF540" s="17"/>
      <c r="IVG540" s="17"/>
      <c r="IVH540" s="17"/>
      <c r="IVI540" s="17"/>
      <c r="IVJ540" s="17"/>
      <c r="IVK540" s="17"/>
      <c r="IVL540" s="17"/>
      <c r="IVM540" s="17"/>
      <c r="IVN540" s="17"/>
      <c r="IVO540" s="17"/>
      <c r="IVP540" s="17"/>
      <c r="IVQ540" s="17"/>
      <c r="IVR540" s="17"/>
      <c r="IVS540" s="17"/>
      <c r="IVT540" s="17"/>
      <c r="IVU540" s="17"/>
      <c r="IVV540" s="17"/>
      <c r="IVW540" s="17"/>
      <c r="IVX540" s="17"/>
      <c r="IVY540" s="17"/>
      <c r="IVZ540" s="17"/>
      <c r="IWA540" s="17"/>
      <c r="IWB540" s="17"/>
      <c r="IWC540" s="17"/>
      <c r="IWD540" s="17"/>
      <c r="IWE540" s="17"/>
      <c r="IWF540" s="17"/>
      <c r="IWG540" s="17"/>
      <c r="IWH540" s="17"/>
      <c r="IWI540" s="17"/>
      <c r="IWJ540" s="17"/>
      <c r="IWK540" s="17"/>
      <c r="IWL540" s="17"/>
      <c r="IWM540" s="17"/>
      <c r="IWN540" s="17"/>
      <c r="IWO540" s="17"/>
      <c r="IWP540" s="17"/>
      <c r="IWQ540" s="17"/>
      <c r="IWR540" s="17"/>
      <c r="IWS540" s="17"/>
      <c r="IWT540" s="17"/>
      <c r="IWU540" s="17"/>
      <c r="IWV540" s="17"/>
      <c r="IWW540" s="17"/>
      <c r="IWX540" s="17"/>
      <c r="IWY540" s="17"/>
      <c r="IWZ540" s="17"/>
      <c r="IXA540" s="17"/>
      <c r="IXB540" s="17"/>
      <c r="IXC540" s="17"/>
      <c r="IXD540" s="17"/>
      <c r="IXE540" s="17"/>
      <c r="IXF540" s="17"/>
      <c r="IXG540" s="17"/>
      <c r="IXH540" s="17"/>
      <c r="IXI540" s="17"/>
      <c r="IXJ540" s="17"/>
      <c r="IXK540" s="17"/>
      <c r="IXL540" s="17"/>
      <c r="IXM540" s="17"/>
      <c r="IXN540" s="17"/>
      <c r="IXO540" s="17"/>
      <c r="IXP540" s="17"/>
      <c r="IXQ540" s="17"/>
      <c r="IXR540" s="17"/>
      <c r="IXS540" s="17"/>
      <c r="IXT540" s="17"/>
      <c r="IXU540" s="17"/>
      <c r="IXV540" s="17"/>
      <c r="IXW540" s="17"/>
      <c r="IXX540" s="17"/>
      <c r="IXY540" s="17"/>
      <c r="IXZ540" s="17"/>
      <c r="IYA540" s="17"/>
      <c r="IYB540" s="17"/>
      <c r="IYC540" s="17"/>
      <c r="IYD540" s="17"/>
      <c r="IYE540" s="17"/>
      <c r="IYF540" s="17"/>
      <c r="IYG540" s="17"/>
      <c r="IYH540" s="17"/>
      <c r="IYI540" s="17"/>
      <c r="IYJ540" s="17"/>
      <c r="IYK540" s="17"/>
      <c r="IYL540" s="17"/>
      <c r="IYM540" s="17"/>
      <c r="IYN540" s="17"/>
      <c r="IYO540" s="17"/>
      <c r="IYP540" s="17"/>
      <c r="IYQ540" s="17"/>
      <c r="IYR540" s="17"/>
      <c r="IYS540" s="17"/>
      <c r="IYT540" s="17"/>
      <c r="IYU540" s="17"/>
      <c r="IYV540" s="17"/>
      <c r="IYW540" s="17"/>
      <c r="IYX540" s="17"/>
      <c r="IYY540" s="17"/>
      <c r="IYZ540" s="17"/>
      <c r="IZA540" s="17"/>
      <c r="IZB540" s="17"/>
      <c r="IZC540" s="17"/>
      <c r="IZD540" s="17"/>
      <c r="IZE540" s="17"/>
      <c r="IZF540" s="17"/>
      <c r="IZG540" s="17"/>
      <c r="IZH540" s="17"/>
      <c r="IZI540" s="17"/>
      <c r="IZJ540" s="17"/>
      <c r="IZK540" s="17"/>
      <c r="IZL540" s="17"/>
      <c r="IZM540" s="17"/>
      <c r="IZN540" s="17"/>
      <c r="IZO540" s="17"/>
      <c r="IZP540" s="17"/>
      <c r="IZQ540" s="17"/>
      <c r="IZR540" s="17"/>
      <c r="IZS540" s="17"/>
      <c r="IZT540" s="17"/>
      <c r="IZU540" s="17"/>
      <c r="IZV540" s="17"/>
      <c r="IZW540" s="17"/>
      <c r="IZX540" s="17"/>
      <c r="IZY540" s="17"/>
      <c r="IZZ540" s="17"/>
      <c r="JAA540" s="17"/>
      <c r="JAB540" s="17"/>
      <c r="JAC540" s="17"/>
      <c r="JAD540" s="17"/>
      <c r="JAE540" s="17"/>
      <c r="JAF540" s="17"/>
      <c r="JAG540" s="17"/>
      <c r="JAH540" s="17"/>
      <c r="JAI540" s="17"/>
      <c r="JAJ540" s="17"/>
      <c r="JAK540" s="17"/>
      <c r="JAL540" s="17"/>
      <c r="JAM540" s="17"/>
      <c r="JAN540" s="17"/>
      <c r="JAO540" s="17"/>
      <c r="JAP540" s="17"/>
      <c r="JAQ540" s="17"/>
      <c r="JAR540" s="17"/>
      <c r="JAS540" s="17"/>
      <c r="JAT540" s="17"/>
      <c r="JAU540" s="17"/>
      <c r="JAV540" s="17"/>
      <c r="JAW540" s="17"/>
      <c r="JAX540" s="17"/>
      <c r="JAY540" s="17"/>
      <c r="JAZ540" s="17"/>
      <c r="JBA540" s="17"/>
      <c r="JBB540" s="17"/>
      <c r="JBC540" s="17"/>
      <c r="JBD540" s="17"/>
      <c r="JBE540" s="17"/>
      <c r="JBF540" s="17"/>
      <c r="JBG540" s="17"/>
      <c r="JBH540" s="17"/>
      <c r="JBI540" s="17"/>
      <c r="JBJ540" s="17"/>
      <c r="JBK540" s="17"/>
      <c r="JBL540" s="17"/>
      <c r="JBM540" s="17"/>
      <c r="JBN540" s="17"/>
      <c r="JBO540" s="17"/>
      <c r="JBP540" s="17"/>
      <c r="JBQ540" s="17"/>
      <c r="JBR540" s="17"/>
      <c r="JBS540" s="17"/>
      <c r="JBT540" s="17"/>
      <c r="JBU540" s="17"/>
      <c r="JBV540" s="17"/>
      <c r="JBW540" s="17"/>
      <c r="JBX540" s="17"/>
      <c r="JBY540" s="17"/>
      <c r="JBZ540" s="17"/>
      <c r="JCA540" s="17"/>
      <c r="JCB540" s="17"/>
      <c r="JCC540" s="17"/>
      <c r="JCD540" s="17"/>
      <c r="JCE540" s="17"/>
      <c r="JCF540" s="17"/>
      <c r="JCG540" s="17"/>
      <c r="JCH540" s="17"/>
      <c r="JCI540" s="17"/>
      <c r="JCJ540" s="17"/>
      <c r="JCK540" s="17"/>
      <c r="JCL540" s="17"/>
      <c r="JCM540" s="17"/>
      <c r="JCN540" s="17"/>
      <c r="JCO540" s="17"/>
      <c r="JCP540" s="17"/>
      <c r="JCQ540" s="17"/>
      <c r="JCR540" s="17"/>
      <c r="JCS540" s="17"/>
      <c r="JCT540" s="17"/>
      <c r="JCU540" s="17"/>
      <c r="JCV540" s="17"/>
      <c r="JCW540" s="17"/>
      <c r="JCX540" s="17"/>
      <c r="JCY540" s="17"/>
      <c r="JCZ540" s="17"/>
      <c r="JDA540" s="17"/>
      <c r="JDB540" s="17"/>
      <c r="JDC540" s="17"/>
      <c r="JDD540" s="17"/>
      <c r="JDE540" s="17"/>
      <c r="JDF540" s="17"/>
      <c r="JDG540" s="17"/>
      <c r="JDH540" s="17"/>
      <c r="JDI540" s="17"/>
      <c r="JDJ540" s="17"/>
      <c r="JDK540" s="17"/>
      <c r="JDL540" s="17"/>
      <c r="JDM540" s="17"/>
      <c r="JDN540" s="17"/>
      <c r="JDO540" s="17"/>
      <c r="JDP540" s="17"/>
      <c r="JDQ540" s="17"/>
      <c r="JDR540" s="17"/>
      <c r="JDS540" s="17"/>
      <c r="JDT540" s="17"/>
      <c r="JDU540" s="17"/>
      <c r="JDV540" s="17"/>
      <c r="JDW540" s="17"/>
      <c r="JDX540" s="17"/>
      <c r="JDY540" s="17"/>
      <c r="JDZ540" s="17"/>
      <c r="JEA540" s="17"/>
      <c r="JEB540" s="17"/>
      <c r="JEC540" s="17"/>
      <c r="JED540" s="17"/>
      <c r="JEE540" s="17"/>
      <c r="JEF540" s="17"/>
      <c r="JEG540" s="17"/>
      <c r="JEH540" s="17"/>
      <c r="JEI540" s="17"/>
      <c r="JEJ540" s="17"/>
      <c r="JEK540" s="17"/>
      <c r="JEL540" s="17"/>
      <c r="JEM540" s="17"/>
      <c r="JEN540" s="17"/>
      <c r="JEO540" s="17"/>
      <c r="JEP540" s="17"/>
      <c r="JEQ540" s="17"/>
      <c r="JER540" s="17"/>
      <c r="JES540" s="17"/>
      <c r="JET540" s="17"/>
      <c r="JEU540" s="17"/>
      <c r="JEV540" s="17"/>
      <c r="JEW540" s="17"/>
      <c r="JEX540" s="17"/>
      <c r="JEY540" s="17"/>
      <c r="JEZ540" s="17"/>
      <c r="JFA540" s="17"/>
      <c r="JFB540" s="17"/>
      <c r="JFC540" s="17"/>
      <c r="JFD540" s="17"/>
      <c r="JFE540" s="17"/>
      <c r="JFF540" s="17"/>
      <c r="JFG540" s="17"/>
      <c r="JFH540" s="17"/>
      <c r="JFI540" s="17"/>
      <c r="JFJ540" s="17"/>
      <c r="JFK540" s="17"/>
      <c r="JFL540" s="17"/>
      <c r="JFM540" s="17"/>
      <c r="JFN540" s="17"/>
      <c r="JFO540" s="17"/>
      <c r="JFP540" s="17"/>
      <c r="JFQ540" s="17"/>
      <c r="JFR540" s="17"/>
      <c r="JFS540" s="17"/>
      <c r="JFT540" s="17"/>
      <c r="JFU540" s="17"/>
      <c r="JFV540" s="17"/>
      <c r="JFW540" s="17"/>
      <c r="JFX540" s="17"/>
      <c r="JFY540" s="17"/>
      <c r="JFZ540" s="17"/>
      <c r="JGA540" s="17"/>
      <c r="JGB540" s="17"/>
      <c r="JGC540" s="17"/>
      <c r="JGD540" s="17"/>
      <c r="JGE540" s="17"/>
      <c r="JGF540" s="17"/>
      <c r="JGG540" s="17"/>
      <c r="JGH540" s="17"/>
      <c r="JGI540" s="17"/>
      <c r="JGJ540" s="17"/>
      <c r="JGK540" s="17"/>
      <c r="JGL540" s="17"/>
      <c r="JGM540" s="17"/>
      <c r="JGN540" s="17"/>
      <c r="JGO540" s="17"/>
      <c r="JGP540" s="17"/>
      <c r="JGQ540" s="17"/>
      <c r="JGR540" s="17"/>
      <c r="JGS540" s="17"/>
      <c r="JGT540" s="17"/>
      <c r="JGU540" s="17"/>
      <c r="JGV540" s="17"/>
      <c r="JGW540" s="17"/>
      <c r="JGX540" s="17"/>
      <c r="JGY540" s="17"/>
      <c r="JGZ540" s="17"/>
      <c r="JHA540" s="17"/>
      <c r="JHB540" s="17"/>
      <c r="JHC540" s="17"/>
      <c r="JHD540" s="17"/>
      <c r="JHE540" s="17"/>
      <c r="JHF540" s="17"/>
      <c r="JHG540" s="17"/>
      <c r="JHH540" s="17"/>
      <c r="JHI540" s="17"/>
      <c r="JHJ540" s="17"/>
      <c r="JHK540" s="17"/>
      <c r="JHL540" s="17"/>
      <c r="JHM540" s="17"/>
      <c r="JHN540" s="17"/>
      <c r="JHO540" s="17"/>
      <c r="JHP540" s="17"/>
      <c r="JHQ540" s="17"/>
      <c r="JHR540" s="17"/>
      <c r="JHS540" s="17"/>
      <c r="JHT540" s="17"/>
      <c r="JHU540" s="17"/>
      <c r="JHV540" s="17"/>
      <c r="JHW540" s="17"/>
      <c r="JHX540" s="17"/>
      <c r="JHY540" s="17"/>
      <c r="JHZ540" s="17"/>
      <c r="JIA540" s="17"/>
      <c r="JIB540" s="17"/>
      <c r="JIC540" s="17"/>
      <c r="JID540" s="17"/>
      <c r="JIE540" s="17"/>
      <c r="JIF540" s="17"/>
      <c r="JIG540" s="17"/>
      <c r="JIH540" s="17"/>
      <c r="JII540" s="17"/>
      <c r="JIJ540" s="17"/>
      <c r="JIK540" s="17"/>
      <c r="JIL540" s="17"/>
      <c r="JIM540" s="17"/>
      <c r="JIN540" s="17"/>
      <c r="JIO540" s="17"/>
      <c r="JIP540" s="17"/>
      <c r="JIQ540" s="17"/>
      <c r="JIR540" s="17"/>
      <c r="JIS540" s="17"/>
      <c r="JIT540" s="17"/>
      <c r="JIU540" s="17"/>
      <c r="JIV540" s="17"/>
      <c r="JIW540" s="17"/>
      <c r="JIX540" s="17"/>
      <c r="JIY540" s="17"/>
      <c r="JIZ540" s="17"/>
      <c r="JJA540" s="17"/>
      <c r="JJB540" s="17"/>
      <c r="JJC540" s="17"/>
      <c r="JJD540" s="17"/>
      <c r="JJE540" s="17"/>
      <c r="JJF540" s="17"/>
      <c r="JJG540" s="17"/>
      <c r="JJH540" s="17"/>
      <c r="JJI540" s="17"/>
      <c r="JJJ540" s="17"/>
      <c r="JJK540" s="17"/>
      <c r="JJL540" s="17"/>
      <c r="JJM540" s="17"/>
      <c r="JJN540" s="17"/>
      <c r="JJO540" s="17"/>
      <c r="JJP540" s="17"/>
      <c r="JJQ540" s="17"/>
      <c r="JJR540" s="17"/>
      <c r="JJS540" s="17"/>
      <c r="JJT540" s="17"/>
      <c r="JJU540" s="17"/>
      <c r="JJV540" s="17"/>
      <c r="JJW540" s="17"/>
      <c r="JJX540" s="17"/>
      <c r="JJY540" s="17"/>
      <c r="JJZ540" s="17"/>
      <c r="JKA540" s="17"/>
      <c r="JKB540" s="17"/>
      <c r="JKC540" s="17"/>
      <c r="JKD540" s="17"/>
      <c r="JKE540" s="17"/>
      <c r="JKF540" s="17"/>
      <c r="JKG540" s="17"/>
      <c r="JKH540" s="17"/>
      <c r="JKI540" s="17"/>
      <c r="JKJ540" s="17"/>
      <c r="JKK540" s="17"/>
      <c r="JKL540" s="17"/>
      <c r="JKM540" s="17"/>
      <c r="JKN540" s="17"/>
      <c r="JKO540" s="17"/>
      <c r="JKP540" s="17"/>
      <c r="JKQ540" s="17"/>
      <c r="JKR540" s="17"/>
      <c r="JKS540" s="17"/>
      <c r="JKT540" s="17"/>
      <c r="JKU540" s="17"/>
      <c r="JKV540" s="17"/>
      <c r="JKW540" s="17"/>
      <c r="JKX540" s="17"/>
      <c r="JKY540" s="17"/>
      <c r="JKZ540" s="17"/>
      <c r="JLA540" s="17"/>
      <c r="JLB540" s="17"/>
      <c r="JLC540" s="17"/>
      <c r="JLD540" s="17"/>
      <c r="JLE540" s="17"/>
      <c r="JLF540" s="17"/>
      <c r="JLG540" s="17"/>
      <c r="JLH540" s="17"/>
      <c r="JLI540" s="17"/>
      <c r="JLJ540" s="17"/>
      <c r="JLK540" s="17"/>
      <c r="JLL540" s="17"/>
      <c r="JLM540" s="17"/>
      <c r="JLN540" s="17"/>
      <c r="JLO540" s="17"/>
      <c r="JLP540" s="17"/>
      <c r="JLQ540" s="17"/>
      <c r="JLR540" s="17"/>
      <c r="JLS540" s="17"/>
      <c r="JLT540" s="17"/>
      <c r="JLU540" s="17"/>
      <c r="JLV540" s="17"/>
      <c r="JLW540" s="17"/>
      <c r="JLX540" s="17"/>
      <c r="JLY540" s="17"/>
      <c r="JLZ540" s="17"/>
      <c r="JMA540" s="17"/>
      <c r="JMB540" s="17"/>
      <c r="JMC540" s="17"/>
      <c r="JMD540" s="17"/>
      <c r="JME540" s="17"/>
      <c r="JMF540" s="17"/>
      <c r="JMG540" s="17"/>
      <c r="JMH540" s="17"/>
      <c r="JMI540" s="17"/>
      <c r="JMJ540" s="17"/>
      <c r="JMK540" s="17"/>
      <c r="JML540" s="17"/>
      <c r="JMM540" s="17"/>
      <c r="JMN540" s="17"/>
      <c r="JMO540" s="17"/>
      <c r="JMP540" s="17"/>
      <c r="JMQ540" s="17"/>
      <c r="JMR540" s="17"/>
      <c r="JMS540" s="17"/>
      <c r="JMT540" s="17"/>
      <c r="JMU540" s="17"/>
      <c r="JMV540" s="17"/>
      <c r="JMW540" s="17"/>
      <c r="JMX540" s="17"/>
      <c r="JMY540" s="17"/>
      <c r="JMZ540" s="17"/>
      <c r="JNA540" s="17"/>
      <c r="JNB540" s="17"/>
      <c r="JNC540" s="17"/>
      <c r="JND540" s="17"/>
      <c r="JNE540" s="17"/>
      <c r="JNF540" s="17"/>
      <c r="JNG540" s="17"/>
      <c r="JNH540" s="17"/>
      <c r="JNI540" s="17"/>
      <c r="JNJ540" s="17"/>
      <c r="JNK540" s="17"/>
      <c r="JNL540" s="17"/>
      <c r="JNM540" s="17"/>
      <c r="JNN540" s="17"/>
      <c r="JNO540" s="17"/>
      <c r="JNP540" s="17"/>
      <c r="JNQ540" s="17"/>
      <c r="JNR540" s="17"/>
      <c r="JNS540" s="17"/>
      <c r="JNT540" s="17"/>
      <c r="JNU540" s="17"/>
      <c r="JNV540" s="17"/>
      <c r="JNW540" s="17"/>
      <c r="JNX540" s="17"/>
      <c r="JNY540" s="17"/>
      <c r="JNZ540" s="17"/>
      <c r="JOA540" s="17"/>
      <c r="JOB540" s="17"/>
      <c r="JOC540" s="17"/>
      <c r="JOD540" s="17"/>
      <c r="JOE540" s="17"/>
      <c r="JOF540" s="17"/>
      <c r="JOG540" s="17"/>
      <c r="JOH540" s="17"/>
      <c r="JOI540" s="17"/>
      <c r="JOJ540" s="17"/>
      <c r="JOK540" s="17"/>
      <c r="JOL540" s="17"/>
      <c r="JOM540" s="17"/>
      <c r="JON540" s="17"/>
      <c r="JOO540" s="17"/>
      <c r="JOP540" s="17"/>
      <c r="JOQ540" s="17"/>
      <c r="JOR540" s="17"/>
      <c r="JOS540" s="17"/>
      <c r="JOT540" s="17"/>
      <c r="JOU540" s="17"/>
      <c r="JOV540" s="17"/>
      <c r="JOW540" s="17"/>
      <c r="JOX540" s="17"/>
      <c r="JOY540" s="17"/>
      <c r="JOZ540" s="17"/>
      <c r="JPA540" s="17"/>
      <c r="JPB540" s="17"/>
      <c r="JPC540" s="17"/>
      <c r="JPD540" s="17"/>
      <c r="JPE540" s="17"/>
      <c r="JPF540" s="17"/>
      <c r="JPG540" s="17"/>
      <c r="JPH540" s="17"/>
      <c r="JPI540" s="17"/>
      <c r="JPJ540" s="17"/>
      <c r="JPK540" s="17"/>
      <c r="JPL540" s="17"/>
      <c r="JPM540" s="17"/>
      <c r="JPN540" s="17"/>
      <c r="JPO540" s="17"/>
      <c r="JPP540" s="17"/>
      <c r="JPQ540" s="17"/>
      <c r="JPR540" s="17"/>
      <c r="JPS540" s="17"/>
      <c r="JPT540" s="17"/>
      <c r="JPU540" s="17"/>
      <c r="JPV540" s="17"/>
      <c r="JPW540" s="17"/>
      <c r="JPX540" s="17"/>
      <c r="JPY540" s="17"/>
      <c r="JPZ540" s="17"/>
      <c r="JQA540" s="17"/>
      <c r="JQB540" s="17"/>
      <c r="JQC540" s="17"/>
      <c r="JQD540" s="17"/>
      <c r="JQE540" s="17"/>
      <c r="JQF540" s="17"/>
      <c r="JQG540" s="17"/>
      <c r="JQH540" s="17"/>
      <c r="JQI540" s="17"/>
      <c r="JQJ540" s="17"/>
      <c r="JQK540" s="17"/>
      <c r="JQL540" s="17"/>
      <c r="JQM540" s="17"/>
      <c r="JQN540" s="17"/>
      <c r="JQO540" s="17"/>
      <c r="JQP540" s="17"/>
      <c r="JQQ540" s="17"/>
      <c r="JQR540" s="17"/>
      <c r="JQS540" s="17"/>
      <c r="JQT540" s="17"/>
      <c r="JQU540" s="17"/>
      <c r="JQV540" s="17"/>
      <c r="JQW540" s="17"/>
      <c r="JQX540" s="17"/>
      <c r="JQY540" s="17"/>
      <c r="JQZ540" s="17"/>
      <c r="JRA540" s="17"/>
      <c r="JRB540" s="17"/>
      <c r="JRC540" s="17"/>
      <c r="JRD540" s="17"/>
      <c r="JRE540" s="17"/>
      <c r="JRF540" s="17"/>
      <c r="JRG540" s="17"/>
      <c r="JRH540" s="17"/>
      <c r="JRI540" s="17"/>
      <c r="JRJ540" s="17"/>
      <c r="JRK540" s="17"/>
      <c r="JRL540" s="17"/>
      <c r="JRM540" s="17"/>
      <c r="JRN540" s="17"/>
      <c r="JRO540" s="17"/>
      <c r="JRP540" s="17"/>
      <c r="JRQ540" s="17"/>
      <c r="JRR540" s="17"/>
      <c r="JRS540" s="17"/>
      <c r="JRT540" s="17"/>
      <c r="JRU540" s="17"/>
      <c r="JRV540" s="17"/>
      <c r="JRW540" s="17"/>
      <c r="JRX540" s="17"/>
      <c r="JRY540" s="17"/>
      <c r="JRZ540" s="17"/>
      <c r="JSA540" s="17"/>
      <c r="JSB540" s="17"/>
      <c r="JSC540" s="17"/>
      <c r="JSD540" s="17"/>
      <c r="JSE540" s="17"/>
      <c r="JSF540" s="17"/>
      <c r="JSG540" s="17"/>
      <c r="JSH540" s="17"/>
      <c r="JSI540" s="17"/>
      <c r="JSJ540" s="17"/>
      <c r="JSK540" s="17"/>
      <c r="JSL540" s="17"/>
      <c r="JSM540" s="17"/>
      <c r="JSN540" s="17"/>
      <c r="JSO540" s="17"/>
      <c r="JSP540" s="17"/>
      <c r="JSQ540" s="17"/>
      <c r="JSR540" s="17"/>
      <c r="JSS540" s="17"/>
      <c r="JST540" s="17"/>
      <c r="JSU540" s="17"/>
      <c r="JSV540" s="17"/>
      <c r="JSW540" s="17"/>
      <c r="JSX540" s="17"/>
      <c r="JSY540" s="17"/>
      <c r="JSZ540" s="17"/>
      <c r="JTA540" s="17"/>
      <c r="JTB540" s="17"/>
      <c r="JTC540" s="17"/>
      <c r="JTD540" s="17"/>
      <c r="JTE540" s="17"/>
      <c r="JTF540" s="17"/>
      <c r="JTG540" s="17"/>
      <c r="JTH540" s="17"/>
      <c r="JTI540" s="17"/>
      <c r="JTJ540" s="17"/>
      <c r="JTK540" s="17"/>
      <c r="JTL540" s="17"/>
      <c r="JTM540" s="17"/>
      <c r="JTN540" s="17"/>
      <c r="JTO540" s="17"/>
      <c r="JTP540" s="17"/>
      <c r="JTQ540" s="17"/>
      <c r="JTR540" s="17"/>
      <c r="JTS540" s="17"/>
      <c r="JTT540" s="17"/>
      <c r="JTU540" s="17"/>
      <c r="JTV540" s="17"/>
      <c r="JTW540" s="17"/>
      <c r="JTX540" s="17"/>
      <c r="JTY540" s="17"/>
      <c r="JTZ540" s="17"/>
      <c r="JUA540" s="17"/>
      <c r="JUB540" s="17"/>
      <c r="JUC540" s="17"/>
      <c r="JUD540" s="17"/>
      <c r="JUE540" s="17"/>
      <c r="JUF540" s="17"/>
      <c r="JUG540" s="17"/>
      <c r="JUH540" s="17"/>
      <c r="JUI540" s="17"/>
      <c r="JUJ540" s="17"/>
      <c r="JUK540" s="17"/>
      <c r="JUL540" s="17"/>
      <c r="JUM540" s="17"/>
      <c r="JUN540" s="17"/>
      <c r="JUO540" s="17"/>
      <c r="JUP540" s="17"/>
      <c r="JUQ540" s="17"/>
      <c r="JUR540" s="17"/>
      <c r="JUS540" s="17"/>
      <c r="JUT540" s="17"/>
      <c r="JUU540" s="17"/>
      <c r="JUV540" s="17"/>
      <c r="JUW540" s="17"/>
      <c r="JUX540" s="17"/>
      <c r="JUY540" s="17"/>
      <c r="JUZ540" s="17"/>
      <c r="JVA540" s="17"/>
      <c r="JVB540" s="17"/>
      <c r="JVC540" s="17"/>
      <c r="JVD540" s="17"/>
      <c r="JVE540" s="17"/>
      <c r="JVF540" s="17"/>
      <c r="JVG540" s="17"/>
      <c r="JVH540" s="17"/>
      <c r="JVI540" s="17"/>
      <c r="JVJ540" s="17"/>
      <c r="JVK540" s="17"/>
      <c r="JVL540" s="17"/>
      <c r="JVM540" s="17"/>
      <c r="JVN540" s="17"/>
      <c r="JVO540" s="17"/>
      <c r="JVP540" s="17"/>
      <c r="JVQ540" s="17"/>
      <c r="JVR540" s="17"/>
      <c r="JVS540" s="17"/>
      <c r="JVT540" s="17"/>
      <c r="JVU540" s="17"/>
      <c r="JVV540" s="17"/>
      <c r="JVW540" s="17"/>
      <c r="JVX540" s="17"/>
      <c r="JVY540" s="17"/>
      <c r="JVZ540" s="17"/>
      <c r="JWA540" s="17"/>
      <c r="JWB540" s="17"/>
      <c r="JWC540" s="17"/>
      <c r="JWD540" s="17"/>
      <c r="JWE540" s="17"/>
      <c r="JWF540" s="17"/>
      <c r="JWG540" s="17"/>
      <c r="JWH540" s="17"/>
      <c r="JWI540" s="17"/>
      <c r="JWJ540" s="17"/>
      <c r="JWK540" s="17"/>
      <c r="JWL540" s="17"/>
      <c r="JWM540" s="17"/>
      <c r="JWN540" s="17"/>
      <c r="JWO540" s="17"/>
      <c r="JWP540" s="17"/>
      <c r="JWQ540" s="17"/>
      <c r="JWR540" s="17"/>
      <c r="JWS540" s="17"/>
      <c r="JWT540" s="17"/>
      <c r="JWU540" s="17"/>
      <c r="JWV540" s="17"/>
      <c r="JWW540" s="17"/>
      <c r="JWX540" s="17"/>
      <c r="JWY540" s="17"/>
      <c r="JWZ540" s="17"/>
      <c r="JXA540" s="17"/>
      <c r="JXB540" s="17"/>
      <c r="JXC540" s="17"/>
      <c r="JXD540" s="17"/>
      <c r="JXE540" s="17"/>
      <c r="JXF540" s="17"/>
      <c r="JXG540" s="17"/>
      <c r="JXH540" s="17"/>
      <c r="JXI540" s="17"/>
      <c r="JXJ540" s="17"/>
      <c r="JXK540" s="17"/>
      <c r="JXL540" s="17"/>
      <c r="JXM540" s="17"/>
      <c r="JXN540" s="17"/>
      <c r="JXO540" s="17"/>
      <c r="JXP540" s="17"/>
      <c r="JXQ540" s="17"/>
      <c r="JXR540" s="17"/>
      <c r="JXS540" s="17"/>
      <c r="JXT540" s="17"/>
      <c r="JXU540" s="17"/>
      <c r="JXV540" s="17"/>
      <c r="JXW540" s="17"/>
      <c r="JXX540" s="17"/>
      <c r="JXY540" s="17"/>
      <c r="JXZ540" s="17"/>
      <c r="JYA540" s="17"/>
      <c r="JYB540" s="17"/>
      <c r="JYC540" s="17"/>
      <c r="JYD540" s="17"/>
      <c r="JYE540" s="17"/>
      <c r="JYF540" s="17"/>
      <c r="JYG540" s="17"/>
      <c r="JYH540" s="17"/>
      <c r="JYI540" s="17"/>
      <c r="JYJ540" s="17"/>
      <c r="JYK540" s="17"/>
      <c r="JYL540" s="17"/>
      <c r="JYM540" s="17"/>
      <c r="JYN540" s="17"/>
      <c r="JYO540" s="17"/>
      <c r="JYP540" s="17"/>
      <c r="JYQ540" s="17"/>
      <c r="JYR540" s="17"/>
      <c r="JYS540" s="17"/>
      <c r="JYT540" s="17"/>
      <c r="JYU540" s="17"/>
      <c r="JYV540" s="17"/>
      <c r="JYW540" s="17"/>
      <c r="JYX540" s="17"/>
      <c r="JYY540" s="17"/>
      <c r="JYZ540" s="17"/>
      <c r="JZA540" s="17"/>
      <c r="JZB540" s="17"/>
      <c r="JZC540" s="17"/>
      <c r="JZD540" s="17"/>
      <c r="JZE540" s="17"/>
      <c r="JZF540" s="17"/>
      <c r="JZG540" s="17"/>
      <c r="JZH540" s="17"/>
      <c r="JZI540" s="17"/>
      <c r="JZJ540" s="17"/>
      <c r="JZK540" s="17"/>
      <c r="JZL540" s="17"/>
      <c r="JZM540" s="17"/>
      <c r="JZN540" s="17"/>
      <c r="JZO540" s="17"/>
      <c r="JZP540" s="17"/>
      <c r="JZQ540" s="17"/>
      <c r="JZR540" s="17"/>
      <c r="JZS540" s="17"/>
      <c r="JZT540" s="17"/>
      <c r="JZU540" s="17"/>
      <c r="JZV540" s="17"/>
      <c r="JZW540" s="17"/>
      <c r="JZX540" s="17"/>
      <c r="JZY540" s="17"/>
      <c r="JZZ540" s="17"/>
      <c r="KAA540" s="17"/>
      <c r="KAB540" s="17"/>
      <c r="KAC540" s="17"/>
      <c r="KAD540" s="17"/>
      <c r="KAE540" s="17"/>
      <c r="KAF540" s="17"/>
      <c r="KAG540" s="17"/>
      <c r="KAH540" s="17"/>
      <c r="KAI540" s="17"/>
      <c r="KAJ540" s="17"/>
      <c r="KAK540" s="17"/>
      <c r="KAL540" s="17"/>
      <c r="KAM540" s="17"/>
      <c r="KAN540" s="17"/>
      <c r="KAO540" s="17"/>
      <c r="KAP540" s="17"/>
      <c r="KAQ540" s="17"/>
      <c r="KAR540" s="17"/>
      <c r="KAS540" s="17"/>
      <c r="KAT540" s="17"/>
      <c r="KAU540" s="17"/>
      <c r="KAV540" s="17"/>
      <c r="KAW540" s="17"/>
      <c r="KAX540" s="17"/>
      <c r="KAY540" s="17"/>
      <c r="KAZ540" s="17"/>
      <c r="KBA540" s="17"/>
      <c r="KBB540" s="17"/>
      <c r="KBC540" s="17"/>
      <c r="KBD540" s="17"/>
      <c r="KBE540" s="17"/>
      <c r="KBF540" s="17"/>
      <c r="KBG540" s="17"/>
      <c r="KBH540" s="17"/>
      <c r="KBI540" s="17"/>
      <c r="KBJ540" s="17"/>
      <c r="KBK540" s="17"/>
      <c r="KBL540" s="17"/>
      <c r="KBM540" s="17"/>
      <c r="KBN540" s="17"/>
      <c r="KBO540" s="17"/>
      <c r="KBP540" s="17"/>
      <c r="KBQ540" s="17"/>
      <c r="KBR540" s="17"/>
      <c r="KBS540" s="17"/>
      <c r="KBT540" s="17"/>
      <c r="KBU540" s="17"/>
      <c r="KBV540" s="17"/>
      <c r="KBW540" s="17"/>
      <c r="KBX540" s="17"/>
      <c r="KBY540" s="17"/>
      <c r="KBZ540" s="17"/>
      <c r="KCA540" s="17"/>
      <c r="KCB540" s="17"/>
      <c r="KCC540" s="17"/>
      <c r="KCD540" s="17"/>
      <c r="KCE540" s="17"/>
      <c r="KCF540" s="17"/>
      <c r="KCG540" s="17"/>
      <c r="KCH540" s="17"/>
      <c r="KCI540" s="17"/>
      <c r="KCJ540" s="17"/>
      <c r="KCK540" s="17"/>
      <c r="KCL540" s="17"/>
      <c r="KCM540" s="17"/>
      <c r="KCN540" s="17"/>
      <c r="KCO540" s="17"/>
      <c r="KCP540" s="17"/>
      <c r="KCQ540" s="17"/>
      <c r="KCR540" s="17"/>
      <c r="KCS540" s="17"/>
      <c r="KCT540" s="17"/>
      <c r="KCU540" s="17"/>
      <c r="KCV540" s="17"/>
      <c r="KCW540" s="17"/>
      <c r="KCX540" s="17"/>
      <c r="KCY540" s="17"/>
      <c r="KCZ540" s="17"/>
      <c r="KDA540" s="17"/>
      <c r="KDB540" s="17"/>
      <c r="KDC540" s="17"/>
      <c r="KDD540" s="17"/>
      <c r="KDE540" s="17"/>
      <c r="KDF540" s="17"/>
      <c r="KDG540" s="17"/>
      <c r="KDH540" s="17"/>
      <c r="KDI540" s="17"/>
      <c r="KDJ540" s="17"/>
      <c r="KDK540" s="17"/>
      <c r="KDL540" s="17"/>
      <c r="KDM540" s="17"/>
      <c r="KDN540" s="17"/>
      <c r="KDO540" s="17"/>
      <c r="KDP540" s="17"/>
      <c r="KDQ540" s="17"/>
      <c r="KDR540" s="17"/>
      <c r="KDS540" s="17"/>
      <c r="KDT540" s="17"/>
      <c r="KDU540" s="17"/>
      <c r="KDV540" s="17"/>
      <c r="KDW540" s="17"/>
      <c r="KDX540" s="17"/>
      <c r="KDY540" s="17"/>
      <c r="KDZ540" s="17"/>
      <c r="KEA540" s="17"/>
      <c r="KEB540" s="17"/>
      <c r="KEC540" s="17"/>
      <c r="KED540" s="17"/>
      <c r="KEE540" s="17"/>
      <c r="KEF540" s="17"/>
      <c r="KEG540" s="17"/>
      <c r="KEH540" s="17"/>
      <c r="KEI540" s="17"/>
      <c r="KEJ540" s="17"/>
      <c r="KEK540" s="17"/>
      <c r="KEL540" s="17"/>
      <c r="KEM540" s="17"/>
      <c r="KEN540" s="17"/>
      <c r="KEO540" s="17"/>
      <c r="KEP540" s="17"/>
      <c r="KEQ540" s="17"/>
      <c r="KER540" s="17"/>
      <c r="KES540" s="17"/>
      <c r="KET540" s="17"/>
      <c r="KEU540" s="17"/>
      <c r="KEV540" s="17"/>
      <c r="KEW540" s="17"/>
      <c r="KEX540" s="17"/>
      <c r="KEY540" s="17"/>
      <c r="KEZ540" s="17"/>
      <c r="KFA540" s="17"/>
      <c r="KFB540" s="17"/>
      <c r="KFC540" s="17"/>
      <c r="KFD540" s="17"/>
      <c r="KFE540" s="17"/>
      <c r="KFF540" s="17"/>
      <c r="KFG540" s="17"/>
      <c r="KFH540" s="17"/>
      <c r="KFI540" s="17"/>
      <c r="KFJ540" s="17"/>
      <c r="KFK540" s="17"/>
      <c r="KFL540" s="17"/>
      <c r="KFM540" s="17"/>
      <c r="KFN540" s="17"/>
      <c r="KFO540" s="17"/>
      <c r="KFP540" s="17"/>
      <c r="KFQ540" s="17"/>
      <c r="KFR540" s="17"/>
      <c r="KFS540" s="17"/>
      <c r="KFT540" s="17"/>
      <c r="KFU540" s="17"/>
      <c r="KFV540" s="17"/>
      <c r="KFW540" s="17"/>
      <c r="KFX540" s="17"/>
      <c r="KFY540" s="17"/>
      <c r="KFZ540" s="17"/>
      <c r="KGA540" s="17"/>
      <c r="KGB540" s="17"/>
      <c r="KGC540" s="17"/>
      <c r="KGD540" s="17"/>
      <c r="KGE540" s="17"/>
      <c r="KGF540" s="17"/>
      <c r="KGG540" s="17"/>
      <c r="KGH540" s="17"/>
      <c r="KGI540" s="17"/>
      <c r="KGJ540" s="17"/>
      <c r="KGK540" s="17"/>
      <c r="KGL540" s="17"/>
      <c r="KGM540" s="17"/>
      <c r="KGN540" s="17"/>
      <c r="KGO540" s="17"/>
      <c r="KGP540" s="17"/>
      <c r="KGQ540" s="17"/>
      <c r="KGR540" s="17"/>
      <c r="KGS540" s="17"/>
      <c r="KGT540" s="17"/>
      <c r="KGU540" s="17"/>
      <c r="KGV540" s="17"/>
      <c r="KGW540" s="17"/>
      <c r="KGX540" s="17"/>
      <c r="KGY540" s="17"/>
      <c r="KGZ540" s="17"/>
      <c r="KHA540" s="17"/>
      <c r="KHB540" s="17"/>
      <c r="KHC540" s="17"/>
      <c r="KHD540" s="17"/>
      <c r="KHE540" s="17"/>
      <c r="KHF540" s="17"/>
      <c r="KHG540" s="17"/>
      <c r="KHH540" s="17"/>
      <c r="KHI540" s="17"/>
      <c r="KHJ540" s="17"/>
      <c r="KHK540" s="17"/>
      <c r="KHL540" s="17"/>
      <c r="KHM540" s="17"/>
      <c r="KHN540" s="17"/>
      <c r="KHO540" s="17"/>
      <c r="KHP540" s="17"/>
      <c r="KHQ540" s="17"/>
      <c r="KHR540" s="17"/>
      <c r="KHS540" s="17"/>
      <c r="KHT540" s="17"/>
      <c r="KHU540" s="17"/>
      <c r="KHV540" s="17"/>
      <c r="KHW540" s="17"/>
      <c r="KHX540" s="17"/>
      <c r="KHY540" s="17"/>
      <c r="KHZ540" s="17"/>
      <c r="KIA540" s="17"/>
      <c r="KIB540" s="17"/>
      <c r="KIC540" s="17"/>
      <c r="KID540" s="17"/>
      <c r="KIE540" s="17"/>
      <c r="KIF540" s="17"/>
      <c r="KIG540" s="17"/>
      <c r="KIH540" s="17"/>
      <c r="KII540" s="17"/>
      <c r="KIJ540" s="17"/>
      <c r="KIK540" s="17"/>
      <c r="KIL540" s="17"/>
      <c r="KIM540" s="17"/>
      <c r="KIN540" s="17"/>
      <c r="KIO540" s="17"/>
      <c r="KIP540" s="17"/>
      <c r="KIQ540" s="17"/>
      <c r="KIR540" s="17"/>
      <c r="KIS540" s="17"/>
      <c r="KIT540" s="17"/>
      <c r="KIU540" s="17"/>
      <c r="KIV540" s="17"/>
      <c r="KIW540" s="17"/>
      <c r="KIX540" s="17"/>
      <c r="KIY540" s="17"/>
      <c r="KIZ540" s="17"/>
      <c r="KJA540" s="17"/>
      <c r="KJB540" s="17"/>
      <c r="KJC540" s="17"/>
      <c r="KJD540" s="17"/>
      <c r="KJE540" s="17"/>
      <c r="KJF540" s="17"/>
      <c r="KJG540" s="17"/>
      <c r="KJH540" s="17"/>
      <c r="KJI540" s="17"/>
      <c r="KJJ540" s="17"/>
      <c r="KJK540" s="17"/>
      <c r="KJL540" s="17"/>
      <c r="KJM540" s="17"/>
      <c r="KJN540" s="17"/>
      <c r="KJO540" s="17"/>
      <c r="KJP540" s="17"/>
      <c r="KJQ540" s="17"/>
      <c r="KJR540" s="17"/>
      <c r="KJS540" s="17"/>
      <c r="KJT540" s="17"/>
      <c r="KJU540" s="17"/>
      <c r="KJV540" s="17"/>
      <c r="KJW540" s="17"/>
      <c r="KJX540" s="17"/>
      <c r="KJY540" s="17"/>
      <c r="KJZ540" s="17"/>
      <c r="KKA540" s="17"/>
      <c r="KKB540" s="17"/>
      <c r="KKC540" s="17"/>
      <c r="KKD540" s="17"/>
      <c r="KKE540" s="17"/>
      <c r="KKF540" s="17"/>
      <c r="KKG540" s="17"/>
      <c r="KKH540" s="17"/>
      <c r="KKI540" s="17"/>
      <c r="KKJ540" s="17"/>
      <c r="KKK540" s="17"/>
      <c r="KKL540" s="17"/>
      <c r="KKM540" s="17"/>
      <c r="KKN540" s="17"/>
      <c r="KKO540" s="17"/>
      <c r="KKP540" s="17"/>
      <c r="KKQ540" s="17"/>
      <c r="KKR540" s="17"/>
      <c r="KKS540" s="17"/>
      <c r="KKT540" s="17"/>
      <c r="KKU540" s="17"/>
      <c r="KKV540" s="17"/>
      <c r="KKW540" s="17"/>
      <c r="KKX540" s="17"/>
      <c r="KKY540" s="17"/>
      <c r="KKZ540" s="17"/>
      <c r="KLA540" s="17"/>
      <c r="KLB540" s="17"/>
      <c r="KLC540" s="17"/>
      <c r="KLD540" s="17"/>
      <c r="KLE540" s="17"/>
      <c r="KLF540" s="17"/>
      <c r="KLG540" s="17"/>
      <c r="KLH540" s="17"/>
      <c r="KLI540" s="17"/>
      <c r="KLJ540" s="17"/>
      <c r="KLK540" s="17"/>
      <c r="KLL540" s="17"/>
      <c r="KLM540" s="17"/>
      <c r="KLN540" s="17"/>
      <c r="KLO540" s="17"/>
      <c r="KLP540" s="17"/>
      <c r="KLQ540" s="17"/>
      <c r="KLR540" s="17"/>
      <c r="KLS540" s="17"/>
      <c r="KLT540" s="17"/>
      <c r="KLU540" s="17"/>
      <c r="KLV540" s="17"/>
      <c r="KLW540" s="17"/>
      <c r="KLX540" s="17"/>
      <c r="KLY540" s="17"/>
      <c r="KLZ540" s="17"/>
      <c r="KMA540" s="17"/>
      <c r="KMB540" s="17"/>
      <c r="KMC540" s="17"/>
      <c r="KMD540" s="17"/>
      <c r="KME540" s="17"/>
      <c r="KMF540" s="17"/>
      <c r="KMG540" s="17"/>
      <c r="KMH540" s="17"/>
      <c r="KMI540" s="17"/>
      <c r="KMJ540" s="17"/>
      <c r="KMK540" s="17"/>
      <c r="KML540" s="17"/>
      <c r="KMM540" s="17"/>
      <c r="KMN540" s="17"/>
      <c r="KMO540" s="17"/>
      <c r="KMP540" s="17"/>
      <c r="KMQ540" s="17"/>
      <c r="KMR540" s="17"/>
      <c r="KMS540" s="17"/>
      <c r="KMT540" s="17"/>
      <c r="KMU540" s="17"/>
      <c r="KMV540" s="17"/>
      <c r="KMW540" s="17"/>
      <c r="KMX540" s="17"/>
      <c r="KMY540" s="17"/>
      <c r="KMZ540" s="17"/>
      <c r="KNA540" s="17"/>
      <c r="KNB540" s="17"/>
      <c r="KNC540" s="17"/>
      <c r="KND540" s="17"/>
      <c r="KNE540" s="17"/>
      <c r="KNF540" s="17"/>
      <c r="KNG540" s="17"/>
      <c r="KNH540" s="17"/>
      <c r="KNI540" s="17"/>
      <c r="KNJ540" s="17"/>
      <c r="KNK540" s="17"/>
      <c r="KNL540" s="17"/>
      <c r="KNM540" s="17"/>
      <c r="KNN540" s="17"/>
      <c r="KNO540" s="17"/>
      <c r="KNP540" s="17"/>
      <c r="KNQ540" s="17"/>
      <c r="KNR540" s="17"/>
      <c r="KNS540" s="17"/>
      <c r="KNT540" s="17"/>
      <c r="KNU540" s="17"/>
      <c r="KNV540" s="17"/>
      <c r="KNW540" s="17"/>
      <c r="KNX540" s="17"/>
      <c r="KNY540" s="17"/>
      <c r="KNZ540" s="17"/>
      <c r="KOA540" s="17"/>
      <c r="KOB540" s="17"/>
      <c r="KOC540" s="17"/>
      <c r="KOD540" s="17"/>
      <c r="KOE540" s="17"/>
      <c r="KOF540" s="17"/>
      <c r="KOG540" s="17"/>
      <c r="KOH540" s="17"/>
      <c r="KOI540" s="17"/>
      <c r="KOJ540" s="17"/>
      <c r="KOK540" s="17"/>
      <c r="KOL540" s="17"/>
      <c r="KOM540" s="17"/>
      <c r="KON540" s="17"/>
      <c r="KOO540" s="17"/>
      <c r="KOP540" s="17"/>
      <c r="KOQ540" s="17"/>
      <c r="KOR540" s="17"/>
      <c r="KOS540" s="17"/>
      <c r="KOT540" s="17"/>
      <c r="KOU540" s="17"/>
      <c r="KOV540" s="17"/>
      <c r="KOW540" s="17"/>
      <c r="KOX540" s="17"/>
      <c r="KOY540" s="17"/>
      <c r="KOZ540" s="17"/>
      <c r="KPA540" s="17"/>
      <c r="KPB540" s="17"/>
      <c r="KPC540" s="17"/>
      <c r="KPD540" s="17"/>
      <c r="KPE540" s="17"/>
      <c r="KPF540" s="17"/>
      <c r="KPG540" s="17"/>
      <c r="KPH540" s="17"/>
      <c r="KPI540" s="17"/>
      <c r="KPJ540" s="17"/>
      <c r="KPK540" s="17"/>
      <c r="KPL540" s="17"/>
      <c r="KPM540" s="17"/>
      <c r="KPN540" s="17"/>
      <c r="KPO540" s="17"/>
      <c r="KPP540" s="17"/>
      <c r="KPQ540" s="17"/>
      <c r="KPR540" s="17"/>
      <c r="KPS540" s="17"/>
      <c r="KPT540" s="17"/>
      <c r="KPU540" s="17"/>
      <c r="KPV540" s="17"/>
      <c r="KPW540" s="17"/>
      <c r="KPX540" s="17"/>
      <c r="KPY540" s="17"/>
      <c r="KPZ540" s="17"/>
      <c r="KQA540" s="17"/>
      <c r="KQB540" s="17"/>
      <c r="KQC540" s="17"/>
      <c r="KQD540" s="17"/>
      <c r="KQE540" s="17"/>
      <c r="KQF540" s="17"/>
      <c r="KQG540" s="17"/>
      <c r="KQH540" s="17"/>
      <c r="KQI540" s="17"/>
      <c r="KQJ540" s="17"/>
      <c r="KQK540" s="17"/>
      <c r="KQL540" s="17"/>
      <c r="KQM540" s="17"/>
      <c r="KQN540" s="17"/>
      <c r="KQO540" s="17"/>
      <c r="KQP540" s="17"/>
      <c r="KQQ540" s="17"/>
      <c r="KQR540" s="17"/>
      <c r="KQS540" s="17"/>
      <c r="KQT540" s="17"/>
      <c r="KQU540" s="17"/>
      <c r="KQV540" s="17"/>
      <c r="KQW540" s="17"/>
      <c r="KQX540" s="17"/>
      <c r="KQY540" s="17"/>
      <c r="KQZ540" s="17"/>
      <c r="KRA540" s="17"/>
      <c r="KRB540" s="17"/>
      <c r="KRC540" s="17"/>
      <c r="KRD540" s="17"/>
      <c r="KRE540" s="17"/>
      <c r="KRF540" s="17"/>
      <c r="KRG540" s="17"/>
      <c r="KRH540" s="17"/>
      <c r="KRI540" s="17"/>
      <c r="KRJ540" s="17"/>
      <c r="KRK540" s="17"/>
      <c r="KRL540" s="17"/>
      <c r="KRM540" s="17"/>
      <c r="KRN540" s="17"/>
      <c r="KRO540" s="17"/>
      <c r="KRP540" s="17"/>
      <c r="KRQ540" s="17"/>
      <c r="KRR540" s="17"/>
      <c r="KRS540" s="17"/>
      <c r="KRT540" s="17"/>
      <c r="KRU540" s="17"/>
      <c r="KRV540" s="17"/>
      <c r="KRW540" s="17"/>
      <c r="KRX540" s="17"/>
      <c r="KRY540" s="17"/>
      <c r="KRZ540" s="17"/>
      <c r="KSA540" s="17"/>
      <c r="KSB540" s="17"/>
      <c r="KSC540" s="17"/>
      <c r="KSD540" s="17"/>
      <c r="KSE540" s="17"/>
      <c r="KSF540" s="17"/>
      <c r="KSG540" s="17"/>
      <c r="KSH540" s="17"/>
      <c r="KSI540" s="17"/>
      <c r="KSJ540" s="17"/>
      <c r="KSK540" s="17"/>
      <c r="KSL540" s="17"/>
      <c r="KSM540" s="17"/>
      <c r="KSN540" s="17"/>
      <c r="KSO540" s="17"/>
      <c r="KSP540" s="17"/>
      <c r="KSQ540" s="17"/>
      <c r="KSR540" s="17"/>
      <c r="KSS540" s="17"/>
      <c r="KST540" s="17"/>
      <c r="KSU540" s="17"/>
      <c r="KSV540" s="17"/>
      <c r="KSW540" s="17"/>
      <c r="KSX540" s="17"/>
      <c r="KSY540" s="17"/>
      <c r="KSZ540" s="17"/>
      <c r="KTA540" s="17"/>
      <c r="KTB540" s="17"/>
      <c r="KTC540" s="17"/>
      <c r="KTD540" s="17"/>
      <c r="KTE540" s="17"/>
      <c r="KTF540" s="17"/>
      <c r="KTG540" s="17"/>
      <c r="KTH540" s="17"/>
      <c r="KTI540" s="17"/>
      <c r="KTJ540" s="17"/>
      <c r="KTK540" s="17"/>
      <c r="KTL540" s="17"/>
      <c r="KTM540" s="17"/>
      <c r="KTN540" s="17"/>
      <c r="KTO540" s="17"/>
      <c r="KTP540" s="17"/>
      <c r="KTQ540" s="17"/>
      <c r="KTR540" s="17"/>
      <c r="KTS540" s="17"/>
      <c r="KTT540" s="17"/>
      <c r="KTU540" s="17"/>
      <c r="KTV540" s="17"/>
      <c r="KTW540" s="17"/>
      <c r="KTX540" s="17"/>
      <c r="KTY540" s="17"/>
      <c r="KTZ540" s="17"/>
      <c r="KUA540" s="17"/>
      <c r="KUB540" s="17"/>
      <c r="KUC540" s="17"/>
      <c r="KUD540" s="17"/>
      <c r="KUE540" s="17"/>
      <c r="KUF540" s="17"/>
      <c r="KUG540" s="17"/>
      <c r="KUH540" s="17"/>
      <c r="KUI540" s="17"/>
      <c r="KUJ540" s="17"/>
      <c r="KUK540" s="17"/>
      <c r="KUL540" s="17"/>
      <c r="KUM540" s="17"/>
      <c r="KUN540" s="17"/>
      <c r="KUO540" s="17"/>
      <c r="KUP540" s="17"/>
      <c r="KUQ540" s="17"/>
      <c r="KUR540" s="17"/>
      <c r="KUS540" s="17"/>
      <c r="KUT540" s="17"/>
      <c r="KUU540" s="17"/>
      <c r="KUV540" s="17"/>
      <c r="KUW540" s="17"/>
      <c r="KUX540" s="17"/>
      <c r="KUY540" s="17"/>
      <c r="KUZ540" s="17"/>
      <c r="KVA540" s="17"/>
      <c r="KVB540" s="17"/>
      <c r="KVC540" s="17"/>
      <c r="KVD540" s="17"/>
      <c r="KVE540" s="17"/>
      <c r="KVF540" s="17"/>
      <c r="KVG540" s="17"/>
      <c r="KVH540" s="17"/>
      <c r="KVI540" s="17"/>
      <c r="KVJ540" s="17"/>
      <c r="KVK540" s="17"/>
      <c r="KVL540" s="17"/>
      <c r="KVM540" s="17"/>
      <c r="KVN540" s="17"/>
      <c r="KVO540" s="17"/>
      <c r="KVP540" s="17"/>
      <c r="KVQ540" s="17"/>
      <c r="KVR540" s="17"/>
      <c r="KVS540" s="17"/>
      <c r="KVT540" s="17"/>
      <c r="KVU540" s="17"/>
      <c r="KVV540" s="17"/>
      <c r="KVW540" s="17"/>
      <c r="KVX540" s="17"/>
      <c r="KVY540" s="17"/>
      <c r="KVZ540" s="17"/>
      <c r="KWA540" s="17"/>
      <c r="KWB540" s="17"/>
      <c r="KWC540" s="17"/>
      <c r="KWD540" s="17"/>
      <c r="KWE540" s="17"/>
      <c r="KWF540" s="17"/>
      <c r="KWG540" s="17"/>
      <c r="KWH540" s="17"/>
      <c r="KWI540" s="17"/>
      <c r="KWJ540" s="17"/>
      <c r="KWK540" s="17"/>
      <c r="KWL540" s="17"/>
      <c r="KWM540" s="17"/>
      <c r="KWN540" s="17"/>
      <c r="KWO540" s="17"/>
      <c r="KWP540" s="17"/>
      <c r="KWQ540" s="17"/>
      <c r="KWR540" s="17"/>
      <c r="KWS540" s="17"/>
      <c r="KWT540" s="17"/>
      <c r="KWU540" s="17"/>
      <c r="KWV540" s="17"/>
      <c r="KWW540" s="17"/>
      <c r="KWX540" s="17"/>
      <c r="KWY540" s="17"/>
      <c r="KWZ540" s="17"/>
      <c r="KXA540" s="17"/>
      <c r="KXB540" s="17"/>
      <c r="KXC540" s="17"/>
      <c r="KXD540" s="17"/>
      <c r="KXE540" s="17"/>
      <c r="KXF540" s="17"/>
      <c r="KXG540" s="17"/>
      <c r="KXH540" s="17"/>
      <c r="KXI540" s="17"/>
      <c r="KXJ540" s="17"/>
      <c r="KXK540" s="17"/>
      <c r="KXL540" s="17"/>
      <c r="KXM540" s="17"/>
      <c r="KXN540" s="17"/>
      <c r="KXO540" s="17"/>
      <c r="KXP540" s="17"/>
      <c r="KXQ540" s="17"/>
      <c r="KXR540" s="17"/>
      <c r="KXS540" s="17"/>
      <c r="KXT540" s="17"/>
      <c r="KXU540" s="17"/>
      <c r="KXV540" s="17"/>
      <c r="KXW540" s="17"/>
      <c r="KXX540" s="17"/>
      <c r="KXY540" s="17"/>
      <c r="KXZ540" s="17"/>
      <c r="KYA540" s="17"/>
      <c r="KYB540" s="17"/>
      <c r="KYC540" s="17"/>
      <c r="KYD540" s="17"/>
      <c r="KYE540" s="17"/>
      <c r="KYF540" s="17"/>
      <c r="KYG540" s="17"/>
      <c r="KYH540" s="17"/>
      <c r="KYI540" s="17"/>
      <c r="KYJ540" s="17"/>
      <c r="KYK540" s="17"/>
      <c r="KYL540" s="17"/>
      <c r="KYM540" s="17"/>
      <c r="KYN540" s="17"/>
      <c r="KYO540" s="17"/>
      <c r="KYP540" s="17"/>
      <c r="KYQ540" s="17"/>
      <c r="KYR540" s="17"/>
      <c r="KYS540" s="17"/>
      <c r="KYT540" s="17"/>
      <c r="KYU540" s="17"/>
      <c r="KYV540" s="17"/>
      <c r="KYW540" s="17"/>
      <c r="KYX540" s="17"/>
      <c r="KYY540" s="17"/>
      <c r="KYZ540" s="17"/>
      <c r="KZA540" s="17"/>
      <c r="KZB540" s="17"/>
      <c r="KZC540" s="17"/>
      <c r="KZD540" s="17"/>
      <c r="KZE540" s="17"/>
      <c r="KZF540" s="17"/>
      <c r="KZG540" s="17"/>
      <c r="KZH540" s="17"/>
      <c r="KZI540" s="17"/>
      <c r="KZJ540" s="17"/>
      <c r="KZK540" s="17"/>
      <c r="KZL540" s="17"/>
      <c r="KZM540" s="17"/>
      <c r="KZN540" s="17"/>
      <c r="KZO540" s="17"/>
      <c r="KZP540" s="17"/>
      <c r="KZQ540" s="17"/>
      <c r="KZR540" s="17"/>
      <c r="KZS540" s="17"/>
      <c r="KZT540" s="17"/>
      <c r="KZU540" s="17"/>
      <c r="KZV540" s="17"/>
      <c r="KZW540" s="17"/>
      <c r="KZX540" s="17"/>
      <c r="KZY540" s="17"/>
      <c r="KZZ540" s="17"/>
      <c r="LAA540" s="17"/>
      <c r="LAB540" s="17"/>
      <c r="LAC540" s="17"/>
      <c r="LAD540" s="17"/>
      <c r="LAE540" s="17"/>
      <c r="LAF540" s="17"/>
      <c r="LAG540" s="17"/>
      <c r="LAH540" s="17"/>
      <c r="LAI540" s="17"/>
      <c r="LAJ540" s="17"/>
      <c r="LAK540" s="17"/>
      <c r="LAL540" s="17"/>
      <c r="LAM540" s="17"/>
      <c r="LAN540" s="17"/>
      <c r="LAO540" s="17"/>
      <c r="LAP540" s="17"/>
      <c r="LAQ540" s="17"/>
      <c r="LAR540" s="17"/>
      <c r="LAS540" s="17"/>
      <c r="LAT540" s="17"/>
      <c r="LAU540" s="17"/>
      <c r="LAV540" s="17"/>
      <c r="LAW540" s="17"/>
      <c r="LAX540" s="17"/>
      <c r="LAY540" s="17"/>
      <c r="LAZ540" s="17"/>
      <c r="LBA540" s="17"/>
      <c r="LBB540" s="17"/>
      <c r="LBC540" s="17"/>
      <c r="LBD540" s="17"/>
      <c r="LBE540" s="17"/>
      <c r="LBF540" s="17"/>
      <c r="LBG540" s="17"/>
      <c r="LBH540" s="17"/>
      <c r="LBI540" s="17"/>
      <c r="LBJ540" s="17"/>
      <c r="LBK540" s="17"/>
      <c r="LBL540" s="17"/>
      <c r="LBM540" s="17"/>
      <c r="LBN540" s="17"/>
      <c r="LBO540" s="17"/>
      <c r="LBP540" s="17"/>
      <c r="LBQ540" s="17"/>
      <c r="LBR540" s="17"/>
      <c r="LBS540" s="17"/>
      <c r="LBT540" s="17"/>
      <c r="LBU540" s="17"/>
      <c r="LBV540" s="17"/>
      <c r="LBW540" s="17"/>
      <c r="LBX540" s="17"/>
      <c r="LBY540" s="17"/>
      <c r="LBZ540" s="17"/>
      <c r="LCA540" s="17"/>
      <c r="LCB540" s="17"/>
      <c r="LCC540" s="17"/>
      <c r="LCD540" s="17"/>
      <c r="LCE540" s="17"/>
      <c r="LCF540" s="17"/>
      <c r="LCG540" s="17"/>
      <c r="LCH540" s="17"/>
      <c r="LCI540" s="17"/>
      <c r="LCJ540" s="17"/>
      <c r="LCK540" s="17"/>
      <c r="LCL540" s="17"/>
      <c r="LCM540" s="17"/>
      <c r="LCN540" s="17"/>
      <c r="LCO540" s="17"/>
      <c r="LCP540" s="17"/>
      <c r="LCQ540" s="17"/>
      <c r="LCR540" s="17"/>
      <c r="LCS540" s="17"/>
      <c r="LCT540" s="17"/>
      <c r="LCU540" s="17"/>
      <c r="LCV540" s="17"/>
      <c r="LCW540" s="17"/>
      <c r="LCX540" s="17"/>
      <c r="LCY540" s="17"/>
      <c r="LCZ540" s="17"/>
      <c r="LDA540" s="17"/>
      <c r="LDB540" s="17"/>
      <c r="LDC540" s="17"/>
      <c r="LDD540" s="17"/>
      <c r="LDE540" s="17"/>
      <c r="LDF540" s="17"/>
      <c r="LDG540" s="17"/>
      <c r="LDH540" s="17"/>
      <c r="LDI540" s="17"/>
      <c r="LDJ540" s="17"/>
      <c r="LDK540" s="17"/>
      <c r="LDL540" s="17"/>
      <c r="LDM540" s="17"/>
      <c r="LDN540" s="17"/>
      <c r="LDO540" s="17"/>
      <c r="LDP540" s="17"/>
      <c r="LDQ540" s="17"/>
      <c r="LDR540" s="17"/>
      <c r="LDS540" s="17"/>
      <c r="LDT540" s="17"/>
      <c r="LDU540" s="17"/>
      <c r="LDV540" s="17"/>
      <c r="LDW540" s="17"/>
      <c r="LDX540" s="17"/>
      <c r="LDY540" s="17"/>
      <c r="LDZ540" s="17"/>
      <c r="LEA540" s="17"/>
      <c r="LEB540" s="17"/>
      <c r="LEC540" s="17"/>
      <c r="LED540" s="17"/>
      <c r="LEE540" s="17"/>
      <c r="LEF540" s="17"/>
      <c r="LEG540" s="17"/>
      <c r="LEH540" s="17"/>
      <c r="LEI540" s="17"/>
      <c r="LEJ540" s="17"/>
      <c r="LEK540" s="17"/>
      <c r="LEL540" s="17"/>
      <c r="LEM540" s="17"/>
      <c r="LEN540" s="17"/>
      <c r="LEO540" s="17"/>
      <c r="LEP540" s="17"/>
      <c r="LEQ540" s="17"/>
      <c r="LER540" s="17"/>
      <c r="LES540" s="17"/>
      <c r="LET540" s="17"/>
      <c r="LEU540" s="17"/>
      <c r="LEV540" s="17"/>
      <c r="LEW540" s="17"/>
      <c r="LEX540" s="17"/>
      <c r="LEY540" s="17"/>
      <c r="LEZ540" s="17"/>
      <c r="LFA540" s="17"/>
      <c r="LFB540" s="17"/>
      <c r="LFC540" s="17"/>
      <c r="LFD540" s="17"/>
      <c r="LFE540" s="17"/>
      <c r="LFF540" s="17"/>
      <c r="LFG540" s="17"/>
      <c r="LFH540" s="17"/>
      <c r="LFI540" s="17"/>
      <c r="LFJ540" s="17"/>
      <c r="LFK540" s="17"/>
      <c r="LFL540" s="17"/>
      <c r="LFM540" s="17"/>
      <c r="LFN540" s="17"/>
      <c r="LFO540" s="17"/>
      <c r="LFP540" s="17"/>
      <c r="LFQ540" s="17"/>
      <c r="LFR540" s="17"/>
      <c r="LFS540" s="17"/>
      <c r="LFT540" s="17"/>
      <c r="LFU540" s="17"/>
      <c r="LFV540" s="17"/>
      <c r="LFW540" s="17"/>
      <c r="LFX540" s="17"/>
      <c r="LFY540" s="17"/>
      <c r="LFZ540" s="17"/>
      <c r="LGA540" s="17"/>
      <c r="LGB540" s="17"/>
      <c r="LGC540" s="17"/>
      <c r="LGD540" s="17"/>
      <c r="LGE540" s="17"/>
      <c r="LGF540" s="17"/>
      <c r="LGG540" s="17"/>
      <c r="LGH540" s="17"/>
      <c r="LGI540" s="17"/>
      <c r="LGJ540" s="17"/>
      <c r="LGK540" s="17"/>
      <c r="LGL540" s="17"/>
      <c r="LGM540" s="17"/>
      <c r="LGN540" s="17"/>
      <c r="LGO540" s="17"/>
      <c r="LGP540" s="17"/>
      <c r="LGQ540" s="17"/>
      <c r="LGR540" s="17"/>
      <c r="LGS540" s="17"/>
      <c r="LGT540" s="17"/>
      <c r="LGU540" s="17"/>
      <c r="LGV540" s="17"/>
      <c r="LGW540" s="17"/>
      <c r="LGX540" s="17"/>
      <c r="LGY540" s="17"/>
      <c r="LGZ540" s="17"/>
      <c r="LHA540" s="17"/>
      <c r="LHB540" s="17"/>
      <c r="LHC540" s="17"/>
      <c r="LHD540" s="17"/>
      <c r="LHE540" s="17"/>
      <c r="LHF540" s="17"/>
      <c r="LHG540" s="17"/>
      <c r="LHH540" s="17"/>
      <c r="LHI540" s="17"/>
      <c r="LHJ540" s="17"/>
      <c r="LHK540" s="17"/>
      <c r="LHL540" s="17"/>
      <c r="LHM540" s="17"/>
      <c r="LHN540" s="17"/>
      <c r="LHO540" s="17"/>
      <c r="LHP540" s="17"/>
      <c r="LHQ540" s="17"/>
      <c r="LHR540" s="17"/>
      <c r="LHS540" s="17"/>
      <c r="LHT540" s="17"/>
      <c r="LHU540" s="17"/>
      <c r="LHV540" s="17"/>
      <c r="LHW540" s="17"/>
      <c r="LHX540" s="17"/>
      <c r="LHY540" s="17"/>
      <c r="LHZ540" s="17"/>
      <c r="LIA540" s="17"/>
      <c r="LIB540" s="17"/>
      <c r="LIC540" s="17"/>
      <c r="LID540" s="17"/>
      <c r="LIE540" s="17"/>
      <c r="LIF540" s="17"/>
      <c r="LIG540" s="17"/>
      <c r="LIH540" s="17"/>
      <c r="LII540" s="17"/>
      <c r="LIJ540" s="17"/>
      <c r="LIK540" s="17"/>
      <c r="LIL540" s="17"/>
      <c r="LIM540" s="17"/>
      <c r="LIN540" s="17"/>
      <c r="LIO540" s="17"/>
      <c r="LIP540" s="17"/>
      <c r="LIQ540" s="17"/>
      <c r="LIR540" s="17"/>
      <c r="LIS540" s="17"/>
      <c r="LIT540" s="17"/>
      <c r="LIU540" s="17"/>
      <c r="LIV540" s="17"/>
      <c r="LIW540" s="17"/>
      <c r="LIX540" s="17"/>
      <c r="LIY540" s="17"/>
      <c r="LIZ540" s="17"/>
      <c r="LJA540" s="17"/>
      <c r="LJB540" s="17"/>
      <c r="LJC540" s="17"/>
      <c r="LJD540" s="17"/>
      <c r="LJE540" s="17"/>
      <c r="LJF540" s="17"/>
      <c r="LJG540" s="17"/>
      <c r="LJH540" s="17"/>
      <c r="LJI540" s="17"/>
      <c r="LJJ540" s="17"/>
      <c r="LJK540" s="17"/>
      <c r="LJL540" s="17"/>
      <c r="LJM540" s="17"/>
      <c r="LJN540" s="17"/>
      <c r="LJO540" s="17"/>
      <c r="LJP540" s="17"/>
      <c r="LJQ540" s="17"/>
      <c r="LJR540" s="17"/>
      <c r="LJS540" s="17"/>
      <c r="LJT540" s="17"/>
      <c r="LJU540" s="17"/>
      <c r="LJV540" s="17"/>
      <c r="LJW540" s="17"/>
      <c r="LJX540" s="17"/>
      <c r="LJY540" s="17"/>
      <c r="LJZ540" s="17"/>
      <c r="LKA540" s="17"/>
      <c r="LKB540" s="17"/>
      <c r="LKC540" s="17"/>
      <c r="LKD540" s="17"/>
      <c r="LKE540" s="17"/>
      <c r="LKF540" s="17"/>
      <c r="LKG540" s="17"/>
      <c r="LKH540" s="17"/>
      <c r="LKI540" s="17"/>
      <c r="LKJ540" s="17"/>
      <c r="LKK540" s="17"/>
      <c r="LKL540" s="17"/>
      <c r="LKM540" s="17"/>
      <c r="LKN540" s="17"/>
      <c r="LKO540" s="17"/>
      <c r="LKP540" s="17"/>
      <c r="LKQ540" s="17"/>
      <c r="LKR540" s="17"/>
      <c r="LKS540" s="17"/>
      <c r="LKT540" s="17"/>
      <c r="LKU540" s="17"/>
      <c r="LKV540" s="17"/>
      <c r="LKW540" s="17"/>
      <c r="LKX540" s="17"/>
      <c r="LKY540" s="17"/>
      <c r="LKZ540" s="17"/>
      <c r="LLA540" s="17"/>
      <c r="LLB540" s="17"/>
      <c r="LLC540" s="17"/>
      <c r="LLD540" s="17"/>
      <c r="LLE540" s="17"/>
      <c r="LLF540" s="17"/>
      <c r="LLG540" s="17"/>
      <c r="LLH540" s="17"/>
      <c r="LLI540" s="17"/>
      <c r="LLJ540" s="17"/>
      <c r="LLK540" s="17"/>
      <c r="LLL540" s="17"/>
      <c r="LLM540" s="17"/>
      <c r="LLN540" s="17"/>
      <c r="LLO540" s="17"/>
      <c r="LLP540" s="17"/>
      <c r="LLQ540" s="17"/>
      <c r="LLR540" s="17"/>
      <c r="LLS540" s="17"/>
      <c r="LLT540" s="17"/>
      <c r="LLU540" s="17"/>
      <c r="LLV540" s="17"/>
      <c r="LLW540" s="17"/>
      <c r="LLX540" s="17"/>
      <c r="LLY540" s="17"/>
      <c r="LLZ540" s="17"/>
      <c r="LMA540" s="17"/>
      <c r="LMB540" s="17"/>
      <c r="LMC540" s="17"/>
      <c r="LMD540" s="17"/>
      <c r="LME540" s="17"/>
      <c r="LMF540" s="17"/>
      <c r="LMG540" s="17"/>
      <c r="LMH540" s="17"/>
      <c r="LMI540" s="17"/>
      <c r="LMJ540" s="17"/>
      <c r="LMK540" s="17"/>
      <c r="LML540" s="17"/>
      <c r="LMM540" s="17"/>
      <c r="LMN540" s="17"/>
      <c r="LMO540" s="17"/>
      <c r="LMP540" s="17"/>
      <c r="LMQ540" s="17"/>
      <c r="LMR540" s="17"/>
      <c r="LMS540" s="17"/>
      <c r="LMT540" s="17"/>
      <c r="LMU540" s="17"/>
      <c r="LMV540" s="17"/>
      <c r="LMW540" s="17"/>
      <c r="LMX540" s="17"/>
      <c r="LMY540" s="17"/>
      <c r="LMZ540" s="17"/>
      <c r="LNA540" s="17"/>
      <c r="LNB540" s="17"/>
      <c r="LNC540" s="17"/>
      <c r="LND540" s="17"/>
      <c r="LNE540" s="17"/>
      <c r="LNF540" s="17"/>
      <c r="LNG540" s="17"/>
      <c r="LNH540" s="17"/>
      <c r="LNI540" s="17"/>
      <c r="LNJ540" s="17"/>
      <c r="LNK540" s="17"/>
      <c r="LNL540" s="17"/>
      <c r="LNM540" s="17"/>
      <c r="LNN540" s="17"/>
      <c r="LNO540" s="17"/>
      <c r="LNP540" s="17"/>
      <c r="LNQ540" s="17"/>
      <c r="LNR540" s="17"/>
      <c r="LNS540" s="17"/>
      <c r="LNT540" s="17"/>
      <c r="LNU540" s="17"/>
      <c r="LNV540" s="17"/>
      <c r="LNW540" s="17"/>
      <c r="LNX540" s="17"/>
      <c r="LNY540" s="17"/>
      <c r="LNZ540" s="17"/>
      <c r="LOA540" s="17"/>
      <c r="LOB540" s="17"/>
      <c r="LOC540" s="17"/>
      <c r="LOD540" s="17"/>
      <c r="LOE540" s="17"/>
      <c r="LOF540" s="17"/>
      <c r="LOG540" s="17"/>
      <c r="LOH540" s="17"/>
      <c r="LOI540" s="17"/>
      <c r="LOJ540" s="17"/>
      <c r="LOK540" s="17"/>
      <c r="LOL540" s="17"/>
      <c r="LOM540" s="17"/>
      <c r="LON540" s="17"/>
      <c r="LOO540" s="17"/>
      <c r="LOP540" s="17"/>
      <c r="LOQ540" s="17"/>
      <c r="LOR540" s="17"/>
      <c r="LOS540" s="17"/>
      <c r="LOT540" s="17"/>
      <c r="LOU540" s="17"/>
      <c r="LOV540" s="17"/>
      <c r="LOW540" s="17"/>
      <c r="LOX540" s="17"/>
      <c r="LOY540" s="17"/>
      <c r="LOZ540" s="17"/>
      <c r="LPA540" s="17"/>
      <c r="LPB540" s="17"/>
      <c r="LPC540" s="17"/>
      <c r="LPD540" s="17"/>
      <c r="LPE540" s="17"/>
      <c r="LPF540" s="17"/>
      <c r="LPG540" s="17"/>
      <c r="LPH540" s="17"/>
      <c r="LPI540" s="17"/>
      <c r="LPJ540" s="17"/>
      <c r="LPK540" s="17"/>
      <c r="LPL540" s="17"/>
      <c r="LPM540" s="17"/>
      <c r="LPN540" s="17"/>
      <c r="LPO540" s="17"/>
      <c r="LPP540" s="17"/>
      <c r="LPQ540" s="17"/>
      <c r="LPR540" s="17"/>
      <c r="LPS540" s="17"/>
      <c r="LPT540" s="17"/>
      <c r="LPU540" s="17"/>
      <c r="LPV540" s="17"/>
      <c r="LPW540" s="17"/>
      <c r="LPX540" s="17"/>
      <c r="LPY540" s="17"/>
      <c r="LPZ540" s="17"/>
      <c r="LQA540" s="17"/>
      <c r="LQB540" s="17"/>
      <c r="LQC540" s="17"/>
      <c r="LQD540" s="17"/>
      <c r="LQE540" s="17"/>
      <c r="LQF540" s="17"/>
      <c r="LQG540" s="17"/>
      <c r="LQH540" s="17"/>
      <c r="LQI540" s="17"/>
      <c r="LQJ540" s="17"/>
      <c r="LQK540" s="17"/>
      <c r="LQL540" s="17"/>
      <c r="LQM540" s="17"/>
      <c r="LQN540" s="17"/>
      <c r="LQO540" s="17"/>
      <c r="LQP540" s="17"/>
      <c r="LQQ540" s="17"/>
      <c r="LQR540" s="17"/>
      <c r="LQS540" s="17"/>
      <c r="LQT540" s="17"/>
      <c r="LQU540" s="17"/>
      <c r="LQV540" s="17"/>
      <c r="LQW540" s="17"/>
      <c r="LQX540" s="17"/>
      <c r="LQY540" s="17"/>
      <c r="LQZ540" s="17"/>
      <c r="LRA540" s="17"/>
      <c r="LRB540" s="17"/>
      <c r="LRC540" s="17"/>
      <c r="LRD540" s="17"/>
      <c r="LRE540" s="17"/>
      <c r="LRF540" s="17"/>
      <c r="LRG540" s="17"/>
      <c r="LRH540" s="17"/>
      <c r="LRI540" s="17"/>
      <c r="LRJ540" s="17"/>
      <c r="LRK540" s="17"/>
      <c r="LRL540" s="17"/>
      <c r="LRM540" s="17"/>
      <c r="LRN540" s="17"/>
      <c r="LRO540" s="17"/>
      <c r="LRP540" s="17"/>
      <c r="LRQ540" s="17"/>
      <c r="LRR540" s="17"/>
      <c r="LRS540" s="17"/>
      <c r="LRT540" s="17"/>
      <c r="LRU540" s="17"/>
      <c r="LRV540" s="17"/>
      <c r="LRW540" s="17"/>
      <c r="LRX540" s="17"/>
      <c r="LRY540" s="17"/>
      <c r="LRZ540" s="17"/>
      <c r="LSA540" s="17"/>
      <c r="LSB540" s="17"/>
      <c r="LSC540" s="17"/>
      <c r="LSD540" s="17"/>
      <c r="LSE540" s="17"/>
      <c r="LSF540" s="17"/>
      <c r="LSG540" s="17"/>
      <c r="LSH540" s="17"/>
      <c r="LSI540" s="17"/>
      <c r="LSJ540" s="17"/>
      <c r="LSK540" s="17"/>
      <c r="LSL540" s="17"/>
      <c r="LSM540" s="17"/>
      <c r="LSN540" s="17"/>
      <c r="LSO540" s="17"/>
      <c r="LSP540" s="17"/>
      <c r="LSQ540" s="17"/>
      <c r="LSR540" s="17"/>
      <c r="LSS540" s="17"/>
      <c r="LST540" s="17"/>
      <c r="LSU540" s="17"/>
      <c r="LSV540" s="17"/>
      <c r="LSW540" s="17"/>
      <c r="LSX540" s="17"/>
      <c r="LSY540" s="17"/>
      <c r="LSZ540" s="17"/>
      <c r="LTA540" s="17"/>
      <c r="LTB540" s="17"/>
      <c r="LTC540" s="17"/>
      <c r="LTD540" s="17"/>
      <c r="LTE540" s="17"/>
      <c r="LTF540" s="17"/>
      <c r="LTG540" s="17"/>
      <c r="LTH540" s="17"/>
      <c r="LTI540" s="17"/>
      <c r="LTJ540" s="17"/>
      <c r="LTK540" s="17"/>
      <c r="LTL540" s="17"/>
      <c r="LTM540" s="17"/>
      <c r="LTN540" s="17"/>
      <c r="LTO540" s="17"/>
      <c r="LTP540" s="17"/>
      <c r="LTQ540" s="17"/>
      <c r="LTR540" s="17"/>
      <c r="LTS540" s="17"/>
      <c r="LTT540" s="17"/>
      <c r="LTU540" s="17"/>
      <c r="LTV540" s="17"/>
      <c r="LTW540" s="17"/>
      <c r="LTX540" s="17"/>
      <c r="LTY540" s="17"/>
      <c r="LTZ540" s="17"/>
      <c r="LUA540" s="17"/>
      <c r="LUB540" s="17"/>
      <c r="LUC540" s="17"/>
      <c r="LUD540" s="17"/>
      <c r="LUE540" s="17"/>
      <c r="LUF540" s="17"/>
      <c r="LUG540" s="17"/>
      <c r="LUH540" s="17"/>
      <c r="LUI540" s="17"/>
      <c r="LUJ540" s="17"/>
      <c r="LUK540" s="17"/>
      <c r="LUL540" s="17"/>
      <c r="LUM540" s="17"/>
      <c r="LUN540" s="17"/>
      <c r="LUO540" s="17"/>
      <c r="LUP540" s="17"/>
      <c r="LUQ540" s="17"/>
      <c r="LUR540" s="17"/>
      <c r="LUS540" s="17"/>
      <c r="LUT540" s="17"/>
      <c r="LUU540" s="17"/>
      <c r="LUV540" s="17"/>
      <c r="LUW540" s="17"/>
      <c r="LUX540" s="17"/>
      <c r="LUY540" s="17"/>
      <c r="LUZ540" s="17"/>
      <c r="LVA540" s="17"/>
      <c r="LVB540" s="17"/>
      <c r="LVC540" s="17"/>
      <c r="LVD540" s="17"/>
      <c r="LVE540" s="17"/>
      <c r="LVF540" s="17"/>
      <c r="LVG540" s="17"/>
      <c r="LVH540" s="17"/>
      <c r="LVI540" s="17"/>
      <c r="LVJ540" s="17"/>
      <c r="LVK540" s="17"/>
      <c r="LVL540" s="17"/>
      <c r="LVM540" s="17"/>
      <c r="LVN540" s="17"/>
      <c r="LVO540" s="17"/>
      <c r="LVP540" s="17"/>
      <c r="LVQ540" s="17"/>
      <c r="LVR540" s="17"/>
      <c r="LVS540" s="17"/>
      <c r="LVT540" s="17"/>
      <c r="LVU540" s="17"/>
      <c r="LVV540" s="17"/>
      <c r="LVW540" s="17"/>
      <c r="LVX540" s="17"/>
      <c r="LVY540" s="17"/>
      <c r="LVZ540" s="17"/>
      <c r="LWA540" s="17"/>
      <c r="LWB540" s="17"/>
      <c r="LWC540" s="17"/>
      <c r="LWD540" s="17"/>
      <c r="LWE540" s="17"/>
      <c r="LWF540" s="17"/>
      <c r="LWG540" s="17"/>
      <c r="LWH540" s="17"/>
      <c r="LWI540" s="17"/>
      <c r="LWJ540" s="17"/>
      <c r="LWK540" s="17"/>
      <c r="LWL540" s="17"/>
      <c r="LWM540" s="17"/>
      <c r="LWN540" s="17"/>
      <c r="LWO540" s="17"/>
      <c r="LWP540" s="17"/>
      <c r="LWQ540" s="17"/>
      <c r="LWR540" s="17"/>
      <c r="LWS540" s="17"/>
      <c r="LWT540" s="17"/>
      <c r="LWU540" s="17"/>
      <c r="LWV540" s="17"/>
      <c r="LWW540" s="17"/>
      <c r="LWX540" s="17"/>
      <c r="LWY540" s="17"/>
      <c r="LWZ540" s="17"/>
      <c r="LXA540" s="17"/>
      <c r="LXB540" s="17"/>
      <c r="LXC540" s="17"/>
      <c r="LXD540" s="17"/>
      <c r="LXE540" s="17"/>
      <c r="LXF540" s="17"/>
      <c r="LXG540" s="17"/>
      <c r="LXH540" s="17"/>
      <c r="LXI540" s="17"/>
      <c r="LXJ540" s="17"/>
      <c r="LXK540" s="17"/>
      <c r="LXL540" s="17"/>
      <c r="LXM540" s="17"/>
      <c r="LXN540" s="17"/>
      <c r="LXO540" s="17"/>
      <c r="LXP540" s="17"/>
      <c r="LXQ540" s="17"/>
      <c r="LXR540" s="17"/>
      <c r="LXS540" s="17"/>
      <c r="LXT540" s="17"/>
      <c r="LXU540" s="17"/>
      <c r="LXV540" s="17"/>
      <c r="LXW540" s="17"/>
      <c r="LXX540" s="17"/>
      <c r="LXY540" s="17"/>
      <c r="LXZ540" s="17"/>
      <c r="LYA540" s="17"/>
      <c r="LYB540" s="17"/>
      <c r="LYC540" s="17"/>
      <c r="LYD540" s="17"/>
      <c r="LYE540" s="17"/>
      <c r="LYF540" s="17"/>
      <c r="LYG540" s="17"/>
      <c r="LYH540" s="17"/>
      <c r="LYI540" s="17"/>
      <c r="LYJ540" s="17"/>
      <c r="LYK540" s="17"/>
      <c r="LYL540" s="17"/>
      <c r="LYM540" s="17"/>
      <c r="LYN540" s="17"/>
      <c r="LYO540" s="17"/>
      <c r="LYP540" s="17"/>
      <c r="LYQ540" s="17"/>
      <c r="LYR540" s="17"/>
      <c r="LYS540" s="17"/>
      <c r="LYT540" s="17"/>
      <c r="LYU540" s="17"/>
      <c r="LYV540" s="17"/>
      <c r="LYW540" s="17"/>
      <c r="LYX540" s="17"/>
      <c r="LYY540" s="17"/>
      <c r="LYZ540" s="17"/>
      <c r="LZA540" s="17"/>
      <c r="LZB540" s="17"/>
      <c r="LZC540" s="17"/>
      <c r="LZD540" s="17"/>
      <c r="LZE540" s="17"/>
      <c r="LZF540" s="17"/>
      <c r="LZG540" s="17"/>
      <c r="LZH540" s="17"/>
      <c r="LZI540" s="17"/>
      <c r="LZJ540" s="17"/>
      <c r="LZK540" s="17"/>
      <c r="LZL540" s="17"/>
      <c r="LZM540" s="17"/>
      <c r="LZN540" s="17"/>
      <c r="LZO540" s="17"/>
      <c r="LZP540" s="17"/>
      <c r="LZQ540" s="17"/>
      <c r="LZR540" s="17"/>
      <c r="LZS540" s="17"/>
      <c r="LZT540" s="17"/>
      <c r="LZU540" s="17"/>
      <c r="LZV540" s="17"/>
      <c r="LZW540" s="17"/>
      <c r="LZX540" s="17"/>
      <c r="LZY540" s="17"/>
      <c r="LZZ540" s="17"/>
      <c r="MAA540" s="17"/>
      <c r="MAB540" s="17"/>
      <c r="MAC540" s="17"/>
      <c r="MAD540" s="17"/>
      <c r="MAE540" s="17"/>
      <c r="MAF540" s="17"/>
      <c r="MAG540" s="17"/>
      <c r="MAH540" s="17"/>
      <c r="MAI540" s="17"/>
      <c r="MAJ540" s="17"/>
      <c r="MAK540" s="17"/>
      <c r="MAL540" s="17"/>
      <c r="MAM540" s="17"/>
      <c r="MAN540" s="17"/>
      <c r="MAO540" s="17"/>
      <c r="MAP540" s="17"/>
      <c r="MAQ540" s="17"/>
      <c r="MAR540" s="17"/>
      <c r="MAS540" s="17"/>
      <c r="MAT540" s="17"/>
      <c r="MAU540" s="17"/>
      <c r="MAV540" s="17"/>
      <c r="MAW540" s="17"/>
      <c r="MAX540" s="17"/>
      <c r="MAY540" s="17"/>
      <c r="MAZ540" s="17"/>
      <c r="MBA540" s="17"/>
      <c r="MBB540" s="17"/>
      <c r="MBC540" s="17"/>
      <c r="MBD540" s="17"/>
      <c r="MBE540" s="17"/>
      <c r="MBF540" s="17"/>
      <c r="MBG540" s="17"/>
      <c r="MBH540" s="17"/>
      <c r="MBI540" s="17"/>
      <c r="MBJ540" s="17"/>
      <c r="MBK540" s="17"/>
      <c r="MBL540" s="17"/>
      <c r="MBM540" s="17"/>
      <c r="MBN540" s="17"/>
      <c r="MBO540" s="17"/>
      <c r="MBP540" s="17"/>
      <c r="MBQ540" s="17"/>
      <c r="MBR540" s="17"/>
      <c r="MBS540" s="17"/>
      <c r="MBT540" s="17"/>
      <c r="MBU540" s="17"/>
      <c r="MBV540" s="17"/>
      <c r="MBW540" s="17"/>
      <c r="MBX540" s="17"/>
      <c r="MBY540" s="17"/>
      <c r="MBZ540" s="17"/>
      <c r="MCA540" s="17"/>
      <c r="MCB540" s="17"/>
      <c r="MCC540" s="17"/>
      <c r="MCD540" s="17"/>
      <c r="MCE540" s="17"/>
      <c r="MCF540" s="17"/>
      <c r="MCG540" s="17"/>
      <c r="MCH540" s="17"/>
      <c r="MCI540" s="17"/>
      <c r="MCJ540" s="17"/>
      <c r="MCK540" s="17"/>
      <c r="MCL540" s="17"/>
      <c r="MCM540" s="17"/>
      <c r="MCN540" s="17"/>
      <c r="MCO540" s="17"/>
      <c r="MCP540" s="17"/>
      <c r="MCQ540" s="17"/>
      <c r="MCR540" s="17"/>
      <c r="MCS540" s="17"/>
      <c r="MCT540" s="17"/>
      <c r="MCU540" s="17"/>
      <c r="MCV540" s="17"/>
      <c r="MCW540" s="17"/>
      <c r="MCX540" s="17"/>
      <c r="MCY540" s="17"/>
      <c r="MCZ540" s="17"/>
      <c r="MDA540" s="17"/>
      <c r="MDB540" s="17"/>
      <c r="MDC540" s="17"/>
      <c r="MDD540" s="17"/>
      <c r="MDE540" s="17"/>
      <c r="MDF540" s="17"/>
      <c r="MDG540" s="17"/>
      <c r="MDH540" s="17"/>
      <c r="MDI540" s="17"/>
      <c r="MDJ540" s="17"/>
      <c r="MDK540" s="17"/>
      <c r="MDL540" s="17"/>
      <c r="MDM540" s="17"/>
      <c r="MDN540" s="17"/>
      <c r="MDO540" s="17"/>
      <c r="MDP540" s="17"/>
      <c r="MDQ540" s="17"/>
      <c r="MDR540" s="17"/>
      <c r="MDS540" s="17"/>
      <c r="MDT540" s="17"/>
      <c r="MDU540" s="17"/>
      <c r="MDV540" s="17"/>
      <c r="MDW540" s="17"/>
      <c r="MDX540" s="17"/>
      <c r="MDY540" s="17"/>
      <c r="MDZ540" s="17"/>
      <c r="MEA540" s="17"/>
      <c r="MEB540" s="17"/>
      <c r="MEC540" s="17"/>
      <c r="MED540" s="17"/>
      <c r="MEE540" s="17"/>
      <c r="MEF540" s="17"/>
      <c r="MEG540" s="17"/>
      <c r="MEH540" s="17"/>
      <c r="MEI540" s="17"/>
      <c r="MEJ540" s="17"/>
      <c r="MEK540" s="17"/>
      <c r="MEL540" s="17"/>
      <c r="MEM540" s="17"/>
      <c r="MEN540" s="17"/>
      <c r="MEO540" s="17"/>
      <c r="MEP540" s="17"/>
      <c r="MEQ540" s="17"/>
      <c r="MER540" s="17"/>
      <c r="MES540" s="17"/>
      <c r="MET540" s="17"/>
      <c r="MEU540" s="17"/>
      <c r="MEV540" s="17"/>
      <c r="MEW540" s="17"/>
      <c r="MEX540" s="17"/>
      <c r="MEY540" s="17"/>
      <c r="MEZ540" s="17"/>
      <c r="MFA540" s="17"/>
      <c r="MFB540" s="17"/>
      <c r="MFC540" s="17"/>
      <c r="MFD540" s="17"/>
      <c r="MFE540" s="17"/>
      <c r="MFF540" s="17"/>
      <c r="MFG540" s="17"/>
      <c r="MFH540" s="17"/>
      <c r="MFI540" s="17"/>
      <c r="MFJ540" s="17"/>
      <c r="MFK540" s="17"/>
      <c r="MFL540" s="17"/>
      <c r="MFM540" s="17"/>
      <c r="MFN540" s="17"/>
      <c r="MFO540" s="17"/>
      <c r="MFP540" s="17"/>
      <c r="MFQ540" s="17"/>
      <c r="MFR540" s="17"/>
      <c r="MFS540" s="17"/>
      <c r="MFT540" s="17"/>
      <c r="MFU540" s="17"/>
      <c r="MFV540" s="17"/>
      <c r="MFW540" s="17"/>
      <c r="MFX540" s="17"/>
      <c r="MFY540" s="17"/>
      <c r="MFZ540" s="17"/>
      <c r="MGA540" s="17"/>
      <c r="MGB540" s="17"/>
      <c r="MGC540" s="17"/>
      <c r="MGD540" s="17"/>
      <c r="MGE540" s="17"/>
      <c r="MGF540" s="17"/>
      <c r="MGG540" s="17"/>
      <c r="MGH540" s="17"/>
      <c r="MGI540" s="17"/>
      <c r="MGJ540" s="17"/>
      <c r="MGK540" s="17"/>
      <c r="MGL540" s="17"/>
      <c r="MGM540" s="17"/>
      <c r="MGN540" s="17"/>
      <c r="MGO540" s="17"/>
      <c r="MGP540" s="17"/>
      <c r="MGQ540" s="17"/>
      <c r="MGR540" s="17"/>
      <c r="MGS540" s="17"/>
      <c r="MGT540" s="17"/>
      <c r="MGU540" s="17"/>
      <c r="MGV540" s="17"/>
      <c r="MGW540" s="17"/>
      <c r="MGX540" s="17"/>
      <c r="MGY540" s="17"/>
      <c r="MGZ540" s="17"/>
      <c r="MHA540" s="17"/>
      <c r="MHB540" s="17"/>
      <c r="MHC540" s="17"/>
      <c r="MHD540" s="17"/>
      <c r="MHE540" s="17"/>
      <c r="MHF540" s="17"/>
      <c r="MHG540" s="17"/>
      <c r="MHH540" s="17"/>
      <c r="MHI540" s="17"/>
      <c r="MHJ540" s="17"/>
      <c r="MHK540" s="17"/>
      <c r="MHL540" s="17"/>
      <c r="MHM540" s="17"/>
      <c r="MHN540" s="17"/>
      <c r="MHO540" s="17"/>
      <c r="MHP540" s="17"/>
      <c r="MHQ540" s="17"/>
      <c r="MHR540" s="17"/>
      <c r="MHS540" s="17"/>
      <c r="MHT540" s="17"/>
      <c r="MHU540" s="17"/>
      <c r="MHV540" s="17"/>
      <c r="MHW540" s="17"/>
      <c r="MHX540" s="17"/>
      <c r="MHY540" s="17"/>
      <c r="MHZ540" s="17"/>
      <c r="MIA540" s="17"/>
      <c r="MIB540" s="17"/>
      <c r="MIC540" s="17"/>
      <c r="MID540" s="17"/>
      <c r="MIE540" s="17"/>
      <c r="MIF540" s="17"/>
      <c r="MIG540" s="17"/>
      <c r="MIH540" s="17"/>
      <c r="MII540" s="17"/>
      <c r="MIJ540" s="17"/>
      <c r="MIK540" s="17"/>
      <c r="MIL540" s="17"/>
      <c r="MIM540" s="17"/>
      <c r="MIN540" s="17"/>
      <c r="MIO540" s="17"/>
      <c r="MIP540" s="17"/>
      <c r="MIQ540" s="17"/>
      <c r="MIR540" s="17"/>
      <c r="MIS540" s="17"/>
      <c r="MIT540" s="17"/>
      <c r="MIU540" s="17"/>
      <c r="MIV540" s="17"/>
      <c r="MIW540" s="17"/>
      <c r="MIX540" s="17"/>
      <c r="MIY540" s="17"/>
      <c r="MIZ540" s="17"/>
      <c r="MJA540" s="17"/>
      <c r="MJB540" s="17"/>
      <c r="MJC540" s="17"/>
      <c r="MJD540" s="17"/>
      <c r="MJE540" s="17"/>
      <c r="MJF540" s="17"/>
      <c r="MJG540" s="17"/>
      <c r="MJH540" s="17"/>
      <c r="MJI540" s="17"/>
      <c r="MJJ540" s="17"/>
      <c r="MJK540" s="17"/>
      <c r="MJL540" s="17"/>
      <c r="MJM540" s="17"/>
      <c r="MJN540" s="17"/>
      <c r="MJO540" s="17"/>
      <c r="MJP540" s="17"/>
      <c r="MJQ540" s="17"/>
      <c r="MJR540" s="17"/>
      <c r="MJS540" s="17"/>
      <c r="MJT540" s="17"/>
      <c r="MJU540" s="17"/>
      <c r="MJV540" s="17"/>
      <c r="MJW540" s="17"/>
      <c r="MJX540" s="17"/>
      <c r="MJY540" s="17"/>
      <c r="MJZ540" s="17"/>
      <c r="MKA540" s="17"/>
      <c r="MKB540" s="17"/>
      <c r="MKC540" s="17"/>
      <c r="MKD540" s="17"/>
      <c r="MKE540" s="17"/>
      <c r="MKF540" s="17"/>
      <c r="MKG540" s="17"/>
      <c r="MKH540" s="17"/>
      <c r="MKI540" s="17"/>
      <c r="MKJ540" s="17"/>
      <c r="MKK540" s="17"/>
      <c r="MKL540" s="17"/>
      <c r="MKM540" s="17"/>
      <c r="MKN540" s="17"/>
      <c r="MKO540" s="17"/>
      <c r="MKP540" s="17"/>
      <c r="MKQ540" s="17"/>
      <c r="MKR540" s="17"/>
      <c r="MKS540" s="17"/>
      <c r="MKT540" s="17"/>
      <c r="MKU540" s="17"/>
      <c r="MKV540" s="17"/>
      <c r="MKW540" s="17"/>
      <c r="MKX540" s="17"/>
      <c r="MKY540" s="17"/>
      <c r="MKZ540" s="17"/>
      <c r="MLA540" s="17"/>
      <c r="MLB540" s="17"/>
      <c r="MLC540" s="17"/>
      <c r="MLD540" s="17"/>
      <c r="MLE540" s="17"/>
      <c r="MLF540" s="17"/>
      <c r="MLG540" s="17"/>
      <c r="MLH540" s="17"/>
      <c r="MLI540" s="17"/>
      <c r="MLJ540" s="17"/>
      <c r="MLK540" s="17"/>
      <c r="MLL540" s="17"/>
      <c r="MLM540" s="17"/>
      <c r="MLN540" s="17"/>
      <c r="MLO540" s="17"/>
      <c r="MLP540" s="17"/>
      <c r="MLQ540" s="17"/>
      <c r="MLR540" s="17"/>
      <c r="MLS540" s="17"/>
      <c r="MLT540" s="17"/>
      <c r="MLU540" s="17"/>
      <c r="MLV540" s="17"/>
      <c r="MLW540" s="17"/>
      <c r="MLX540" s="17"/>
      <c r="MLY540" s="17"/>
      <c r="MLZ540" s="17"/>
      <c r="MMA540" s="17"/>
      <c r="MMB540" s="17"/>
      <c r="MMC540" s="17"/>
      <c r="MMD540" s="17"/>
      <c r="MME540" s="17"/>
      <c r="MMF540" s="17"/>
      <c r="MMG540" s="17"/>
      <c r="MMH540" s="17"/>
      <c r="MMI540" s="17"/>
      <c r="MMJ540" s="17"/>
      <c r="MMK540" s="17"/>
      <c r="MML540" s="17"/>
      <c r="MMM540" s="17"/>
      <c r="MMN540" s="17"/>
      <c r="MMO540" s="17"/>
      <c r="MMP540" s="17"/>
      <c r="MMQ540" s="17"/>
      <c r="MMR540" s="17"/>
      <c r="MMS540" s="17"/>
      <c r="MMT540" s="17"/>
      <c r="MMU540" s="17"/>
      <c r="MMV540" s="17"/>
      <c r="MMW540" s="17"/>
      <c r="MMX540" s="17"/>
      <c r="MMY540" s="17"/>
      <c r="MMZ540" s="17"/>
      <c r="MNA540" s="17"/>
      <c r="MNB540" s="17"/>
      <c r="MNC540" s="17"/>
      <c r="MND540" s="17"/>
      <c r="MNE540" s="17"/>
      <c r="MNF540" s="17"/>
      <c r="MNG540" s="17"/>
      <c r="MNH540" s="17"/>
      <c r="MNI540" s="17"/>
      <c r="MNJ540" s="17"/>
      <c r="MNK540" s="17"/>
      <c r="MNL540" s="17"/>
      <c r="MNM540" s="17"/>
      <c r="MNN540" s="17"/>
      <c r="MNO540" s="17"/>
      <c r="MNP540" s="17"/>
      <c r="MNQ540" s="17"/>
      <c r="MNR540" s="17"/>
      <c r="MNS540" s="17"/>
      <c r="MNT540" s="17"/>
      <c r="MNU540" s="17"/>
      <c r="MNV540" s="17"/>
      <c r="MNW540" s="17"/>
      <c r="MNX540" s="17"/>
      <c r="MNY540" s="17"/>
      <c r="MNZ540" s="17"/>
      <c r="MOA540" s="17"/>
      <c r="MOB540" s="17"/>
      <c r="MOC540" s="17"/>
      <c r="MOD540" s="17"/>
      <c r="MOE540" s="17"/>
      <c r="MOF540" s="17"/>
      <c r="MOG540" s="17"/>
      <c r="MOH540" s="17"/>
      <c r="MOI540" s="17"/>
      <c r="MOJ540" s="17"/>
      <c r="MOK540" s="17"/>
      <c r="MOL540" s="17"/>
      <c r="MOM540" s="17"/>
      <c r="MON540" s="17"/>
      <c r="MOO540" s="17"/>
      <c r="MOP540" s="17"/>
      <c r="MOQ540" s="17"/>
      <c r="MOR540" s="17"/>
      <c r="MOS540" s="17"/>
      <c r="MOT540" s="17"/>
      <c r="MOU540" s="17"/>
      <c r="MOV540" s="17"/>
      <c r="MOW540" s="17"/>
      <c r="MOX540" s="17"/>
      <c r="MOY540" s="17"/>
      <c r="MOZ540" s="17"/>
      <c r="MPA540" s="17"/>
      <c r="MPB540" s="17"/>
      <c r="MPC540" s="17"/>
      <c r="MPD540" s="17"/>
      <c r="MPE540" s="17"/>
      <c r="MPF540" s="17"/>
      <c r="MPG540" s="17"/>
      <c r="MPH540" s="17"/>
      <c r="MPI540" s="17"/>
      <c r="MPJ540" s="17"/>
      <c r="MPK540" s="17"/>
      <c r="MPL540" s="17"/>
      <c r="MPM540" s="17"/>
      <c r="MPN540" s="17"/>
      <c r="MPO540" s="17"/>
      <c r="MPP540" s="17"/>
      <c r="MPQ540" s="17"/>
      <c r="MPR540" s="17"/>
      <c r="MPS540" s="17"/>
      <c r="MPT540" s="17"/>
      <c r="MPU540" s="17"/>
      <c r="MPV540" s="17"/>
      <c r="MPW540" s="17"/>
      <c r="MPX540" s="17"/>
      <c r="MPY540" s="17"/>
      <c r="MPZ540" s="17"/>
      <c r="MQA540" s="17"/>
      <c r="MQB540" s="17"/>
      <c r="MQC540" s="17"/>
      <c r="MQD540" s="17"/>
      <c r="MQE540" s="17"/>
      <c r="MQF540" s="17"/>
      <c r="MQG540" s="17"/>
      <c r="MQH540" s="17"/>
      <c r="MQI540" s="17"/>
      <c r="MQJ540" s="17"/>
      <c r="MQK540" s="17"/>
      <c r="MQL540" s="17"/>
      <c r="MQM540" s="17"/>
      <c r="MQN540" s="17"/>
      <c r="MQO540" s="17"/>
      <c r="MQP540" s="17"/>
      <c r="MQQ540" s="17"/>
      <c r="MQR540" s="17"/>
      <c r="MQS540" s="17"/>
      <c r="MQT540" s="17"/>
      <c r="MQU540" s="17"/>
      <c r="MQV540" s="17"/>
      <c r="MQW540" s="17"/>
      <c r="MQX540" s="17"/>
      <c r="MQY540" s="17"/>
      <c r="MQZ540" s="17"/>
      <c r="MRA540" s="17"/>
      <c r="MRB540" s="17"/>
      <c r="MRC540" s="17"/>
      <c r="MRD540" s="17"/>
      <c r="MRE540" s="17"/>
      <c r="MRF540" s="17"/>
      <c r="MRG540" s="17"/>
      <c r="MRH540" s="17"/>
      <c r="MRI540" s="17"/>
      <c r="MRJ540" s="17"/>
      <c r="MRK540" s="17"/>
      <c r="MRL540" s="17"/>
      <c r="MRM540" s="17"/>
      <c r="MRN540" s="17"/>
      <c r="MRO540" s="17"/>
      <c r="MRP540" s="17"/>
      <c r="MRQ540" s="17"/>
      <c r="MRR540" s="17"/>
      <c r="MRS540" s="17"/>
      <c r="MRT540" s="17"/>
      <c r="MRU540" s="17"/>
      <c r="MRV540" s="17"/>
      <c r="MRW540" s="17"/>
      <c r="MRX540" s="17"/>
      <c r="MRY540" s="17"/>
      <c r="MRZ540" s="17"/>
      <c r="MSA540" s="17"/>
      <c r="MSB540" s="17"/>
      <c r="MSC540" s="17"/>
      <c r="MSD540" s="17"/>
      <c r="MSE540" s="17"/>
      <c r="MSF540" s="17"/>
      <c r="MSG540" s="17"/>
      <c r="MSH540" s="17"/>
      <c r="MSI540" s="17"/>
      <c r="MSJ540" s="17"/>
      <c r="MSK540" s="17"/>
      <c r="MSL540" s="17"/>
      <c r="MSM540" s="17"/>
      <c r="MSN540" s="17"/>
      <c r="MSO540" s="17"/>
      <c r="MSP540" s="17"/>
      <c r="MSQ540" s="17"/>
      <c r="MSR540" s="17"/>
      <c r="MSS540" s="17"/>
      <c r="MST540" s="17"/>
      <c r="MSU540" s="17"/>
      <c r="MSV540" s="17"/>
      <c r="MSW540" s="17"/>
      <c r="MSX540" s="17"/>
      <c r="MSY540" s="17"/>
      <c r="MSZ540" s="17"/>
      <c r="MTA540" s="17"/>
      <c r="MTB540" s="17"/>
      <c r="MTC540" s="17"/>
      <c r="MTD540" s="17"/>
      <c r="MTE540" s="17"/>
      <c r="MTF540" s="17"/>
      <c r="MTG540" s="17"/>
      <c r="MTH540" s="17"/>
      <c r="MTI540" s="17"/>
      <c r="MTJ540" s="17"/>
      <c r="MTK540" s="17"/>
      <c r="MTL540" s="17"/>
      <c r="MTM540" s="17"/>
      <c r="MTN540" s="17"/>
      <c r="MTO540" s="17"/>
      <c r="MTP540" s="17"/>
      <c r="MTQ540" s="17"/>
      <c r="MTR540" s="17"/>
      <c r="MTS540" s="17"/>
      <c r="MTT540" s="17"/>
      <c r="MTU540" s="17"/>
      <c r="MTV540" s="17"/>
      <c r="MTW540" s="17"/>
      <c r="MTX540" s="17"/>
      <c r="MTY540" s="17"/>
      <c r="MTZ540" s="17"/>
      <c r="MUA540" s="17"/>
      <c r="MUB540" s="17"/>
      <c r="MUC540" s="17"/>
      <c r="MUD540" s="17"/>
      <c r="MUE540" s="17"/>
      <c r="MUF540" s="17"/>
      <c r="MUG540" s="17"/>
      <c r="MUH540" s="17"/>
      <c r="MUI540" s="17"/>
      <c r="MUJ540" s="17"/>
      <c r="MUK540" s="17"/>
      <c r="MUL540" s="17"/>
      <c r="MUM540" s="17"/>
      <c r="MUN540" s="17"/>
      <c r="MUO540" s="17"/>
      <c r="MUP540" s="17"/>
      <c r="MUQ540" s="17"/>
      <c r="MUR540" s="17"/>
      <c r="MUS540" s="17"/>
      <c r="MUT540" s="17"/>
      <c r="MUU540" s="17"/>
      <c r="MUV540" s="17"/>
      <c r="MUW540" s="17"/>
      <c r="MUX540" s="17"/>
      <c r="MUY540" s="17"/>
      <c r="MUZ540" s="17"/>
      <c r="MVA540" s="17"/>
      <c r="MVB540" s="17"/>
      <c r="MVC540" s="17"/>
      <c r="MVD540" s="17"/>
      <c r="MVE540" s="17"/>
      <c r="MVF540" s="17"/>
      <c r="MVG540" s="17"/>
      <c r="MVH540" s="17"/>
      <c r="MVI540" s="17"/>
      <c r="MVJ540" s="17"/>
      <c r="MVK540" s="17"/>
      <c r="MVL540" s="17"/>
      <c r="MVM540" s="17"/>
      <c r="MVN540" s="17"/>
      <c r="MVO540" s="17"/>
      <c r="MVP540" s="17"/>
      <c r="MVQ540" s="17"/>
      <c r="MVR540" s="17"/>
      <c r="MVS540" s="17"/>
      <c r="MVT540" s="17"/>
      <c r="MVU540" s="17"/>
      <c r="MVV540" s="17"/>
      <c r="MVW540" s="17"/>
      <c r="MVX540" s="17"/>
      <c r="MVY540" s="17"/>
      <c r="MVZ540" s="17"/>
      <c r="MWA540" s="17"/>
      <c r="MWB540" s="17"/>
      <c r="MWC540" s="17"/>
      <c r="MWD540" s="17"/>
      <c r="MWE540" s="17"/>
      <c r="MWF540" s="17"/>
      <c r="MWG540" s="17"/>
      <c r="MWH540" s="17"/>
      <c r="MWI540" s="17"/>
      <c r="MWJ540" s="17"/>
      <c r="MWK540" s="17"/>
      <c r="MWL540" s="17"/>
      <c r="MWM540" s="17"/>
      <c r="MWN540" s="17"/>
      <c r="MWO540" s="17"/>
      <c r="MWP540" s="17"/>
      <c r="MWQ540" s="17"/>
      <c r="MWR540" s="17"/>
      <c r="MWS540" s="17"/>
      <c r="MWT540" s="17"/>
      <c r="MWU540" s="17"/>
      <c r="MWV540" s="17"/>
      <c r="MWW540" s="17"/>
      <c r="MWX540" s="17"/>
      <c r="MWY540" s="17"/>
      <c r="MWZ540" s="17"/>
      <c r="MXA540" s="17"/>
      <c r="MXB540" s="17"/>
      <c r="MXC540" s="17"/>
      <c r="MXD540" s="17"/>
      <c r="MXE540" s="17"/>
      <c r="MXF540" s="17"/>
      <c r="MXG540" s="17"/>
      <c r="MXH540" s="17"/>
      <c r="MXI540" s="17"/>
      <c r="MXJ540" s="17"/>
      <c r="MXK540" s="17"/>
      <c r="MXL540" s="17"/>
      <c r="MXM540" s="17"/>
      <c r="MXN540" s="17"/>
      <c r="MXO540" s="17"/>
      <c r="MXP540" s="17"/>
      <c r="MXQ540" s="17"/>
      <c r="MXR540" s="17"/>
      <c r="MXS540" s="17"/>
      <c r="MXT540" s="17"/>
      <c r="MXU540" s="17"/>
      <c r="MXV540" s="17"/>
      <c r="MXW540" s="17"/>
      <c r="MXX540" s="17"/>
      <c r="MXY540" s="17"/>
      <c r="MXZ540" s="17"/>
      <c r="MYA540" s="17"/>
      <c r="MYB540" s="17"/>
      <c r="MYC540" s="17"/>
      <c r="MYD540" s="17"/>
      <c r="MYE540" s="17"/>
      <c r="MYF540" s="17"/>
      <c r="MYG540" s="17"/>
      <c r="MYH540" s="17"/>
      <c r="MYI540" s="17"/>
      <c r="MYJ540" s="17"/>
      <c r="MYK540" s="17"/>
      <c r="MYL540" s="17"/>
      <c r="MYM540" s="17"/>
      <c r="MYN540" s="17"/>
      <c r="MYO540" s="17"/>
      <c r="MYP540" s="17"/>
      <c r="MYQ540" s="17"/>
      <c r="MYR540" s="17"/>
      <c r="MYS540" s="17"/>
      <c r="MYT540" s="17"/>
      <c r="MYU540" s="17"/>
      <c r="MYV540" s="17"/>
      <c r="MYW540" s="17"/>
      <c r="MYX540" s="17"/>
      <c r="MYY540" s="17"/>
      <c r="MYZ540" s="17"/>
      <c r="MZA540" s="17"/>
      <c r="MZB540" s="17"/>
      <c r="MZC540" s="17"/>
      <c r="MZD540" s="17"/>
      <c r="MZE540" s="17"/>
      <c r="MZF540" s="17"/>
      <c r="MZG540" s="17"/>
      <c r="MZH540" s="17"/>
      <c r="MZI540" s="17"/>
      <c r="MZJ540" s="17"/>
      <c r="MZK540" s="17"/>
      <c r="MZL540" s="17"/>
      <c r="MZM540" s="17"/>
      <c r="MZN540" s="17"/>
      <c r="MZO540" s="17"/>
      <c r="MZP540" s="17"/>
      <c r="MZQ540" s="17"/>
      <c r="MZR540" s="17"/>
      <c r="MZS540" s="17"/>
      <c r="MZT540" s="17"/>
      <c r="MZU540" s="17"/>
      <c r="MZV540" s="17"/>
      <c r="MZW540" s="17"/>
      <c r="MZX540" s="17"/>
      <c r="MZY540" s="17"/>
      <c r="MZZ540" s="17"/>
      <c r="NAA540" s="17"/>
      <c r="NAB540" s="17"/>
      <c r="NAC540" s="17"/>
      <c r="NAD540" s="17"/>
      <c r="NAE540" s="17"/>
      <c r="NAF540" s="17"/>
      <c r="NAG540" s="17"/>
      <c r="NAH540" s="17"/>
      <c r="NAI540" s="17"/>
      <c r="NAJ540" s="17"/>
      <c r="NAK540" s="17"/>
      <c r="NAL540" s="17"/>
      <c r="NAM540" s="17"/>
      <c r="NAN540" s="17"/>
      <c r="NAO540" s="17"/>
      <c r="NAP540" s="17"/>
      <c r="NAQ540" s="17"/>
      <c r="NAR540" s="17"/>
      <c r="NAS540" s="17"/>
      <c r="NAT540" s="17"/>
      <c r="NAU540" s="17"/>
      <c r="NAV540" s="17"/>
      <c r="NAW540" s="17"/>
      <c r="NAX540" s="17"/>
      <c r="NAY540" s="17"/>
      <c r="NAZ540" s="17"/>
      <c r="NBA540" s="17"/>
      <c r="NBB540" s="17"/>
      <c r="NBC540" s="17"/>
      <c r="NBD540" s="17"/>
      <c r="NBE540" s="17"/>
      <c r="NBF540" s="17"/>
      <c r="NBG540" s="17"/>
      <c r="NBH540" s="17"/>
      <c r="NBI540" s="17"/>
      <c r="NBJ540" s="17"/>
      <c r="NBK540" s="17"/>
      <c r="NBL540" s="17"/>
      <c r="NBM540" s="17"/>
      <c r="NBN540" s="17"/>
      <c r="NBO540" s="17"/>
      <c r="NBP540" s="17"/>
      <c r="NBQ540" s="17"/>
      <c r="NBR540" s="17"/>
      <c r="NBS540" s="17"/>
      <c r="NBT540" s="17"/>
      <c r="NBU540" s="17"/>
      <c r="NBV540" s="17"/>
      <c r="NBW540" s="17"/>
      <c r="NBX540" s="17"/>
      <c r="NBY540" s="17"/>
      <c r="NBZ540" s="17"/>
      <c r="NCA540" s="17"/>
      <c r="NCB540" s="17"/>
      <c r="NCC540" s="17"/>
      <c r="NCD540" s="17"/>
      <c r="NCE540" s="17"/>
      <c r="NCF540" s="17"/>
      <c r="NCG540" s="17"/>
      <c r="NCH540" s="17"/>
      <c r="NCI540" s="17"/>
      <c r="NCJ540" s="17"/>
      <c r="NCK540" s="17"/>
      <c r="NCL540" s="17"/>
      <c r="NCM540" s="17"/>
      <c r="NCN540" s="17"/>
      <c r="NCO540" s="17"/>
      <c r="NCP540" s="17"/>
      <c r="NCQ540" s="17"/>
      <c r="NCR540" s="17"/>
      <c r="NCS540" s="17"/>
      <c r="NCT540" s="17"/>
      <c r="NCU540" s="17"/>
      <c r="NCV540" s="17"/>
      <c r="NCW540" s="17"/>
      <c r="NCX540" s="17"/>
      <c r="NCY540" s="17"/>
      <c r="NCZ540" s="17"/>
      <c r="NDA540" s="17"/>
      <c r="NDB540" s="17"/>
      <c r="NDC540" s="17"/>
      <c r="NDD540" s="17"/>
      <c r="NDE540" s="17"/>
      <c r="NDF540" s="17"/>
      <c r="NDG540" s="17"/>
      <c r="NDH540" s="17"/>
      <c r="NDI540" s="17"/>
      <c r="NDJ540" s="17"/>
      <c r="NDK540" s="17"/>
      <c r="NDL540" s="17"/>
      <c r="NDM540" s="17"/>
      <c r="NDN540" s="17"/>
      <c r="NDO540" s="17"/>
      <c r="NDP540" s="17"/>
      <c r="NDQ540" s="17"/>
      <c r="NDR540" s="17"/>
      <c r="NDS540" s="17"/>
      <c r="NDT540" s="17"/>
      <c r="NDU540" s="17"/>
      <c r="NDV540" s="17"/>
      <c r="NDW540" s="17"/>
      <c r="NDX540" s="17"/>
      <c r="NDY540" s="17"/>
      <c r="NDZ540" s="17"/>
      <c r="NEA540" s="17"/>
      <c r="NEB540" s="17"/>
      <c r="NEC540" s="17"/>
      <c r="NED540" s="17"/>
      <c r="NEE540" s="17"/>
      <c r="NEF540" s="17"/>
      <c r="NEG540" s="17"/>
      <c r="NEH540" s="17"/>
      <c r="NEI540" s="17"/>
      <c r="NEJ540" s="17"/>
      <c r="NEK540" s="17"/>
      <c r="NEL540" s="17"/>
      <c r="NEM540" s="17"/>
      <c r="NEN540" s="17"/>
      <c r="NEO540" s="17"/>
      <c r="NEP540" s="17"/>
      <c r="NEQ540" s="17"/>
      <c r="NER540" s="17"/>
      <c r="NES540" s="17"/>
      <c r="NET540" s="17"/>
      <c r="NEU540" s="17"/>
      <c r="NEV540" s="17"/>
      <c r="NEW540" s="17"/>
      <c r="NEX540" s="17"/>
      <c r="NEY540" s="17"/>
      <c r="NEZ540" s="17"/>
      <c r="NFA540" s="17"/>
      <c r="NFB540" s="17"/>
      <c r="NFC540" s="17"/>
      <c r="NFD540" s="17"/>
      <c r="NFE540" s="17"/>
      <c r="NFF540" s="17"/>
      <c r="NFG540" s="17"/>
      <c r="NFH540" s="17"/>
      <c r="NFI540" s="17"/>
      <c r="NFJ540" s="17"/>
      <c r="NFK540" s="17"/>
      <c r="NFL540" s="17"/>
      <c r="NFM540" s="17"/>
      <c r="NFN540" s="17"/>
      <c r="NFO540" s="17"/>
      <c r="NFP540" s="17"/>
      <c r="NFQ540" s="17"/>
      <c r="NFR540" s="17"/>
      <c r="NFS540" s="17"/>
      <c r="NFT540" s="17"/>
      <c r="NFU540" s="17"/>
      <c r="NFV540" s="17"/>
      <c r="NFW540" s="17"/>
      <c r="NFX540" s="17"/>
      <c r="NFY540" s="17"/>
      <c r="NFZ540" s="17"/>
      <c r="NGA540" s="17"/>
      <c r="NGB540" s="17"/>
      <c r="NGC540" s="17"/>
      <c r="NGD540" s="17"/>
      <c r="NGE540" s="17"/>
      <c r="NGF540" s="17"/>
      <c r="NGG540" s="17"/>
      <c r="NGH540" s="17"/>
      <c r="NGI540" s="17"/>
      <c r="NGJ540" s="17"/>
      <c r="NGK540" s="17"/>
      <c r="NGL540" s="17"/>
      <c r="NGM540" s="17"/>
      <c r="NGN540" s="17"/>
      <c r="NGO540" s="17"/>
      <c r="NGP540" s="17"/>
      <c r="NGQ540" s="17"/>
      <c r="NGR540" s="17"/>
      <c r="NGS540" s="17"/>
      <c r="NGT540" s="17"/>
      <c r="NGU540" s="17"/>
      <c r="NGV540" s="17"/>
      <c r="NGW540" s="17"/>
      <c r="NGX540" s="17"/>
      <c r="NGY540" s="17"/>
      <c r="NGZ540" s="17"/>
      <c r="NHA540" s="17"/>
      <c r="NHB540" s="17"/>
      <c r="NHC540" s="17"/>
      <c r="NHD540" s="17"/>
      <c r="NHE540" s="17"/>
      <c r="NHF540" s="17"/>
      <c r="NHG540" s="17"/>
      <c r="NHH540" s="17"/>
      <c r="NHI540" s="17"/>
      <c r="NHJ540" s="17"/>
      <c r="NHK540" s="17"/>
      <c r="NHL540" s="17"/>
      <c r="NHM540" s="17"/>
      <c r="NHN540" s="17"/>
      <c r="NHO540" s="17"/>
      <c r="NHP540" s="17"/>
      <c r="NHQ540" s="17"/>
      <c r="NHR540" s="17"/>
      <c r="NHS540" s="17"/>
      <c r="NHT540" s="17"/>
      <c r="NHU540" s="17"/>
      <c r="NHV540" s="17"/>
      <c r="NHW540" s="17"/>
      <c r="NHX540" s="17"/>
      <c r="NHY540" s="17"/>
      <c r="NHZ540" s="17"/>
      <c r="NIA540" s="17"/>
      <c r="NIB540" s="17"/>
      <c r="NIC540" s="17"/>
      <c r="NID540" s="17"/>
      <c r="NIE540" s="17"/>
      <c r="NIF540" s="17"/>
      <c r="NIG540" s="17"/>
      <c r="NIH540" s="17"/>
      <c r="NII540" s="17"/>
      <c r="NIJ540" s="17"/>
      <c r="NIK540" s="17"/>
      <c r="NIL540" s="17"/>
      <c r="NIM540" s="17"/>
      <c r="NIN540" s="17"/>
      <c r="NIO540" s="17"/>
      <c r="NIP540" s="17"/>
      <c r="NIQ540" s="17"/>
      <c r="NIR540" s="17"/>
      <c r="NIS540" s="17"/>
      <c r="NIT540" s="17"/>
      <c r="NIU540" s="17"/>
      <c r="NIV540" s="17"/>
      <c r="NIW540" s="17"/>
      <c r="NIX540" s="17"/>
      <c r="NIY540" s="17"/>
      <c r="NIZ540" s="17"/>
      <c r="NJA540" s="17"/>
      <c r="NJB540" s="17"/>
      <c r="NJC540" s="17"/>
      <c r="NJD540" s="17"/>
      <c r="NJE540" s="17"/>
      <c r="NJF540" s="17"/>
      <c r="NJG540" s="17"/>
      <c r="NJH540" s="17"/>
      <c r="NJI540" s="17"/>
      <c r="NJJ540" s="17"/>
      <c r="NJK540" s="17"/>
      <c r="NJL540" s="17"/>
      <c r="NJM540" s="17"/>
      <c r="NJN540" s="17"/>
      <c r="NJO540" s="17"/>
      <c r="NJP540" s="17"/>
      <c r="NJQ540" s="17"/>
      <c r="NJR540" s="17"/>
      <c r="NJS540" s="17"/>
      <c r="NJT540" s="17"/>
      <c r="NJU540" s="17"/>
      <c r="NJV540" s="17"/>
      <c r="NJW540" s="17"/>
      <c r="NJX540" s="17"/>
      <c r="NJY540" s="17"/>
      <c r="NJZ540" s="17"/>
      <c r="NKA540" s="17"/>
      <c r="NKB540" s="17"/>
      <c r="NKC540" s="17"/>
      <c r="NKD540" s="17"/>
      <c r="NKE540" s="17"/>
      <c r="NKF540" s="17"/>
      <c r="NKG540" s="17"/>
      <c r="NKH540" s="17"/>
      <c r="NKI540" s="17"/>
      <c r="NKJ540" s="17"/>
      <c r="NKK540" s="17"/>
      <c r="NKL540" s="17"/>
      <c r="NKM540" s="17"/>
      <c r="NKN540" s="17"/>
      <c r="NKO540" s="17"/>
      <c r="NKP540" s="17"/>
      <c r="NKQ540" s="17"/>
      <c r="NKR540" s="17"/>
      <c r="NKS540" s="17"/>
      <c r="NKT540" s="17"/>
      <c r="NKU540" s="17"/>
      <c r="NKV540" s="17"/>
      <c r="NKW540" s="17"/>
      <c r="NKX540" s="17"/>
      <c r="NKY540" s="17"/>
      <c r="NKZ540" s="17"/>
      <c r="NLA540" s="17"/>
      <c r="NLB540" s="17"/>
      <c r="NLC540" s="17"/>
      <c r="NLD540" s="17"/>
      <c r="NLE540" s="17"/>
      <c r="NLF540" s="17"/>
      <c r="NLG540" s="17"/>
      <c r="NLH540" s="17"/>
      <c r="NLI540" s="17"/>
      <c r="NLJ540" s="17"/>
      <c r="NLK540" s="17"/>
      <c r="NLL540" s="17"/>
      <c r="NLM540" s="17"/>
      <c r="NLN540" s="17"/>
      <c r="NLO540" s="17"/>
      <c r="NLP540" s="17"/>
      <c r="NLQ540" s="17"/>
      <c r="NLR540" s="17"/>
      <c r="NLS540" s="17"/>
      <c r="NLT540" s="17"/>
      <c r="NLU540" s="17"/>
      <c r="NLV540" s="17"/>
      <c r="NLW540" s="17"/>
      <c r="NLX540" s="17"/>
      <c r="NLY540" s="17"/>
      <c r="NLZ540" s="17"/>
      <c r="NMA540" s="17"/>
      <c r="NMB540" s="17"/>
      <c r="NMC540" s="17"/>
      <c r="NMD540" s="17"/>
      <c r="NME540" s="17"/>
      <c r="NMF540" s="17"/>
      <c r="NMG540" s="17"/>
      <c r="NMH540" s="17"/>
      <c r="NMI540" s="17"/>
      <c r="NMJ540" s="17"/>
      <c r="NMK540" s="17"/>
      <c r="NML540" s="17"/>
      <c r="NMM540" s="17"/>
      <c r="NMN540" s="17"/>
      <c r="NMO540" s="17"/>
      <c r="NMP540" s="17"/>
      <c r="NMQ540" s="17"/>
      <c r="NMR540" s="17"/>
      <c r="NMS540" s="17"/>
      <c r="NMT540" s="17"/>
      <c r="NMU540" s="17"/>
      <c r="NMV540" s="17"/>
      <c r="NMW540" s="17"/>
      <c r="NMX540" s="17"/>
      <c r="NMY540" s="17"/>
      <c r="NMZ540" s="17"/>
      <c r="NNA540" s="17"/>
      <c r="NNB540" s="17"/>
      <c r="NNC540" s="17"/>
      <c r="NND540" s="17"/>
      <c r="NNE540" s="17"/>
      <c r="NNF540" s="17"/>
      <c r="NNG540" s="17"/>
      <c r="NNH540" s="17"/>
      <c r="NNI540" s="17"/>
      <c r="NNJ540" s="17"/>
      <c r="NNK540" s="17"/>
      <c r="NNL540" s="17"/>
      <c r="NNM540" s="17"/>
      <c r="NNN540" s="17"/>
      <c r="NNO540" s="17"/>
      <c r="NNP540" s="17"/>
      <c r="NNQ540" s="17"/>
      <c r="NNR540" s="17"/>
      <c r="NNS540" s="17"/>
      <c r="NNT540" s="17"/>
      <c r="NNU540" s="17"/>
      <c r="NNV540" s="17"/>
      <c r="NNW540" s="17"/>
      <c r="NNX540" s="17"/>
      <c r="NNY540" s="17"/>
      <c r="NNZ540" s="17"/>
      <c r="NOA540" s="17"/>
      <c r="NOB540" s="17"/>
      <c r="NOC540" s="17"/>
      <c r="NOD540" s="17"/>
      <c r="NOE540" s="17"/>
      <c r="NOF540" s="17"/>
      <c r="NOG540" s="17"/>
      <c r="NOH540" s="17"/>
      <c r="NOI540" s="17"/>
      <c r="NOJ540" s="17"/>
      <c r="NOK540" s="17"/>
      <c r="NOL540" s="17"/>
      <c r="NOM540" s="17"/>
      <c r="NON540" s="17"/>
      <c r="NOO540" s="17"/>
      <c r="NOP540" s="17"/>
      <c r="NOQ540" s="17"/>
      <c r="NOR540" s="17"/>
      <c r="NOS540" s="17"/>
      <c r="NOT540" s="17"/>
      <c r="NOU540" s="17"/>
      <c r="NOV540" s="17"/>
      <c r="NOW540" s="17"/>
      <c r="NOX540" s="17"/>
      <c r="NOY540" s="17"/>
      <c r="NOZ540" s="17"/>
      <c r="NPA540" s="17"/>
      <c r="NPB540" s="17"/>
      <c r="NPC540" s="17"/>
      <c r="NPD540" s="17"/>
      <c r="NPE540" s="17"/>
      <c r="NPF540" s="17"/>
      <c r="NPG540" s="17"/>
      <c r="NPH540" s="17"/>
      <c r="NPI540" s="17"/>
      <c r="NPJ540" s="17"/>
      <c r="NPK540" s="17"/>
      <c r="NPL540" s="17"/>
      <c r="NPM540" s="17"/>
      <c r="NPN540" s="17"/>
      <c r="NPO540" s="17"/>
      <c r="NPP540" s="17"/>
      <c r="NPQ540" s="17"/>
      <c r="NPR540" s="17"/>
      <c r="NPS540" s="17"/>
      <c r="NPT540" s="17"/>
      <c r="NPU540" s="17"/>
      <c r="NPV540" s="17"/>
      <c r="NPW540" s="17"/>
      <c r="NPX540" s="17"/>
      <c r="NPY540" s="17"/>
      <c r="NPZ540" s="17"/>
      <c r="NQA540" s="17"/>
      <c r="NQB540" s="17"/>
      <c r="NQC540" s="17"/>
      <c r="NQD540" s="17"/>
      <c r="NQE540" s="17"/>
      <c r="NQF540" s="17"/>
      <c r="NQG540" s="17"/>
      <c r="NQH540" s="17"/>
      <c r="NQI540" s="17"/>
      <c r="NQJ540" s="17"/>
      <c r="NQK540" s="17"/>
      <c r="NQL540" s="17"/>
      <c r="NQM540" s="17"/>
      <c r="NQN540" s="17"/>
      <c r="NQO540" s="17"/>
      <c r="NQP540" s="17"/>
      <c r="NQQ540" s="17"/>
      <c r="NQR540" s="17"/>
      <c r="NQS540" s="17"/>
      <c r="NQT540" s="17"/>
      <c r="NQU540" s="17"/>
      <c r="NQV540" s="17"/>
      <c r="NQW540" s="17"/>
      <c r="NQX540" s="17"/>
      <c r="NQY540" s="17"/>
      <c r="NQZ540" s="17"/>
      <c r="NRA540" s="17"/>
      <c r="NRB540" s="17"/>
      <c r="NRC540" s="17"/>
      <c r="NRD540" s="17"/>
      <c r="NRE540" s="17"/>
      <c r="NRF540" s="17"/>
      <c r="NRG540" s="17"/>
      <c r="NRH540" s="17"/>
      <c r="NRI540" s="17"/>
      <c r="NRJ540" s="17"/>
      <c r="NRK540" s="17"/>
      <c r="NRL540" s="17"/>
      <c r="NRM540" s="17"/>
      <c r="NRN540" s="17"/>
      <c r="NRO540" s="17"/>
      <c r="NRP540" s="17"/>
      <c r="NRQ540" s="17"/>
      <c r="NRR540" s="17"/>
      <c r="NRS540" s="17"/>
      <c r="NRT540" s="17"/>
      <c r="NRU540" s="17"/>
      <c r="NRV540" s="17"/>
      <c r="NRW540" s="17"/>
      <c r="NRX540" s="17"/>
      <c r="NRY540" s="17"/>
      <c r="NRZ540" s="17"/>
      <c r="NSA540" s="17"/>
      <c r="NSB540" s="17"/>
      <c r="NSC540" s="17"/>
      <c r="NSD540" s="17"/>
      <c r="NSE540" s="17"/>
      <c r="NSF540" s="17"/>
      <c r="NSG540" s="17"/>
      <c r="NSH540" s="17"/>
      <c r="NSI540" s="17"/>
      <c r="NSJ540" s="17"/>
      <c r="NSK540" s="17"/>
      <c r="NSL540" s="17"/>
      <c r="NSM540" s="17"/>
      <c r="NSN540" s="17"/>
      <c r="NSO540" s="17"/>
      <c r="NSP540" s="17"/>
      <c r="NSQ540" s="17"/>
      <c r="NSR540" s="17"/>
      <c r="NSS540" s="17"/>
      <c r="NST540" s="17"/>
      <c r="NSU540" s="17"/>
      <c r="NSV540" s="17"/>
      <c r="NSW540" s="17"/>
      <c r="NSX540" s="17"/>
      <c r="NSY540" s="17"/>
      <c r="NSZ540" s="17"/>
      <c r="NTA540" s="17"/>
      <c r="NTB540" s="17"/>
      <c r="NTC540" s="17"/>
      <c r="NTD540" s="17"/>
      <c r="NTE540" s="17"/>
      <c r="NTF540" s="17"/>
      <c r="NTG540" s="17"/>
      <c r="NTH540" s="17"/>
      <c r="NTI540" s="17"/>
      <c r="NTJ540" s="17"/>
      <c r="NTK540" s="17"/>
      <c r="NTL540" s="17"/>
      <c r="NTM540" s="17"/>
      <c r="NTN540" s="17"/>
      <c r="NTO540" s="17"/>
      <c r="NTP540" s="17"/>
      <c r="NTQ540" s="17"/>
      <c r="NTR540" s="17"/>
      <c r="NTS540" s="17"/>
      <c r="NTT540" s="17"/>
      <c r="NTU540" s="17"/>
      <c r="NTV540" s="17"/>
      <c r="NTW540" s="17"/>
      <c r="NTX540" s="17"/>
      <c r="NTY540" s="17"/>
      <c r="NTZ540" s="17"/>
      <c r="NUA540" s="17"/>
      <c r="NUB540" s="17"/>
      <c r="NUC540" s="17"/>
      <c r="NUD540" s="17"/>
      <c r="NUE540" s="17"/>
      <c r="NUF540" s="17"/>
      <c r="NUG540" s="17"/>
      <c r="NUH540" s="17"/>
      <c r="NUI540" s="17"/>
      <c r="NUJ540" s="17"/>
      <c r="NUK540" s="17"/>
      <c r="NUL540" s="17"/>
      <c r="NUM540" s="17"/>
      <c r="NUN540" s="17"/>
      <c r="NUO540" s="17"/>
      <c r="NUP540" s="17"/>
      <c r="NUQ540" s="17"/>
      <c r="NUR540" s="17"/>
      <c r="NUS540" s="17"/>
      <c r="NUT540" s="17"/>
      <c r="NUU540" s="17"/>
      <c r="NUV540" s="17"/>
      <c r="NUW540" s="17"/>
      <c r="NUX540" s="17"/>
      <c r="NUY540" s="17"/>
      <c r="NUZ540" s="17"/>
      <c r="NVA540" s="17"/>
      <c r="NVB540" s="17"/>
      <c r="NVC540" s="17"/>
      <c r="NVD540" s="17"/>
      <c r="NVE540" s="17"/>
      <c r="NVF540" s="17"/>
      <c r="NVG540" s="17"/>
      <c r="NVH540" s="17"/>
      <c r="NVI540" s="17"/>
      <c r="NVJ540" s="17"/>
      <c r="NVK540" s="17"/>
      <c r="NVL540" s="17"/>
      <c r="NVM540" s="17"/>
      <c r="NVN540" s="17"/>
      <c r="NVO540" s="17"/>
      <c r="NVP540" s="17"/>
      <c r="NVQ540" s="17"/>
      <c r="NVR540" s="17"/>
      <c r="NVS540" s="17"/>
      <c r="NVT540" s="17"/>
      <c r="NVU540" s="17"/>
      <c r="NVV540" s="17"/>
      <c r="NVW540" s="17"/>
      <c r="NVX540" s="17"/>
      <c r="NVY540" s="17"/>
      <c r="NVZ540" s="17"/>
      <c r="NWA540" s="17"/>
      <c r="NWB540" s="17"/>
      <c r="NWC540" s="17"/>
      <c r="NWD540" s="17"/>
      <c r="NWE540" s="17"/>
      <c r="NWF540" s="17"/>
      <c r="NWG540" s="17"/>
      <c r="NWH540" s="17"/>
      <c r="NWI540" s="17"/>
      <c r="NWJ540" s="17"/>
      <c r="NWK540" s="17"/>
      <c r="NWL540" s="17"/>
      <c r="NWM540" s="17"/>
      <c r="NWN540" s="17"/>
      <c r="NWO540" s="17"/>
      <c r="NWP540" s="17"/>
      <c r="NWQ540" s="17"/>
      <c r="NWR540" s="17"/>
      <c r="NWS540" s="17"/>
      <c r="NWT540" s="17"/>
      <c r="NWU540" s="17"/>
      <c r="NWV540" s="17"/>
      <c r="NWW540" s="17"/>
      <c r="NWX540" s="17"/>
      <c r="NWY540" s="17"/>
      <c r="NWZ540" s="17"/>
      <c r="NXA540" s="17"/>
      <c r="NXB540" s="17"/>
      <c r="NXC540" s="17"/>
      <c r="NXD540" s="17"/>
      <c r="NXE540" s="17"/>
      <c r="NXF540" s="17"/>
      <c r="NXG540" s="17"/>
      <c r="NXH540" s="17"/>
      <c r="NXI540" s="17"/>
      <c r="NXJ540" s="17"/>
      <c r="NXK540" s="17"/>
      <c r="NXL540" s="17"/>
      <c r="NXM540" s="17"/>
      <c r="NXN540" s="17"/>
      <c r="NXO540" s="17"/>
      <c r="NXP540" s="17"/>
      <c r="NXQ540" s="17"/>
      <c r="NXR540" s="17"/>
      <c r="NXS540" s="17"/>
      <c r="NXT540" s="17"/>
      <c r="NXU540" s="17"/>
      <c r="NXV540" s="17"/>
      <c r="NXW540" s="17"/>
      <c r="NXX540" s="17"/>
      <c r="NXY540" s="17"/>
      <c r="NXZ540" s="17"/>
      <c r="NYA540" s="17"/>
      <c r="NYB540" s="17"/>
      <c r="NYC540" s="17"/>
      <c r="NYD540" s="17"/>
      <c r="NYE540" s="17"/>
      <c r="NYF540" s="17"/>
      <c r="NYG540" s="17"/>
      <c r="NYH540" s="17"/>
      <c r="NYI540" s="17"/>
      <c r="NYJ540" s="17"/>
      <c r="NYK540" s="17"/>
      <c r="NYL540" s="17"/>
      <c r="NYM540" s="17"/>
      <c r="NYN540" s="17"/>
      <c r="NYO540" s="17"/>
      <c r="NYP540" s="17"/>
      <c r="NYQ540" s="17"/>
      <c r="NYR540" s="17"/>
      <c r="NYS540" s="17"/>
      <c r="NYT540" s="17"/>
      <c r="NYU540" s="17"/>
      <c r="NYV540" s="17"/>
      <c r="NYW540" s="17"/>
      <c r="NYX540" s="17"/>
      <c r="NYY540" s="17"/>
      <c r="NYZ540" s="17"/>
      <c r="NZA540" s="17"/>
      <c r="NZB540" s="17"/>
      <c r="NZC540" s="17"/>
      <c r="NZD540" s="17"/>
      <c r="NZE540" s="17"/>
      <c r="NZF540" s="17"/>
      <c r="NZG540" s="17"/>
      <c r="NZH540" s="17"/>
      <c r="NZI540" s="17"/>
      <c r="NZJ540" s="17"/>
      <c r="NZK540" s="17"/>
      <c r="NZL540" s="17"/>
      <c r="NZM540" s="17"/>
      <c r="NZN540" s="17"/>
      <c r="NZO540" s="17"/>
      <c r="NZP540" s="17"/>
      <c r="NZQ540" s="17"/>
      <c r="NZR540" s="17"/>
      <c r="NZS540" s="17"/>
      <c r="NZT540" s="17"/>
      <c r="NZU540" s="17"/>
      <c r="NZV540" s="17"/>
      <c r="NZW540" s="17"/>
      <c r="NZX540" s="17"/>
      <c r="NZY540" s="17"/>
      <c r="NZZ540" s="17"/>
      <c r="OAA540" s="17"/>
      <c r="OAB540" s="17"/>
      <c r="OAC540" s="17"/>
      <c r="OAD540" s="17"/>
      <c r="OAE540" s="17"/>
      <c r="OAF540" s="17"/>
      <c r="OAG540" s="17"/>
      <c r="OAH540" s="17"/>
      <c r="OAI540" s="17"/>
      <c r="OAJ540" s="17"/>
      <c r="OAK540" s="17"/>
      <c r="OAL540" s="17"/>
      <c r="OAM540" s="17"/>
      <c r="OAN540" s="17"/>
      <c r="OAO540" s="17"/>
      <c r="OAP540" s="17"/>
      <c r="OAQ540" s="17"/>
      <c r="OAR540" s="17"/>
      <c r="OAS540" s="17"/>
      <c r="OAT540" s="17"/>
      <c r="OAU540" s="17"/>
      <c r="OAV540" s="17"/>
      <c r="OAW540" s="17"/>
      <c r="OAX540" s="17"/>
      <c r="OAY540" s="17"/>
      <c r="OAZ540" s="17"/>
      <c r="OBA540" s="17"/>
      <c r="OBB540" s="17"/>
      <c r="OBC540" s="17"/>
      <c r="OBD540" s="17"/>
      <c r="OBE540" s="17"/>
      <c r="OBF540" s="17"/>
      <c r="OBG540" s="17"/>
      <c r="OBH540" s="17"/>
      <c r="OBI540" s="17"/>
      <c r="OBJ540" s="17"/>
      <c r="OBK540" s="17"/>
      <c r="OBL540" s="17"/>
      <c r="OBM540" s="17"/>
      <c r="OBN540" s="17"/>
      <c r="OBO540" s="17"/>
      <c r="OBP540" s="17"/>
      <c r="OBQ540" s="17"/>
      <c r="OBR540" s="17"/>
      <c r="OBS540" s="17"/>
      <c r="OBT540" s="17"/>
      <c r="OBU540" s="17"/>
      <c r="OBV540" s="17"/>
      <c r="OBW540" s="17"/>
      <c r="OBX540" s="17"/>
      <c r="OBY540" s="17"/>
      <c r="OBZ540" s="17"/>
      <c r="OCA540" s="17"/>
      <c r="OCB540" s="17"/>
      <c r="OCC540" s="17"/>
      <c r="OCD540" s="17"/>
      <c r="OCE540" s="17"/>
      <c r="OCF540" s="17"/>
      <c r="OCG540" s="17"/>
      <c r="OCH540" s="17"/>
      <c r="OCI540" s="17"/>
      <c r="OCJ540" s="17"/>
      <c r="OCK540" s="17"/>
      <c r="OCL540" s="17"/>
      <c r="OCM540" s="17"/>
      <c r="OCN540" s="17"/>
      <c r="OCO540" s="17"/>
      <c r="OCP540" s="17"/>
      <c r="OCQ540" s="17"/>
      <c r="OCR540" s="17"/>
      <c r="OCS540" s="17"/>
      <c r="OCT540" s="17"/>
      <c r="OCU540" s="17"/>
      <c r="OCV540" s="17"/>
      <c r="OCW540" s="17"/>
      <c r="OCX540" s="17"/>
      <c r="OCY540" s="17"/>
      <c r="OCZ540" s="17"/>
      <c r="ODA540" s="17"/>
      <c r="ODB540" s="17"/>
      <c r="ODC540" s="17"/>
      <c r="ODD540" s="17"/>
      <c r="ODE540" s="17"/>
      <c r="ODF540" s="17"/>
      <c r="ODG540" s="17"/>
      <c r="ODH540" s="17"/>
      <c r="ODI540" s="17"/>
      <c r="ODJ540" s="17"/>
      <c r="ODK540" s="17"/>
      <c r="ODL540" s="17"/>
      <c r="ODM540" s="17"/>
      <c r="ODN540" s="17"/>
      <c r="ODO540" s="17"/>
      <c r="ODP540" s="17"/>
      <c r="ODQ540" s="17"/>
      <c r="ODR540" s="17"/>
      <c r="ODS540" s="17"/>
      <c r="ODT540" s="17"/>
      <c r="ODU540" s="17"/>
      <c r="ODV540" s="17"/>
      <c r="ODW540" s="17"/>
      <c r="ODX540" s="17"/>
      <c r="ODY540" s="17"/>
      <c r="ODZ540" s="17"/>
      <c r="OEA540" s="17"/>
      <c r="OEB540" s="17"/>
      <c r="OEC540" s="17"/>
      <c r="OED540" s="17"/>
      <c r="OEE540" s="17"/>
      <c r="OEF540" s="17"/>
      <c r="OEG540" s="17"/>
      <c r="OEH540" s="17"/>
      <c r="OEI540" s="17"/>
      <c r="OEJ540" s="17"/>
      <c r="OEK540" s="17"/>
      <c r="OEL540" s="17"/>
      <c r="OEM540" s="17"/>
      <c r="OEN540" s="17"/>
      <c r="OEO540" s="17"/>
      <c r="OEP540" s="17"/>
      <c r="OEQ540" s="17"/>
      <c r="OER540" s="17"/>
      <c r="OES540" s="17"/>
      <c r="OET540" s="17"/>
      <c r="OEU540" s="17"/>
      <c r="OEV540" s="17"/>
      <c r="OEW540" s="17"/>
      <c r="OEX540" s="17"/>
      <c r="OEY540" s="17"/>
      <c r="OEZ540" s="17"/>
      <c r="OFA540" s="17"/>
      <c r="OFB540" s="17"/>
      <c r="OFC540" s="17"/>
      <c r="OFD540" s="17"/>
      <c r="OFE540" s="17"/>
      <c r="OFF540" s="17"/>
      <c r="OFG540" s="17"/>
      <c r="OFH540" s="17"/>
      <c r="OFI540" s="17"/>
      <c r="OFJ540" s="17"/>
      <c r="OFK540" s="17"/>
      <c r="OFL540" s="17"/>
      <c r="OFM540" s="17"/>
      <c r="OFN540" s="17"/>
      <c r="OFO540" s="17"/>
      <c r="OFP540" s="17"/>
      <c r="OFQ540" s="17"/>
      <c r="OFR540" s="17"/>
      <c r="OFS540" s="17"/>
      <c r="OFT540" s="17"/>
      <c r="OFU540" s="17"/>
      <c r="OFV540" s="17"/>
      <c r="OFW540" s="17"/>
      <c r="OFX540" s="17"/>
      <c r="OFY540" s="17"/>
      <c r="OFZ540" s="17"/>
      <c r="OGA540" s="17"/>
      <c r="OGB540" s="17"/>
      <c r="OGC540" s="17"/>
      <c r="OGD540" s="17"/>
      <c r="OGE540" s="17"/>
      <c r="OGF540" s="17"/>
      <c r="OGG540" s="17"/>
      <c r="OGH540" s="17"/>
      <c r="OGI540" s="17"/>
      <c r="OGJ540" s="17"/>
      <c r="OGK540" s="17"/>
      <c r="OGL540" s="17"/>
      <c r="OGM540" s="17"/>
      <c r="OGN540" s="17"/>
      <c r="OGO540" s="17"/>
      <c r="OGP540" s="17"/>
      <c r="OGQ540" s="17"/>
      <c r="OGR540" s="17"/>
      <c r="OGS540" s="17"/>
      <c r="OGT540" s="17"/>
      <c r="OGU540" s="17"/>
      <c r="OGV540" s="17"/>
      <c r="OGW540" s="17"/>
      <c r="OGX540" s="17"/>
      <c r="OGY540" s="17"/>
      <c r="OGZ540" s="17"/>
      <c r="OHA540" s="17"/>
      <c r="OHB540" s="17"/>
      <c r="OHC540" s="17"/>
      <c r="OHD540" s="17"/>
      <c r="OHE540" s="17"/>
      <c r="OHF540" s="17"/>
      <c r="OHG540" s="17"/>
      <c r="OHH540" s="17"/>
      <c r="OHI540" s="17"/>
      <c r="OHJ540" s="17"/>
      <c r="OHK540" s="17"/>
      <c r="OHL540" s="17"/>
      <c r="OHM540" s="17"/>
      <c r="OHN540" s="17"/>
      <c r="OHO540" s="17"/>
      <c r="OHP540" s="17"/>
      <c r="OHQ540" s="17"/>
      <c r="OHR540" s="17"/>
      <c r="OHS540" s="17"/>
      <c r="OHT540" s="17"/>
      <c r="OHU540" s="17"/>
      <c r="OHV540" s="17"/>
      <c r="OHW540" s="17"/>
      <c r="OHX540" s="17"/>
      <c r="OHY540" s="17"/>
      <c r="OHZ540" s="17"/>
      <c r="OIA540" s="17"/>
      <c r="OIB540" s="17"/>
      <c r="OIC540" s="17"/>
      <c r="OID540" s="17"/>
      <c r="OIE540" s="17"/>
      <c r="OIF540" s="17"/>
      <c r="OIG540" s="17"/>
      <c r="OIH540" s="17"/>
      <c r="OII540" s="17"/>
      <c r="OIJ540" s="17"/>
      <c r="OIK540" s="17"/>
      <c r="OIL540" s="17"/>
      <c r="OIM540" s="17"/>
      <c r="OIN540" s="17"/>
      <c r="OIO540" s="17"/>
      <c r="OIP540" s="17"/>
      <c r="OIQ540" s="17"/>
      <c r="OIR540" s="17"/>
      <c r="OIS540" s="17"/>
      <c r="OIT540" s="17"/>
      <c r="OIU540" s="17"/>
      <c r="OIV540" s="17"/>
      <c r="OIW540" s="17"/>
      <c r="OIX540" s="17"/>
      <c r="OIY540" s="17"/>
      <c r="OIZ540" s="17"/>
      <c r="OJA540" s="17"/>
      <c r="OJB540" s="17"/>
      <c r="OJC540" s="17"/>
      <c r="OJD540" s="17"/>
      <c r="OJE540" s="17"/>
      <c r="OJF540" s="17"/>
      <c r="OJG540" s="17"/>
      <c r="OJH540" s="17"/>
      <c r="OJI540" s="17"/>
      <c r="OJJ540" s="17"/>
      <c r="OJK540" s="17"/>
      <c r="OJL540" s="17"/>
      <c r="OJM540" s="17"/>
      <c r="OJN540" s="17"/>
      <c r="OJO540" s="17"/>
      <c r="OJP540" s="17"/>
      <c r="OJQ540" s="17"/>
      <c r="OJR540" s="17"/>
      <c r="OJS540" s="17"/>
      <c r="OJT540" s="17"/>
      <c r="OJU540" s="17"/>
      <c r="OJV540" s="17"/>
      <c r="OJW540" s="17"/>
      <c r="OJX540" s="17"/>
      <c r="OJY540" s="17"/>
      <c r="OJZ540" s="17"/>
      <c r="OKA540" s="17"/>
      <c r="OKB540" s="17"/>
      <c r="OKC540" s="17"/>
      <c r="OKD540" s="17"/>
      <c r="OKE540" s="17"/>
      <c r="OKF540" s="17"/>
      <c r="OKG540" s="17"/>
      <c r="OKH540" s="17"/>
      <c r="OKI540" s="17"/>
      <c r="OKJ540" s="17"/>
      <c r="OKK540" s="17"/>
      <c r="OKL540" s="17"/>
      <c r="OKM540" s="17"/>
      <c r="OKN540" s="17"/>
      <c r="OKO540" s="17"/>
      <c r="OKP540" s="17"/>
      <c r="OKQ540" s="17"/>
      <c r="OKR540" s="17"/>
      <c r="OKS540" s="17"/>
      <c r="OKT540" s="17"/>
      <c r="OKU540" s="17"/>
      <c r="OKV540" s="17"/>
      <c r="OKW540" s="17"/>
      <c r="OKX540" s="17"/>
      <c r="OKY540" s="17"/>
      <c r="OKZ540" s="17"/>
      <c r="OLA540" s="17"/>
      <c r="OLB540" s="17"/>
      <c r="OLC540" s="17"/>
      <c r="OLD540" s="17"/>
      <c r="OLE540" s="17"/>
      <c r="OLF540" s="17"/>
      <c r="OLG540" s="17"/>
      <c r="OLH540" s="17"/>
      <c r="OLI540" s="17"/>
      <c r="OLJ540" s="17"/>
      <c r="OLK540" s="17"/>
      <c r="OLL540" s="17"/>
      <c r="OLM540" s="17"/>
      <c r="OLN540" s="17"/>
      <c r="OLO540" s="17"/>
      <c r="OLP540" s="17"/>
      <c r="OLQ540" s="17"/>
      <c r="OLR540" s="17"/>
      <c r="OLS540" s="17"/>
      <c r="OLT540" s="17"/>
      <c r="OLU540" s="17"/>
      <c r="OLV540" s="17"/>
      <c r="OLW540" s="17"/>
      <c r="OLX540" s="17"/>
      <c r="OLY540" s="17"/>
      <c r="OLZ540" s="17"/>
      <c r="OMA540" s="17"/>
      <c r="OMB540" s="17"/>
      <c r="OMC540" s="17"/>
      <c r="OMD540" s="17"/>
      <c r="OME540" s="17"/>
      <c r="OMF540" s="17"/>
      <c r="OMG540" s="17"/>
      <c r="OMH540" s="17"/>
      <c r="OMI540" s="17"/>
      <c r="OMJ540" s="17"/>
      <c r="OMK540" s="17"/>
      <c r="OML540" s="17"/>
      <c r="OMM540" s="17"/>
      <c r="OMN540" s="17"/>
      <c r="OMO540" s="17"/>
      <c r="OMP540" s="17"/>
      <c r="OMQ540" s="17"/>
      <c r="OMR540" s="17"/>
      <c r="OMS540" s="17"/>
      <c r="OMT540" s="17"/>
      <c r="OMU540" s="17"/>
      <c r="OMV540" s="17"/>
      <c r="OMW540" s="17"/>
      <c r="OMX540" s="17"/>
      <c r="OMY540" s="17"/>
      <c r="OMZ540" s="17"/>
      <c r="ONA540" s="17"/>
      <c r="ONB540" s="17"/>
      <c r="ONC540" s="17"/>
      <c r="OND540" s="17"/>
      <c r="ONE540" s="17"/>
      <c r="ONF540" s="17"/>
      <c r="ONG540" s="17"/>
      <c r="ONH540" s="17"/>
      <c r="ONI540" s="17"/>
      <c r="ONJ540" s="17"/>
      <c r="ONK540" s="17"/>
      <c r="ONL540" s="17"/>
      <c r="ONM540" s="17"/>
      <c r="ONN540" s="17"/>
      <c r="ONO540" s="17"/>
      <c r="ONP540" s="17"/>
      <c r="ONQ540" s="17"/>
      <c r="ONR540" s="17"/>
      <c r="ONS540" s="17"/>
      <c r="ONT540" s="17"/>
      <c r="ONU540" s="17"/>
      <c r="ONV540" s="17"/>
      <c r="ONW540" s="17"/>
      <c r="ONX540" s="17"/>
      <c r="ONY540" s="17"/>
      <c r="ONZ540" s="17"/>
      <c r="OOA540" s="17"/>
      <c r="OOB540" s="17"/>
      <c r="OOC540" s="17"/>
      <c r="OOD540" s="17"/>
      <c r="OOE540" s="17"/>
      <c r="OOF540" s="17"/>
      <c r="OOG540" s="17"/>
      <c r="OOH540" s="17"/>
      <c r="OOI540" s="17"/>
      <c r="OOJ540" s="17"/>
      <c r="OOK540" s="17"/>
      <c r="OOL540" s="17"/>
      <c r="OOM540" s="17"/>
      <c r="OON540" s="17"/>
      <c r="OOO540" s="17"/>
      <c r="OOP540" s="17"/>
      <c r="OOQ540" s="17"/>
      <c r="OOR540" s="17"/>
      <c r="OOS540" s="17"/>
      <c r="OOT540" s="17"/>
      <c r="OOU540" s="17"/>
      <c r="OOV540" s="17"/>
      <c r="OOW540" s="17"/>
      <c r="OOX540" s="17"/>
      <c r="OOY540" s="17"/>
      <c r="OOZ540" s="17"/>
      <c r="OPA540" s="17"/>
      <c r="OPB540" s="17"/>
      <c r="OPC540" s="17"/>
      <c r="OPD540" s="17"/>
      <c r="OPE540" s="17"/>
      <c r="OPF540" s="17"/>
      <c r="OPG540" s="17"/>
      <c r="OPH540" s="17"/>
      <c r="OPI540" s="17"/>
      <c r="OPJ540" s="17"/>
      <c r="OPK540" s="17"/>
      <c r="OPL540" s="17"/>
      <c r="OPM540" s="17"/>
      <c r="OPN540" s="17"/>
      <c r="OPO540" s="17"/>
      <c r="OPP540" s="17"/>
      <c r="OPQ540" s="17"/>
      <c r="OPR540" s="17"/>
      <c r="OPS540" s="17"/>
      <c r="OPT540" s="17"/>
      <c r="OPU540" s="17"/>
      <c r="OPV540" s="17"/>
      <c r="OPW540" s="17"/>
      <c r="OPX540" s="17"/>
      <c r="OPY540" s="17"/>
      <c r="OPZ540" s="17"/>
      <c r="OQA540" s="17"/>
      <c r="OQB540" s="17"/>
      <c r="OQC540" s="17"/>
      <c r="OQD540" s="17"/>
      <c r="OQE540" s="17"/>
      <c r="OQF540" s="17"/>
      <c r="OQG540" s="17"/>
      <c r="OQH540" s="17"/>
      <c r="OQI540" s="17"/>
      <c r="OQJ540" s="17"/>
      <c r="OQK540" s="17"/>
      <c r="OQL540" s="17"/>
      <c r="OQM540" s="17"/>
      <c r="OQN540" s="17"/>
      <c r="OQO540" s="17"/>
      <c r="OQP540" s="17"/>
      <c r="OQQ540" s="17"/>
      <c r="OQR540" s="17"/>
      <c r="OQS540" s="17"/>
      <c r="OQT540" s="17"/>
      <c r="OQU540" s="17"/>
      <c r="OQV540" s="17"/>
      <c r="OQW540" s="17"/>
      <c r="OQX540" s="17"/>
      <c r="OQY540" s="17"/>
      <c r="OQZ540" s="17"/>
      <c r="ORA540" s="17"/>
      <c r="ORB540" s="17"/>
      <c r="ORC540" s="17"/>
      <c r="ORD540" s="17"/>
      <c r="ORE540" s="17"/>
      <c r="ORF540" s="17"/>
      <c r="ORG540" s="17"/>
      <c r="ORH540" s="17"/>
      <c r="ORI540" s="17"/>
      <c r="ORJ540" s="17"/>
      <c r="ORK540" s="17"/>
      <c r="ORL540" s="17"/>
      <c r="ORM540" s="17"/>
      <c r="ORN540" s="17"/>
      <c r="ORO540" s="17"/>
      <c r="ORP540" s="17"/>
      <c r="ORQ540" s="17"/>
      <c r="ORR540" s="17"/>
      <c r="ORS540" s="17"/>
      <c r="ORT540" s="17"/>
      <c r="ORU540" s="17"/>
      <c r="ORV540" s="17"/>
      <c r="ORW540" s="17"/>
      <c r="ORX540" s="17"/>
      <c r="ORY540" s="17"/>
      <c r="ORZ540" s="17"/>
      <c r="OSA540" s="17"/>
      <c r="OSB540" s="17"/>
      <c r="OSC540" s="17"/>
      <c r="OSD540" s="17"/>
      <c r="OSE540" s="17"/>
      <c r="OSF540" s="17"/>
      <c r="OSG540" s="17"/>
      <c r="OSH540" s="17"/>
      <c r="OSI540" s="17"/>
      <c r="OSJ540" s="17"/>
      <c r="OSK540" s="17"/>
      <c r="OSL540" s="17"/>
      <c r="OSM540" s="17"/>
      <c r="OSN540" s="17"/>
      <c r="OSO540" s="17"/>
      <c r="OSP540" s="17"/>
      <c r="OSQ540" s="17"/>
      <c r="OSR540" s="17"/>
      <c r="OSS540" s="17"/>
      <c r="OST540" s="17"/>
      <c r="OSU540" s="17"/>
      <c r="OSV540" s="17"/>
      <c r="OSW540" s="17"/>
      <c r="OSX540" s="17"/>
      <c r="OSY540" s="17"/>
      <c r="OSZ540" s="17"/>
      <c r="OTA540" s="17"/>
      <c r="OTB540" s="17"/>
      <c r="OTC540" s="17"/>
      <c r="OTD540" s="17"/>
      <c r="OTE540" s="17"/>
      <c r="OTF540" s="17"/>
      <c r="OTG540" s="17"/>
      <c r="OTH540" s="17"/>
      <c r="OTI540" s="17"/>
      <c r="OTJ540" s="17"/>
      <c r="OTK540" s="17"/>
      <c r="OTL540" s="17"/>
      <c r="OTM540" s="17"/>
      <c r="OTN540" s="17"/>
      <c r="OTO540" s="17"/>
      <c r="OTP540" s="17"/>
      <c r="OTQ540" s="17"/>
      <c r="OTR540" s="17"/>
      <c r="OTS540" s="17"/>
      <c r="OTT540" s="17"/>
      <c r="OTU540" s="17"/>
      <c r="OTV540" s="17"/>
      <c r="OTW540" s="17"/>
      <c r="OTX540" s="17"/>
      <c r="OTY540" s="17"/>
      <c r="OTZ540" s="17"/>
      <c r="OUA540" s="17"/>
      <c r="OUB540" s="17"/>
      <c r="OUC540" s="17"/>
      <c r="OUD540" s="17"/>
      <c r="OUE540" s="17"/>
      <c r="OUF540" s="17"/>
      <c r="OUG540" s="17"/>
      <c r="OUH540" s="17"/>
      <c r="OUI540" s="17"/>
      <c r="OUJ540" s="17"/>
      <c r="OUK540" s="17"/>
      <c r="OUL540" s="17"/>
      <c r="OUM540" s="17"/>
      <c r="OUN540" s="17"/>
      <c r="OUO540" s="17"/>
      <c r="OUP540" s="17"/>
      <c r="OUQ540" s="17"/>
      <c r="OUR540" s="17"/>
      <c r="OUS540" s="17"/>
      <c r="OUT540" s="17"/>
      <c r="OUU540" s="17"/>
      <c r="OUV540" s="17"/>
      <c r="OUW540" s="17"/>
      <c r="OUX540" s="17"/>
      <c r="OUY540" s="17"/>
      <c r="OUZ540" s="17"/>
      <c r="OVA540" s="17"/>
      <c r="OVB540" s="17"/>
      <c r="OVC540" s="17"/>
      <c r="OVD540" s="17"/>
      <c r="OVE540" s="17"/>
      <c r="OVF540" s="17"/>
      <c r="OVG540" s="17"/>
      <c r="OVH540" s="17"/>
      <c r="OVI540" s="17"/>
      <c r="OVJ540" s="17"/>
      <c r="OVK540" s="17"/>
      <c r="OVL540" s="17"/>
      <c r="OVM540" s="17"/>
      <c r="OVN540" s="17"/>
      <c r="OVO540" s="17"/>
      <c r="OVP540" s="17"/>
      <c r="OVQ540" s="17"/>
      <c r="OVR540" s="17"/>
      <c r="OVS540" s="17"/>
      <c r="OVT540" s="17"/>
      <c r="OVU540" s="17"/>
      <c r="OVV540" s="17"/>
      <c r="OVW540" s="17"/>
      <c r="OVX540" s="17"/>
      <c r="OVY540" s="17"/>
      <c r="OVZ540" s="17"/>
      <c r="OWA540" s="17"/>
      <c r="OWB540" s="17"/>
      <c r="OWC540" s="17"/>
      <c r="OWD540" s="17"/>
      <c r="OWE540" s="17"/>
      <c r="OWF540" s="17"/>
      <c r="OWG540" s="17"/>
      <c r="OWH540" s="17"/>
      <c r="OWI540" s="17"/>
      <c r="OWJ540" s="17"/>
      <c r="OWK540" s="17"/>
      <c r="OWL540" s="17"/>
      <c r="OWM540" s="17"/>
      <c r="OWN540" s="17"/>
      <c r="OWO540" s="17"/>
      <c r="OWP540" s="17"/>
      <c r="OWQ540" s="17"/>
      <c r="OWR540" s="17"/>
      <c r="OWS540" s="17"/>
      <c r="OWT540" s="17"/>
      <c r="OWU540" s="17"/>
      <c r="OWV540" s="17"/>
      <c r="OWW540" s="17"/>
      <c r="OWX540" s="17"/>
      <c r="OWY540" s="17"/>
      <c r="OWZ540" s="17"/>
      <c r="OXA540" s="17"/>
      <c r="OXB540" s="17"/>
      <c r="OXC540" s="17"/>
      <c r="OXD540" s="17"/>
      <c r="OXE540" s="17"/>
      <c r="OXF540" s="17"/>
      <c r="OXG540" s="17"/>
      <c r="OXH540" s="17"/>
      <c r="OXI540" s="17"/>
      <c r="OXJ540" s="17"/>
      <c r="OXK540" s="17"/>
      <c r="OXL540" s="17"/>
      <c r="OXM540" s="17"/>
      <c r="OXN540" s="17"/>
      <c r="OXO540" s="17"/>
      <c r="OXP540" s="17"/>
      <c r="OXQ540" s="17"/>
      <c r="OXR540" s="17"/>
      <c r="OXS540" s="17"/>
      <c r="OXT540" s="17"/>
      <c r="OXU540" s="17"/>
      <c r="OXV540" s="17"/>
      <c r="OXW540" s="17"/>
      <c r="OXX540" s="17"/>
      <c r="OXY540" s="17"/>
      <c r="OXZ540" s="17"/>
      <c r="OYA540" s="17"/>
      <c r="OYB540" s="17"/>
      <c r="OYC540" s="17"/>
      <c r="OYD540" s="17"/>
      <c r="OYE540" s="17"/>
      <c r="OYF540" s="17"/>
      <c r="OYG540" s="17"/>
      <c r="OYH540" s="17"/>
      <c r="OYI540" s="17"/>
      <c r="OYJ540" s="17"/>
      <c r="OYK540" s="17"/>
      <c r="OYL540" s="17"/>
      <c r="OYM540" s="17"/>
      <c r="OYN540" s="17"/>
      <c r="OYO540" s="17"/>
      <c r="OYP540" s="17"/>
      <c r="OYQ540" s="17"/>
      <c r="OYR540" s="17"/>
      <c r="OYS540" s="17"/>
      <c r="OYT540" s="17"/>
      <c r="OYU540" s="17"/>
      <c r="OYV540" s="17"/>
      <c r="OYW540" s="17"/>
      <c r="OYX540" s="17"/>
      <c r="OYY540" s="17"/>
      <c r="OYZ540" s="17"/>
      <c r="OZA540" s="17"/>
      <c r="OZB540" s="17"/>
      <c r="OZC540" s="17"/>
      <c r="OZD540" s="17"/>
      <c r="OZE540" s="17"/>
      <c r="OZF540" s="17"/>
      <c r="OZG540" s="17"/>
      <c r="OZH540" s="17"/>
      <c r="OZI540" s="17"/>
      <c r="OZJ540" s="17"/>
      <c r="OZK540" s="17"/>
      <c r="OZL540" s="17"/>
      <c r="OZM540" s="17"/>
      <c r="OZN540" s="17"/>
      <c r="OZO540" s="17"/>
      <c r="OZP540" s="17"/>
      <c r="OZQ540" s="17"/>
      <c r="OZR540" s="17"/>
      <c r="OZS540" s="17"/>
      <c r="OZT540" s="17"/>
      <c r="OZU540" s="17"/>
      <c r="OZV540" s="17"/>
      <c r="OZW540" s="17"/>
      <c r="OZX540" s="17"/>
      <c r="OZY540" s="17"/>
      <c r="OZZ540" s="17"/>
      <c r="PAA540" s="17"/>
      <c r="PAB540" s="17"/>
      <c r="PAC540" s="17"/>
      <c r="PAD540" s="17"/>
      <c r="PAE540" s="17"/>
      <c r="PAF540" s="17"/>
      <c r="PAG540" s="17"/>
      <c r="PAH540" s="17"/>
      <c r="PAI540" s="17"/>
      <c r="PAJ540" s="17"/>
      <c r="PAK540" s="17"/>
      <c r="PAL540" s="17"/>
      <c r="PAM540" s="17"/>
      <c r="PAN540" s="17"/>
      <c r="PAO540" s="17"/>
      <c r="PAP540" s="17"/>
      <c r="PAQ540" s="17"/>
      <c r="PAR540" s="17"/>
      <c r="PAS540" s="17"/>
      <c r="PAT540" s="17"/>
      <c r="PAU540" s="17"/>
      <c r="PAV540" s="17"/>
      <c r="PAW540" s="17"/>
      <c r="PAX540" s="17"/>
      <c r="PAY540" s="17"/>
      <c r="PAZ540" s="17"/>
      <c r="PBA540" s="17"/>
      <c r="PBB540" s="17"/>
      <c r="PBC540" s="17"/>
      <c r="PBD540" s="17"/>
      <c r="PBE540" s="17"/>
      <c r="PBF540" s="17"/>
      <c r="PBG540" s="17"/>
      <c r="PBH540" s="17"/>
      <c r="PBI540" s="17"/>
      <c r="PBJ540" s="17"/>
      <c r="PBK540" s="17"/>
      <c r="PBL540" s="17"/>
      <c r="PBM540" s="17"/>
      <c r="PBN540" s="17"/>
      <c r="PBO540" s="17"/>
      <c r="PBP540" s="17"/>
      <c r="PBQ540" s="17"/>
      <c r="PBR540" s="17"/>
      <c r="PBS540" s="17"/>
      <c r="PBT540" s="17"/>
      <c r="PBU540" s="17"/>
      <c r="PBV540" s="17"/>
      <c r="PBW540" s="17"/>
      <c r="PBX540" s="17"/>
      <c r="PBY540" s="17"/>
      <c r="PBZ540" s="17"/>
      <c r="PCA540" s="17"/>
      <c r="PCB540" s="17"/>
      <c r="PCC540" s="17"/>
      <c r="PCD540" s="17"/>
      <c r="PCE540" s="17"/>
      <c r="PCF540" s="17"/>
      <c r="PCG540" s="17"/>
      <c r="PCH540" s="17"/>
      <c r="PCI540" s="17"/>
      <c r="PCJ540" s="17"/>
      <c r="PCK540" s="17"/>
      <c r="PCL540" s="17"/>
      <c r="PCM540" s="17"/>
      <c r="PCN540" s="17"/>
      <c r="PCO540" s="17"/>
      <c r="PCP540" s="17"/>
      <c r="PCQ540" s="17"/>
      <c r="PCR540" s="17"/>
      <c r="PCS540" s="17"/>
      <c r="PCT540" s="17"/>
      <c r="PCU540" s="17"/>
      <c r="PCV540" s="17"/>
      <c r="PCW540" s="17"/>
      <c r="PCX540" s="17"/>
      <c r="PCY540" s="17"/>
      <c r="PCZ540" s="17"/>
      <c r="PDA540" s="17"/>
      <c r="PDB540" s="17"/>
      <c r="PDC540" s="17"/>
      <c r="PDD540" s="17"/>
      <c r="PDE540" s="17"/>
      <c r="PDF540" s="17"/>
      <c r="PDG540" s="17"/>
      <c r="PDH540" s="17"/>
      <c r="PDI540" s="17"/>
      <c r="PDJ540" s="17"/>
      <c r="PDK540" s="17"/>
      <c r="PDL540" s="17"/>
      <c r="PDM540" s="17"/>
      <c r="PDN540" s="17"/>
      <c r="PDO540" s="17"/>
      <c r="PDP540" s="17"/>
      <c r="PDQ540" s="17"/>
      <c r="PDR540" s="17"/>
      <c r="PDS540" s="17"/>
      <c r="PDT540" s="17"/>
      <c r="PDU540" s="17"/>
      <c r="PDV540" s="17"/>
      <c r="PDW540" s="17"/>
      <c r="PDX540" s="17"/>
      <c r="PDY540" s="17"/>
      <c r="PDZ540" s="17"/>
      <c r="PEA540" s="17"/>
      <c r="PEB540" s="17"/>
      <c r="PEC540" s="17"/>
      <c r="PED540" s="17"/>
      <c r="PEE540" s="17"/>
      <c r="PEF540" s="17"/>
      <c r="PEG540" s="17"/>
      <c r="PEH540" s="17"/>
      <c r="PEI540" s="17"/>
      <c r="PEJ540" s="17"/>
      <c r="PEK540" s="17"/>
      <c r="PEL540" s="17"/>
      <c r="PEM540" s="17"/>
      <c r="PEN540" s="17"/>
      <c r="PEO540" s="17"/>
      <c r="PEP540" s="17"/>
      <c r="PEQ540" s="17"/>
      <c r="PER540" s="17"/>
      <c r="PES540" s="17"/>
      <c r="PET540" s="17"/>
      <c r="PEU540" s="17"/>
      <c r="PEV540" s="17"/>
      <c r="PEW540" s="17"/>
      <c r="PEX540" s="17"/>
      <c r="PEY540" s="17"/>
      <c r="PEZ540" s="17"/>
      <c r="PFA540" s="17"/>
      <c r="PFB540" s="17"/>
      <c r="PFC540" s="17"/>
      <c r="PFD540" s="17"/>
      <c r="PFE540" s="17"/>
      <c r="PFF540" s="17"/>
      <c r="PFG540" s="17"/>
      <c r="PFH540" s="17"/>
      <c r="PFI540" s="17"/>
      <c r="PFJ540" s="17"/>
      <c r="PFK540" s="17"/>
      <c r="PFL540" s="17"/>
      <c r="PFM540" s="17"/>
      <c r="PFN540" s="17"/>
      <c r="PFO540" s="17"/>
      <c r="PFP540" s="17"/>
      <c r="PFQ540" s="17"/>
      <c r="PFR540" s="17"/>
      <c r="PFS540" s="17"/>
      <c r="PFT540" s="17"/>
      <c r="PFU540" s="17"/>
      <c r="PFV540" s="17"/>
      <c r="PFW540" s="17"/>
      <c r="PFX540" s="17"/>
      <c r="PFY540" s="17"/>
      <c r="PFZ540" s="17"/>
      <c r="PGA540" s="17"/>
      <c r="PGB540" s="17"/>
      <c r="PGC540" s="17"/>
      <c r="PGD540" s="17"/>
      <c r="PGE540" s="17"/>
      <c r="PGF540" s="17"/>
      <c r="PGG540" s="17"/>
      <c r="PGH540" s="17"/>
      <c r="PGI540" s="17"/>
      <c r="PGJ540" s="17"/>
      <c r="PGK540" s="17"/>
      <c r="PGL540" s="17"/>
      <c r="PGM540" s="17"/>
      <c r="PGN540" s="17"/>
      <c r="PGO540" s="17"/>
      <c r="PGP540" s="17"/>
      <c r="PGQ540" s="17"/>
      <c r="PGR540" s="17"/>
      <c r="PGS540" s="17"/>
      <c r="PGT540" s="17"/>
      <c r="PGU540" s="17"/>
      <c r="PGV540" s="17"/>
      <c r="PGW540" s="17"/>
      <c r="PGX540" s="17"/>
      <c r="PGY540" s="17"/>
      <c r="PGZ540" s="17"/>
      <c r="PHA540" s="17"/>
      <c r="PHB540" s="17"/>
      <c r="PHC540" s="17"/>
      <c r="PHD540" s="17"/>
      <c r="PHE540" s="17"/>
      <c r="PHF540" s="17"/>
      <c r="PHG540" s="17"/>
      <c r="PHH540" s="17"/>
      <c r="PHI540" s="17"/>
      <c r="PHJ540" s="17"/>
      <c r="PHK540" s="17"/>
      <c r="PHL540" s="17"/>
      <c r="PHM540" s="17"/>
      <c r="PHN540" s="17"/>
      <c r="PHO540" s="17"/>
      <c r="PHP540" s="17"/>
      <c r="PHQ540" s="17"/>
      <c r="PHR540" s="17"/>
      <c r="PHS540" s="17"/>
      <c r="PHT540" s="17"/>
      <c r="PHU540" s="17"/>
      <c r="PHV540" s="17"/>
      <c r="PHW540" s="17"/>
      <c r="PHX540" s="17"/>
      <c r="PHY540" s="17"/>
      <c r="PHZ540" s="17"/>
      <c r="PIA540" s="17"/>
      <c r="PIB540" s="17"/>
      <c r="PIC540" s="17"/>
      <c r="PID540" s="17"/>
      <c r="PIE540" s="17"/>
      <c r="PIF540" s="17"/>
      <c r="PIG540" s="17"/>
      <c r="PIH540" s="17"/>
      <c r="PII540" s="17"/>
      <c r="PIJ540" s="17"/>
      <c r="PIK540" s="17"/>
      <c r="PIL540" s="17"/>
      <c r="PIM540" s="17"/>
      <c r="PIN540" s="17"/>
      <c r="PIO540" s="17"/>
      <c r="PIP540" s="17"/>
      <c r="PIQ540" s="17"/>
      <c r="PIR540" s="17"/>
      <c r="PIS540" s="17"/>
      <c r="PIT540" s="17"/>
      <c r="PIU540" s="17"/>
      <c r="PIV540" s="17"/>
      <c r="PIW540" s="17"/>
      <c r="PIX540" s="17"/>
      <c r="PIY540" s="17"/>
      <c r="PIZ540" s="17"/>
      <c r="PJA540" s="17"/>
      <c r="PJB540" s="17"/>
      <c r="PJC540" s="17"/>
      <c r="PJD540" s="17"/>
      <c r="PJE540" s="17"/>
      <c r="PJF540" s="17"/>
      <c r="PJG540" s="17"/>
      <c r="PJH540" s="17"/>
      <c r="PJI540" s="17"/>
      <c r="PJJ540" s="17"/>
      <c r="PJK540" s="17"/>
      <c r="PJL540" s="17"/>
      <c r="PJM540" s="17"/>
      <c r="PJN540" s="17"/>
      <c r="PJO540" s="17"/>
      <c r="PJP540" s="17"/>
      <c r="PJQ540" s="17"/>
      <c r="PJR540" s="17"/>
      <c r="PJS540" s="17"/>
      <c r="PJT540" s="17"/>
      <c r="PJU540" s="17"/>
      <c r="PJV540" s="17"/>
      <c r="PJW540" s="17"/>
      <c r="PJX540" s="17"/>
      <c r="PJY540" s="17"/>
      <c r="PJZ540" s="17"/>
      <c r="PKA540" s="17"/>
      <c r="PKB540" s="17"/>
      <c r="PKC540" s="17"/>
      <c r="PKD540" s="17"/>
      <c r="PKE540" s="17"/>
      <c r="PKF540" s="17"/>
      <c r="PKG540" s="17"/>
      <c r="PKH540" s="17"/>
      <c r="PKI540" s="17"/>
      <c r="PKJ540" s="17"/>
      <c r="PKK540" s="17"/>
      <c r="PKL540" s="17"/>
      <c r="PKM540" s="17"/>
      <c r="PKN540" s="17"/>
      <c r="PKO540" s="17"/>
      <c r="PKP540" s="17"/>
      <c r="PKQ540" s="17"/>
      <c r="PKR540" s="17"/>
      <c r="PKS540" s="17"/>
      <c r="PKT540" s="17"/>
      <c r="PKU540" s="17"/>
      <c r="PKV540" s="17"/>
      <c r="PKW540" s="17"/>
      <c r="PKX540" s="17"/>
      <c r="PKY540" s="17"/>
      <c r="PKZ540" s="17"/>
      <c r="PLA540" s="17"/>
      <c r="PLB540" s="17"/>
      <c r="PLC540" s="17"/>
      <c r="PLD540" s="17"/>
      <c r="PLE540" s="17"/>
      <c r="PLF540" s="17"/>
      <c r="PLG540" s="17"/>
      <c r="PLH540" s="17"/>
      <c r="PLI540" s="17"/>
      <c r="PLJ540" s="17"/>
      <c r="PLK540" s="17"/>
      <c r="PLL540" s="17"/>
      <c r="PLM540" s="17"/>
      <c r="PLN540" s="17"/>
      <c r="PLO540" s="17"/>
      <c r="PLP540" s="17"/>
      <c r="PLQ540" s="17"/>
      <c r="PLR540" s="17"/>
      <c r="PLS540" s="17"/>
      <c r="PLT540" s="17"/>
      <c r="PLU540" s="17"/>
      <c r="PLV540" s="17"/>
      <c r="PLW540" s="17"/>
      <c r="PLX540" s="17"/>
      <c r="PLY540" s="17"/>
      <c r="PLZ540" s="17"/>
      <c r="PMA540" s="17"/>
      <c r="PMB540" s="17"/>
      <c r="PMC540" s="17"/>
      <c r="PMD540" s="17"/>
      <c r="PME540" s="17"/>
      <c r="PMF540" s="17"/>
      <c r="PMG540" s="17"/>
      <c r="PMH540" s="17"/>
      <c r="PMI540" s="17"/>
      <c r="PMJ540" s="17"/>
      <c r="PMK540" s="17"/>
      <c r="PML540" s="17"/>
      <c r="PMM540" s="17"/>
      <c r="PMN540" s="17"/>
      <c r="PMO540" s="17"/>
      <c r="PMP540" s="17"/>
      <c r="PMQ540" s="17"/>
      <c r="PMR540" s="17"/>
      <c r="PMS540" s="17"/>
      <c r="PMT540" s="17"/>
      <c r="PMU540" s="17"/>
      <c r="PMV540" s="17"/>
      <c r="PMW540" s="17"/>
      <c r="PMX540" s="17"/>
      <c r="PMY540" s="17"/>
      <c r="PMZ540" s="17"/>
      <c r="PNA540" s="17"/>
      <c r="PNB540" s="17"/>
      <c r="PNC540" s="17"/>
      <c r="PND540" s="17"/>
      <c r="PNE540" s="17"/>
      <c r="PNF540" s="17"/>
      <c r="PNG540" s="17"/>
      <c r="PNH540" s="17"/>
      <c r="PNI540" s="17"/>
      <c r="PNJ540" s="17"/>
      <c r="PNK540" s="17"/>
      <c r="PNL540" s="17"/>
      <c r="PNM540" s="17"/>
      <c r="PNN540" s="17"/>
      <c r="PNO540" s="17"/>
      <c r="PNP540" s="17"/>
      <c r="PNQ540" s="17"/>
      <c r="PNR540" s="17"/>
      <c r="PNS540" s="17"/>
      <c r="PNT540" s="17"/>
      <c r="PNU540" s="17"/>
      <c r="PNV540" s="17"/>
      <c r="PNW540" s="17"/>
      <c r="PNX540" s="17"/>
      <c r="PNY540" s="17"/>
      <c r="PNZ540" s="17"/>
      <c r="POA540" s="17"/>
      <c r="POB540" s="17"/>
      <c r="POC540" s="17"/>
      <c r="POD540" s="17"/>
      <c r="POE540" s="17"/>
      <c r="POF540" s="17"/>
      <c r="POG540" s="17"/>
      <c r="POH540" s="17"/>
      <c r="POI540" s="17"/>
      <c r="POJ540" s="17"/>
      <c r="POK540" s="17"/>
      <c r="POL540" s="17"/>
      <c r="POM540" s="17"/>
      <c r="PON540" s="17"/>
      <c r="POO540" s="17"/>
      <c r="POP540" s="17"/>
      <c r="POQ540" s="17"/>
      <c r="POR540" s="17"/>
      <c r="POS540" s="17"/>
      <c r="POT540" s="17"/>
      <c r="POU540" s="17"/>
      <c r="POV540" s="17"/>
      <c r="POW540" s="17"/>
      <c r="POX540" s="17"/>
      <c r="POY540" s="17"/>
      <c r="POZ540" s="17"/>
      <c r="PPA540" s="17"/>
      <c r="PPB540" s="17"/>
      <c r="PPC540" s="17"/>
      <c r="PPD540" s="17"/>
      <c r="PPE540" s="17"/>
      <c r="PPF540" s="17"/>
      <c r="PPG540" s="17"/>
      <c r="PPH540" s="17"/>
      <c r="PPI540" s="17"/>
      <c r="PPJ540" s="17"/>
      <c r="PPK540" s="17"/>
      <c r="PPL540" s="17"/>
      <c r="PPM540" s="17"/>
      <c r="PPN540" s="17"/>
      <c r="PPO540" s="17"/>
      <c r="PPP540" s="17"/>
      <c r="PPQ540" s="17"/>
      <c r="PPR540" s="17"/>
      <c r="PPS540" s="17"/>
      <c r="PPT540" s="17"/>
      <c r="PPU540" s="17"/>
      <c r="PPV540" s="17"/>
      <c r="PPW540" s="17"/>
      <c r="PPX540" s="17"/>
      <c r="PPY540" s="17"/>
      <c r="PPZ540" s="17"/>
      <c r="PQA540" s="17"/>
      <c r="PQB540" s="17"/>
      <c r="PQC540" s="17"/>
      <c r="PQD540" s="17"/>
      <c r="PQE540" s="17"/>
      <c r="PQF540" s="17"/>
      <c r="PQG540" s="17"/>
      <c r="PQH540" s="17"/>
      <c r="PQI540" s="17"/>
      <c r="PQJ540" s="17"/>
      <c r="PQK540" s="17"/>
      <c r="PQL540" s="17"/>
      <c r="PQM540" s="17"/>
      <c r="PQN540" s="17"/>
      <c r="PQO540" s="17"/>
      <c r="PQP540" s="17"/>
      <c r="PQQ540" s="17"/>
      <c r="PQR540" s="17"/>
      <c r="PQS540" s="17"/>
      <c r="PQT540" s="17"/>
      <c r="PQU540" s="17"/>
      <c r="PQV540" s="17"/>
      <c r="PQW540" s="17"/>
      <c r="PQX540" s="17"/>
      <c r="PQY540" s="17"/>
      <c r="PQZ540" s="17"/>
      <c r="PRA540" s="17"/>
      <c r="PRB540" s="17"/>
      <c r="PRC540" s="17"/>
      <c r="PRD540" s="17"/>
      <c r="PRE540" s="17"/>
      <c r="PRF540" s="17"/>
      <c r="PRG540" s="17"/>
      <c r="PRH540" s="17"/>
      <c r="PRI540" s="17"/>
      <c r="PRJ540" s="17"/>
      <c r="PRK540" s="17"/>
      <c r="PRL540" s="17"/>
      <c r="PRM540" s="17"/>
      <c r="PRN540" s="17"/>
      <c r="PRO540" s="17"/>
      <c r="PRP540" s="17"/>
      <c r="PRQ540" s="17"/>
      <c r="PRR540" s="17"/>
      <c r="PRS540" s="17"/>
      <c r="PRT540" s="17"/>
      <c r="PRU540" s="17"/>
      <c r="PRV540" s="17"/>
      <c r="PRW540" s="17"/>
      <c r="PRX540" s="17"/>
      <c r="PRY540" s="17"/>
      <c r="PRZ540" s="17"/>
      <c r="PSA540" s="17"/>
      <c r="PSB540" s="17"/>
      <c r="PSC540" s="17"/>
      <c r="PSD540" s="17"/>
      <c r="PSE540" s="17"/>
      <c r="PSF540" s="17"/>
      <c r="PSG540" s="17"/>
      <c r="PSH540" s="17"/>
      <c r="PSI540" s="17"/>
      <c r="PSJ540" s="17"/>
      <c r="PSK540" s="17"/>
      <c r="PSL540" s="17"/>
      <c r="PSM540" s="17"/>
      <c r="PSN540" s="17"/>
      <c r="PSO540" s="17"/>
      <c r="PSP540" s="17"/>
      <c r="PSQ540" s="17"/>
      <c r="PSR540" s="17"/>
      <c r="PSS540" s="17"/>
      <c r="PST540" s="17"/>
      <c r="PSU540" s="17"/>
      <c r="PSV540" s="17"/>
      <c r="PSW540" s="17"/>
      <c r="PSX540" s="17"/>
      <c r="PSY540" s="17"/>
      <c r="PSZ540" s="17"/>
      <c r="PTA540" s="17"/>
      <c r="PTB540" s="17"/>
      <c r="PTC540" s="17"/>
      <c r="PTD540" s="17"/>
      <c r="PTE540" s="17"/>
      <c r="PTF540" s="17"/>
      <c r="PTG540" s="17"/>
      <c r="PTH540" s="17"/>
      <c r="PTI540" s="17"/>
      <c r="PTJ540" s="17"/>
      <c r="PTK540" s="17"/>
      <c r="PTL540" s="17"/>
      <c r="PTM540" s="17"/>
      <c r="PTN540" s="17"/>
      <c r="PTO540" s="17"/>
      <c r="PTP540" s="17"/>
      <c r="PTQ540" s="17"/>
      <c r="PTR540" s="17"/>
      <c r="PTS540" s="17"/>
      <c r="PTT540" s="17"/>
      <c r="PTU540" s="17"/>
      <c r="PTV540" s="17"/>
      <c r="PTW540" s="17"/>
      <c r="PTX540" s="17"/>
      <c r="PTY540" s="17"/>
      <c r="PTZ540" s="17"/>
      <c r="PUA540" s="17"/>
      <c r="PUB540" s="17"/>
      <c r="PUC540" s="17"/>
      <c r="PUD540" s="17"/>
      <c r="PUE540" s="17"/>
      <c r="PUF540" s="17"/>
      <c r="PUG540" s="17"/>
      <c r="PUH540" s="17"/>
      <c r="PUI540" s="17"/>
      <c r="PUJ540" s="17"/>
      <c r="PUK540" s="17"/>
      <c r="PUL540" s="17"/>
      <c r="PUM540" s="17"/>
      <c r="PUN540" s="17"/>
      <c r="PUO540" s="17"/>
      <c r="PUP540" s="17"/>
      <c r="PUQ540" s="17"/>
      <c r="PUR540" s="17"/>
      <c r="PUS540" s="17"/>
      <c r="PUT540" s="17"/>
      <c r="PUU540" s="17"/>
      <c r="PUV540" s="17"/>
      <c r="PUW540" s="17"/>
      <c r="PUX540" s="17"/>
      <c r="PUY540" s="17"/>
      <c r="PUZ540" s="17"/>
      <c r="PVA540" s="17"/>
      <c r="PVB540" s="17"/>
      <c r="PVC540" s="17"/>
      <c r="PVD540" s="17"/>
      <c r="PVE540" s="17"/>
      <c r="PVF540" s="17"/>
      <c r="PVG540" s="17"/>
      <c r="PVH540" s="17"/>
      <c r="PVI540" s="17"/>
      <c r="PVJ540" s="17"/>
      <c r="PVK540" s="17"/>
      <c r="PVL540" s="17"/>
      <c r="PVM540" s="17"/>
      <c r="PVN540" s="17"/>
      <c r="PVO540" s="17"/>
      <c r="PVP540" s="17"/>
      <c r="PVQ540" s="17"/>
      <c r="PVR540" s="17"/>
      <c r="PVS540" s="17"/>
      <c r="PVT540" s="17"/>
      <c r="PVU540" s="17"/>
      <c r="PVV540" s="17"/>
      <c r="PVW540" s="17"/>
      <c r="PVX540" s="17"/>
      <c r="PVY540" s="17"/>
      <c r="PVZ540" s="17"/>
      <c r="PWA540" s="17"/>
      <c r="PWB540" s="17"/>
      <c r="PWC540" s="17"/>
      <c r="PWD540" s="17"/>
      <c r="PWE540" s="17"/>
      <c r="PWF540" s="17"/>
      <c r="PWG540" s="17"/>
      <c r="PWH540" s="17"/>
      <c r="PWI540" s="17"/>
      <c r="PWJ540" s="17"/>
      <c r="PWK540" s="17"/>
      <c r="PWL540" s="17"/>
      <c r="PWM540" s="17"/>
      <c r="PWN540" s="17"/>
      <c r="PWO540" s="17"/>
      <c r="PWP540" s="17"/>
      <c r="PWQ540" s="17"/>
      <c r="PWR540" s="17"/>
      <c r="PWS540" s="17"/>
      <c r="PWT540" s="17"/>
      <c r="PWU540" s="17"/>
      <c r="PWV540" s="17"/>
      <c r="PWW540" s="17"/>
      <c r="PWX540" s="17"/>
      <c r="PWY540" s="17"/>
      <c r="PWZ540" s="17"/>
      <c r="PXA540" s="17"/>
      <c r="PXB540" s="17"/>
      <c r="PXC540" s="17"/>
      <c r="PXD540" s="17"/>
      <c r="PXE540" s="17"/>
      <c r="PXF540" s="17"/>
      <c r="PXG540" s="17"/>
      <c r="PXH540" s="17"/>
      <c r="PXI540" s="17"/>
      <c r="PXJ540" s="17"/>
      <c r="PXK540" s="17"/>
      <c r="PXL540" s="17"/>
      <c r="PXM540" s="17"/>
      <c r="PXN540" s="17"/>
      <c r="PXO540" s="17"/>
      <c r="PXP540" s="17"/>
      <c r="PXQ540" s="17"/>
      <c r="PXR540" s="17"/>
      <c r="PXS540" s="17"/>
      <c r="PXT540" s="17"/>
      <c r="PXU540" s="17"/>
      <c r="PXV540" s="17"/>
      <c r="PXW540" s="17"/>
      <c r="PXX540" s="17"/>
      <c r="PXY540" s="17"/>
      <c r="PXZ540" s="17"/>
      <c r="PYA540" s="17"/>
      <c r="PYB540" s="17"/>
      <c r="PYC540" s="17"/>
      <c r="PYD540" s="17"/>
      <c r="PYE540" s="17"/>
      <c r="PYF540" s="17"/>
      <c r="PYG540" s="17"/>
      <c r="PYH540" s="17"/>
      <c r="PYI540" s="17"/>
      <c r="PYJ540" s="17"/>
      <c r="PYK540" s="17"/>
      <c r="PYL540" s="17"/>
      <c r="PYM540" s="17"/>
      <c r="PYN540" s="17"/>
      <c r="PYO540" s="17"/>
      <c r="PYP540" s="17"/>
      <c r="PYQ540" s="17"/>
      <c r="PYR540" s="17"/>
      <c r="PYS540" s="17"/>
      <c r="PYT540" s="17"/>
      <c r="PYU540" s="17"/>
      <c r="PYV540" s="17"/>
      <c r="PYW540" s="17"/>
      <c r="PYX540" s="17"/>
      <c r="PYY540" s="17"/>
      <c r="PYZ540" s="17"/>
      <c r="PZA540" s="17"/>
      <c r="PZB540" s="17"/>
      <c r="PZC540" s="17"/>
      <c r="PZD540" s="17"/>
      <c r="PZE540" s="17"/>
      <c r="PZF540" s="17"/>
      <c r="PZG540" s="17"/>
      <c r="PZH540" s="17"/>
      <c r="PZI540" s="17"/>
      <c r="PZJ540" s="17"/>
      <c r="PZK540" s="17"/>
      <c r="PZL540" s="17"/>
      <c r="PZM540" s="17"/>
      <c r="PZN540" s="17"/>
      <c r="PZO540" s="17"/>
      <c r="PZP540" s="17"/>
      <c r="PZQ540" s="17"/>
      <c r="PZR540" s="17"/>
      <c r="PZS540" s="17"/>
      <c r="PZT540" s="17"/>
      <c r="PZU540" s="17"/>
      <c r="PZV540" s="17"/>
      <c r="PZW540" s="17"/>
      <c r="PZX540" s="17"/>
      <c r="PZY540" s="17"/>
      <c r="PZZ540" s="17"/>
      <c r="QAA540" s="17"/>
      <c r="QAB540" s="17"/>
      <c r="QAC540" s="17"/>
      <c r="QAD540" s="17"/>
      <c r="QAE540" s="17"/>
      <c r="QAF540" s="17"/>
      <c r="QAG540" s="17"/>
      <c r="QAH540" s="17"/>
      <c r="QAI540" s="17"/>
      <c r="QAJ540" s="17"/>
      <c r="QAK540" s="17"/>
      <c r="QAL540" s="17"/>
      <c r="QAM540" s="17"/>
      <c r="QAN540" s="17"/>
      <c r="QAO540" s="17"/>
      <c r="QAP540" s="17"/>
      <c r="QAQ540" s="17"/>
      <c r="QAR540" s="17"/>
      <c r="QAS540" s="17"/>
      <c r="QAT540" s="17"/>
      <c r="QAU540" s="17"/>
      <c r="QAV540" s="17"/>
      <c r="QAW540" s="17"/>
      <c r="QAX540" s="17"/>
      <c r="QAY540" s="17"/>
      <c r="QAZ540" s="17"/>
      <c r="QBA540" s="17"/>
      <c r="QBB540" s="17"/>
      <c r="QBC540" s="17"/>
      <c r="QBD540" s="17"/>
      <c r="QBE540" s="17"/>
      <c r="QBF540" s="17"/>
      <c r="QBG540" s="17"/>
      <c r="QBH540" s="17"/>
      <c r="QBI540" s="17"/>
      <c r="QBJ540" s="17"/>
      <c r="QBK540" s="17"/>
      <c r="QBL540" s="17"/>
      <c r="QBM540" s="17"/>
      <c r="QBN540" s="17"/>
      <c r="QBO540" s="17"/>
      <c r="QBP540" s="17"/>
      <c r="QBQ540" s="17"/>
      <c r="QBR540" s="17"/>
      <c r="QBS540" s="17"/>
      <c r="QBT540" s="17"/>
      <c r="QBU540" s="17"/>
      <c r="QBV540" s="17"/>
      <c r="QBW540" s="17"/>
      <c r="QBX540" s="17"/>
      <c r="QBY540" s="17"/>
      <c r="QBZ540" s="17"/>
      <c r="QCA540" s="17"/>
      <c r="QCB540" s="17"/>
      <c r="QCC540" s="17"/>
      <c r="QCD540" s="17"/>
      <c r="QCE540" s="17"/>
      <c r="QCF540" s="17"/>
      <c r="QCG540" s="17"/>
      <c r="QCH540" s="17"/>
      <c r="QCI540" s="17"/>
      <c r="QCJ540" s="17"/>
      <c r="QCK540" s="17"/>
      <c r="QCL540" s="17"/>
      <c r="QCM540" s="17"/>
      <c r="QCN540" s="17"/>
      <c r="QCO540" s="17"/>
      <c r="QCP540" s="17"/>
      <c r="QCQ540" s="17"/>
      <c r="QCR540" s="17"/>
      <c r="QCS540" s="17"/>
      <c r="QCT540" s="17"/>
      <c r="QCU540" s="17"/>
      <c r="QCV540" s="17"/>
      <c r="QCW540" s="17"/>
      <c r="QCX540" s="17"/>
      <c r="QCY540" s="17"/>
      <c r="QCZ540" s="17"/>
      <c r="QDA540" s="17"/>
      <c r="QDB540" s="17"/>
      <c r="QDC540" s="17"/>
      <c r="QDD540" s="17"/>
      <c r="QDE540" s="17"/>
      <c r="QDF540" s="17"/>
      <c r="QDG540" s="17"/>
      <c r="QDH540" s="17"/>
      <c r="QDI540" s="17"/>
      <c r="QDJ540" s="17"/>
      <c r="QDK540" s="17"/>
      <c r="QDL540" s="17"/>
      <c r="QDM540" s="17"/>
      <c r="QDN540" s="17"/>
      <c r="QDO540" s="17"/>
      <c r="QDP540" s="17"/>
      <c r="QDQ540" s="17"/>
      <c r="QDR540" s="17"/>
      <c r="QDS540" s="17"/>
      <c r="QDT540" s="17"/>
      <c r="QDU540" s="17"/>
      <c r="QDV540" s="17"/>
      <c r="QDW540" s="17"/>
      <c r="QDX540" s="17"/>
      <c r="QDY540" s="17"/>
      <c r="QDZ540" s="17"/>
      <c r="QEA540" s="17"/>
      <c r="QEB540" s="17"/>
      <c r="QEC540" s="17"/>
      <c r="QED540" s="17"/>
      <c r="QEE540" s="17"/>
      <c r="QEF540" s="17"/>
      <c r="QEG540" s="17"/>
      <c r="QEH540" s="17"/>
      <c r="QEI540" s="17"/>
      <c r="QEJ540" s="17"/>
      <c r="QEK540" s="17"/>
      <c r="QEL540" s="17"/>
      <c r="QEM540" s="17"/>
      <c r="QEN540" s="17"/>
      <c r="QEO540" s="17"/>
      <c r="QEP540" s="17"/>
      <c r="QEQ540" s="17"/>
      <c r="QER540" s="17"/>
      <c r="QES540" s="17"/>
      <c r="QET540" s="17"/>
      <c r="QEU540" s="17"/>
      <c r="QEV540" s="17"/>
      <c r="QEW540" s="17"/>
      <c r="QEX540" s="17"/>
      <c r="QEY540" s="17"/>
      <c r="QEZ540" s="17"/>
      <c r="QFA540" s="17"/>
      <c r="QFB540" s="17"/>
      <c r="QFC540" s="17"/>
      <c r="QFD540" s="17"/>
      <c r="QFE540" s="17"/>
      <c r="QFF540" s="17"/>
      <c r="QFG540" s="17"/>
      <c r="QFH540" s="17"/>
      <c r="QFI540" s="17"/>
      <c r="QFJ540" s="17"/>
      <c r="QFK540" s="17"/>
      <c r="QFL540" s="17"/>
      <c r="QFM540" s="17"/>
      <c r="QFN540" s="17"/>
      <c r="QFO540" s="17"/>
      <c r="QFP540" s="17"/>
      <c r="QFQ540" s="17"/>
      <c r="QFR540" s="17"/>
      <c r="QFS540" s="17"/>
      <c r="QFT540" s="17"/>
      <c r="QFU540" s="17"/>
      <c r="QFV540" s="17"/>
      <c r="QFW540" s="17"/>
      <c r="QFX540" s="17"/>
      <c r="QFY540" s="17"/>
      <c r="QFZ540" s="17"/>
      <c r="QGA540" s="17"/>
      <c r="QGB540" s="17"/>
      <c r="QGC540" s="17"/>
      <c r="QGD540" s="17"/>
      <c r="QGE540" s="17"/>
      <c r="QGF540" s="17"/>
      <c r="QGG540" s="17"/>
      <c r="QGH540" s="17"/>
      <c r="QGI540" s="17"/>
      <c r="QGJ540" s="17"/>
      <c r="QGK540" s="17"/>
      <c r="QGL540" s="17"/>
      <c r="QGM540" s="17"/>
      <c r="QGN540" s="17"/>
      <c r="QGO540" s="17"/>
      <c r="QGP540" s="17"/>
      <c r="QGQ540" s="17"/>
      <c r="QGR540" s="17"/>
      <c r="QGS540" s="17"/>
      <c r="QGT540" s="17"/>
      <c r="QGU540" s="17"/>
      <c r="QGV540" s="17"/>
      <c r="QGW540" s="17"/>
      <c r="QGX540" s="17"/>
      <c r="QGY540" s="17"/>
      <c r="QGZ540" s="17"/>
      <c r="QHA540" s="17"/>
      <c r="QHB540" s="17"/>
      <c r="QHC540" s="17"/>
      <c r="QHD540" s="17"/>
      <c r="QHE540" s="17"/>
      <c r="QHF540" s="17"/>
      <c r="QHG540" s="17"/>
      <c r="QHH540" s="17"/>
      <c r="QHI540" s="17"/>
      <c r="QHJ540" s="17"/>
      <c r="QHK540" s="17"/>
      <c r="QHL540" s="17"/>
      <c r="QHM540" s="17"/>
      <c r="QHN540" s="17"/>
      <c r="QHO540" s="17"/>
      <c r="QHP540" s="17"/>
      <c r="QHQ540" s="17"/>
      <c r="QHR540" s="17"/>
      <c r="QHS540" s="17"/>
      <c r="QHT540" s="17"/>
      <c r="QHU540" s="17"/>
      <c r="QHV540" s="17"/>
      <c r="QHW540" s="17"/>
      <c r="QHX540" s="17"/>
      <c r="QHY540" s="17"/>
      <c r="QHZ540" s="17"/>
      <c r="QIA540" s="17"/>
      <c r="QIB540" s="17"/>
      <c r="QIC540" s="17"/>
      <c r="QID540" s="17"/>
      <c r="QIE540" s="17"/>
      <c r="QIF540" s="17"/>
      <c r="QIG540" s="17"/>
      <c r="QIH540" s="17"/>
      <c r="QII540" s="17"/>
      <c r="QIJ540" s="17"/>
      <c r="QIK540" s="17"/>
      <c r="QIL540" s="17"/>
      <c r="QIM540" s="17"/>
      <c r="QIN540" s="17"/>
      <c r="QIO540" s="17"/>
      <c r="QIP540" s="17"/>
      <c r="QIQ540" s="17"/>
      <c r="QIR540" s="17"/>
      <c r="QIS540" s="17"/>
      <c r="QIT540" s="17"/>
      <c r="QIU540" s="17"/>
      <c r="QIV540" s="17"/>
      <c r="QIW540" s="17"/>
      <c r="QIX540" s="17"/>
      <c r="QIY540" s="17"/>
      <c r="QIZ540" s="17"/>
      <c r="QJA540" s="17"/>
      <c r="QJB540" s="17"/>
      <c r="QJC540" s="17"/>
      <c r="QJD540" s="17"/>
      <c r="QJE540" s="17"/>
      <c r="QJF540" s="17"/>
      <c r="QJG540" s="17"/>
      <c r="QJH540" s="17"/>
      <c r="QJI540" s="17"/>
      <c r="QJJ540" s="17"/>
      <c r="QJK540" s="17"/>
      <c r="QJL540" s="17"/>
      <c r="QJM540" s="17"/>
      <c r="QJN540" s="17"/>
      <c r="QJO540" s="17"/>
      <c r="QJP540" s="17"/>
      <c r="QJQ540" s="17"/>
      <c r="QJR540" s="17"/>
      <c r="QJS540" s="17"/>
      <c r="QJT540" s="17"/>
      <c r="QJU540" s="17"/>
      <c r="QJV540" s="17"/>
      <c r="QJW540" s="17"/>
      <c r="QJX540" s="17"/>
      <c r="QJY540" s="17"/>
      <c r="QJZ540" s="17"/>
      <c r="QKA540" s="17"/>
      <c r="QKB540" s="17"/>
      <c r="QKC540" s="17"/>
      <c r="QKD540" s="17"/>
      <c r="QKE540" s="17"/>
      <c r="QKF540" s="17"/>
      <c r="QKG540" s="17"/>
      <c r="QKH540" s="17"/>
      <c r="QKI540" s="17"/>
      <c r="QKJ540" s="17"/>
      <c r="QKK540" s="17"/>
      <c r="QKL540" s="17"/>
      <c r="QKM540" s="17"/>
      <c r="QKN540" s="17"/>
      <c r="QKO540" s="17"/>
      <c r="QKP540" s="17"/>
      <c r="QKQ540" s="17"/>
      <c r="QKR540" s="17"/>
      <c r="QKS540" s="17"/>
      <c r="QKT540" s="17"/>
      <c r="QKU540" s="17"/>
      <c r="QKV540" s="17"/>
      <c r="QKW540" s="17"/>
      <c r="QKX540" s="17"/>
      <c r="QKY540" s="17"/>
      <c r="QKZ540" s="17"/>
      <c r="QLA540" s="17"/>
      <c r="QLB540" s="17"/>
      <c r="QLC540" s="17"/>
      <c r="QLD540" s="17"/>
      <c r="QLE540" s="17"/>
      <c r="QLF540" s="17"/>
      <c r="QLG540" s="17"/>
      <c r="QLH540" s="17"/>
      <c r="QLI540" s="17"/>
      <c r="QLJ540" s="17"/>
      <c r="QLK540" s="17"/>
      <c r="QLL540" s="17"/>
      <c r="QLM540" s="17"/>
      <c r="QLN540" s="17"/>
      <c r="QLO540" s="17"/>
      <c r="QLP540" s="17"/>
      <c r="QLQ540" s="17"/>
      <c r="QLR540" s="17"/>
      <c r="QLS540" s="17"/>
      <c r="QLT540" s="17"/>
      <c r="QLU540" s="17"/>
      <c r="QLV540" s="17"/>
      <c r="QLW540" s="17"/>
      <c r="QLX540" s="17"/>
      <c r="QLY540" s="17"/>
      <c r="QLZ540" s="17"/>
      <c r="QMA540" s="17"/>
      <c r="QMB540" s="17"/>
      <c r="QMC540" s="17"/>
      <c r="QMD540" s="17"/>
      <c r="QME540" s="17"/>
      <c r="QMF540" s="17"/>
      <c r="QMG540" s="17"/>
      <c r="QMH540" s="17"/>
      <c r="QMI540" s="17"/>
      <c r="QMJ540" s="17"/>
      <c r="QMK540" s="17"/>
      <c r="QML540" s="17"/>
      <c r="QMM540" s="17"/>
      <c r="QMN540" s="17"/>
      <c r="QMO540" s="17"/>
      <c r="QMP540" s="17"/>
      <c r="QMQ540" s="17"/>
      <c r="QMR540" s="17"/>
      <c r="QMS540" s="17"/>
      <c r="QMT540" s="17"/>
      <c r="QMU540" s="17"/>
      <c r="QMV540" s="17"/>
      <c r="QMW540" s="17"/>
      <c r="QMX540" s="17"/>
      <c r="QMY540" s="17"/>
      <c r="QMZ540" s="17"/>
      <c r="QNA540" s="17"/>
      <c r="QNB540" s="17"/>
      <c r="QNC540" s="17"/>
      <c r="QND540" s="17"/>
      <c r="QNE540" s="17"/>
      <c r="QNF540" s="17"/>
      <c r="QNG540" s="17"/>
      <c r="QNH540" s="17"/>
      <c r="QNI540" s="17"/>
      <c r="QNJ540" s="17"/>
      <c r="QNK540" s="17"/>
      <c r="QNL540" s="17"/>
      <c r="QNM540" s="17"/>
      <c r="QNN540" s="17"/>
      <c r="QNO540" s="17"/>
      <c r="QNP540" s="17"/>
      <c r="QNQ540" s="17"/>
      <c r="QNR540" s="17"/>
      <c r="QNS540" s="17"/>
      <c r="QNT540" s="17"/>
      <c r="QNU540" s="17"/>
      <c r="QNV540" s="17"/>
      <c r="QNW540" s="17"/>
      <c r="QNX540" s="17"/>
      <c r="QNY540" s="17"/>
      <c r="QNZ540" s="17"/>
      <c r="QOA540" s="17"/>
      <c r="QOB540" s="17"/>
      <c r="QOC540" s="17"/>
      <c r="QOD540" s="17"/>
      <c r="QOE540" s="17"/>
      <c r="QOF540" s="17"/>
      <c r="QOG540" s="17"/>
      <c r="QOH540" s="17"/>
      <c r="QOI540" s="17"/>
      <c r="QOJ540" s="17"/>
      <c r="QOK540" s="17"/>
      <c r="QOL540" s="17"/>
      <c r="QOM540" s="17"/>
      <c r="QON540" s="17"/>
      <c r="QOO540" s="17"/>
      <c r="QOP540" s="17"/>
      <c r="QOQ540" s="17"/>
      <c r="QOR540" s="17"/>
      <c r="QOS540" s="17"/>
      <c r="QOT540" s="17"/>
      <c r="QOU540" s="17"/>
      <c r="QOV540" s="17"/>
      <c r="QOW540" s="17"/>
      <c r="QOX540" s="17"/>
      <c r="QOY540" s="17"/>
      <c r="QOZ540" s="17"/>
      <c r="QPA540" s="17"/>
      <c r="QPB540" s="17"/>
      <c r="QPC540" s="17"/>
      <c r="QPD540" s="17"/>
      <c r="QPE540" s="17"/>
      <c r="QPF540" s="17"/>
      <c r="QPG540" s="17"/>
      <c r="QPH540" s="17"/>
      <c r="QPI540" s="17"/>
      <c r="QPJ540" s="17"/>
      <c r="QPK540" s="17"/>
      <c r="QPL540" s="17"/>
      <c r="QPM540" s="17"/>
      <c r="QPN540" s="17"/>
      <c r="QPO540" s="17"/>
      <c r="QPP540" s="17"/>
      <c r="QPQ540" s="17"/>
      <c r="QPR540" s="17"/>
      <c r="QPS540" s="17"/>
      <c r="QPT540" s="17"/>
      <c r="QPU540" s="17"/>
      <c r="QPV540" s="17"/>
      <c r="QPW540" s="17"/>
      <c r="QPX540" s="17"/>
      <c r="QPY540" s="17"/>
      <c r="QPZ540" s="17"/>
      <c r="QQA540" s="17"/>
      <c r="QQB540" s="17"/>
      <c r="QQC540" s="17"/>
      <c r="QQD540" s="17"/>
      <c r="QQE540" s="17"/>
      <c r="QQF540" s="17"/>
      <c r="QQG540" s="17"/>
      <c r="QQH540" s="17"/>
      <c r="QQI540" s="17"/>
      <c r="QQJ540" s="17"/>
      <c r="QQK540" s="17"/>
      <c r="QQL540" s="17"/>
      <c r="QQM540" s="17"/>
      <c r="QQN540" s="17"/>
      <c r="QQO540" s="17"/>
      <c r="QQP540" s="17"/>
      <c r="QQQ540" s="17"/>
      <c r="QQR540" s="17"/>
      <c r="QQS540" s="17"/>
      <c r="QQT540" s="17"/>
      <c r="QQU540" s="17"/>
      <c r="QQV540" s="17"/>
      <c r="QQW540" s="17"/>
      <c r="QQX540" s="17"/>
      <c r="QQY540" s="17"/>
      <c r="QQZ540" s="17"/>
      <c r="QRA540" s="17"/>
      <c r="QRB540" s="17"/>
      <c r="QRC540" s="17"/>
      <c r="QRD540" s="17"/>
      <c r="QRE540" s="17"/>
      <c r="QRF540" s="17"/>
      <c r="QRG540" s="17"/>
      <c r="QRH540" s="17"/>
      <c r="QRI540" s="17"/>
      <c r="QRJ540" s="17"/>
      <c r="QRK540" s="17"/>
      <c r="QRL540" s="17"/>
      <c r="QRM540" s="17"/>
      <c r="QRN540" s="17"/>
      <c r="QRO540" s="17"/>
      <c r="QRP540" s="17"/>
      <c r="QRQ540" s="17"/>
      <c r="QRR540" s="17"/>
      <c r="QRS540" s="17"/>
      <c r="QRT540" s="17"/>
      <c r="QRU540" s="17"/>
      <c r="QRV540" s="17"/>
      <c r="QRW540" s="17"/>
      <c r="QRX540" s="17"/>
      <c r="QRY540" s="17"/>
      <c r="QRZ540" s="17"/>
      <c r="QSA540" s="17"/>
      <c r="QSB540" s="17"/>
      <c r="QSC540" s="17"/>
      <c r="QSD540" s="17"/>
      <c r="QSE540" s="17"/>
      <c r="QSF540" s="17"/>
      <c r="QSG540" s="17"/>
      <c r="QSH540" s="17"/>
      <c r="QSI540" s="17"/>
      <c r="QSJ540" s="17"/>
      <c r="QSK540" s="17"/>
      <c r="QSL540" s="17"/>
      <c r="QSM540" s="17"/>
      <c r="QSN540" s="17"/>
      <c r="QSO540" s="17"/>
      <c r="QSP540" s="17"/>
      <c r="QSQ540" s="17"/>
      <c r="QSR540" s="17"/>
      <c r="QSS540" s="17"/>
      <c r="QST540" s="17"/>
      <c r="QSU540" s="17"/>
      <c r="QSV540" s="17"/>
      <c r="QSW540" s="17"/>
      <c r="QSX540" s="17"/>
      <c r="QSY540" s="17"/>
      <c r="QSZ540" s="17"/>
      <c r="QTA540" s="17"/>
      <c r="QTB540" s="17"/>
      <c r="QTC540" s="17"/>
      <c r="QTD540" s="17"/>
      <c r="QTE540" s="17"/>
      <c r="QTF540" s="17"/>
      <c r="QTG540" s="17"/>
      <c r="QTH540" s="17"/>
      <c r="QTI540" s="17"/>
      <c r="QTJ540" s="17"/>
      <c r="QTK540" s="17"/>
      <c r="QTL540" s="17"/>
      <c r="QTM540" s="17"/>
      <c r="QTN540" s="17"/>
      <c r="QTO540" s="17"/>
      <c r="QTP540" s="17"/>
      <c r="QTQ540" s="17"/>
      <c r="QTR540" s="17"/>
      <c r="QTS540" s="17"/>
      <c r="QTT540" s="17"/>
      <c r="QTU540" s="17"/>
      <c r="QTV540" s="17"/>
      <c r="QTW540" s="17"/>
      <c r="QTX540" s="17"/>
      <c r="QTY540" s="17"/>
      <c r="QTZ540" s="17"/>
      <c r="QUA540" s="17"/>
      <c r="QUB540" s="17"/>
      <c r="QUC540" s="17"/>
      <c r="QUD540" s="17"/>
      <c r="QUE540" s="17"/>
      <c r="QUF540" s="17"/>
      <c r="QUG540" s="17"/>
      <c r="QUH540" s="17"/>
      <c r="QUI540" s="17"/>
      <c r="QUJ540" s="17"/>
      <c r="QUK540" s="17"/>
      <c r="QUL540" s="17"/>
      <c r="QUM540" s="17"/>
      <c r="QUN540" s="17"/>
      <c r="QUO540" s="17"/>
      <c r="QUP540" s="17"/>
      <c r="QUQ540" s="17"/>
      <c r="QUR540" s="17"/>
      <c r="QUS540" s="17"/>
      <c r="QUT540" s="17"/>
      <c r="QUU540" s="17"/>
      <c r="QUV540" s="17"/>
      <c r="QUW540" s="17"/>
      <c r="QUX540" s="17"/>
      <c r="QUY540" s="17"/>
      <c r="QUZ540" s="17"/>
      <c r="QVA540" s="17"/>
      <c r="QVB540" s="17"/>
      <c r="QVC540" s="17"/>
      <c r="QVD540" s="17"/>
      <c r="QVE540" s="17"/>
      <c r="QVF540" s="17"/>
      <c r="QVG540" s="17"/>
      <c r="QVH540" s="17"/>
      <c r="QVI540" s="17"/>
      <c r="QVJ540" s="17"/>
      <c r="QVK540" s="17"/>
      <c r="QVL540" s="17"/>
      <c r="QVM540" s="17"/>
      <c r="QVN540" s="17"/>
      <c r="QVO540" s="17"/>
      <c r="QVP540" s="17"/>
      <c r="QVQ540" s="17"/>
      <c r="QVR540" s="17"/>
      <c r="QVS540" s="17"/>
      <c r="QVT540" s="17"/>
      <c r="QVU540" s="17"/>
      <c r="QVV540" s="17"/>
      <c r="QVW540" s="17"/>
      <c r="QVX540" s="17"/>
      <c r="QVY540" s="17"/>
      <c r="QVZ540" s="17"/>
      <c r="QWA540" s="17"/>
      <c r="QWB540" s="17"/>
      <c r="QWC540" s="17"/>
      <c r="QWD540" s="17"/>
      <c r="QWE540" s="17"/>
      <c r="QWF540" s="17"/>
      <c r="QWG540" s="17"/>
      <c r="QWH540" s="17"/>
      <c r="QWI540" s="17"/>
      <c r="QWJ540" s="17"/>
      <c r="QWK540" s="17"/>
      <c r="QWL540" s="17"/>
      <c r="QWM540" s="17"/>
      <c r="QWN540" s="17"/>
      <c r="QWO540" s="17"/>
      <c r="QWP540" s="17"/>
      <c r="QWQ540" s="17"/>
      <c r="QWR540" s="17"/>
      <c r="QWS540" s="17"/>
      <c r="QWT540" s="17"/>
      <c r="QWU540" s="17"/>
      <c r="QWV540" s="17"/>
      <c r="QWW540" s="17"/>
      <c r="QWX540" s="17"/>
      <c r="QWY540" s="17"/>
      <c r="QWZ540" s="17"/>
      <c r="QXA540" s="17"/>
      <c r="QXB540" s="17"/>
      <c r="QXC540" s="17"/>
      <c r="QXD540" s="17"/>
      <c r="QXE540" s="17"/>
      <c r="QXF540" s="17"/>
      <c r="QXG540" s="17"/>
      <c r="QXH540" s="17"/>
      <c r="QXI540" s="17"/>
      <c r="QXJ540" s="17"/>
      <c r="QXK540" s="17"/>
      <c r="QXL540" s="17"/>
      <c r="QXM540" s="17"/>
      <c r="QXN540" s="17"/>
      <c r="QXO540" s="17"/>
      <c r="QXP540" s="17"/>
      <c r="QXQ540" s="17"/>
      <c r="QXR540" s="17"/>
      <c r="QXS540" s="17"/>
      <c r="QXT540" s="17"/>
      <c r="QXU540" s="17"/>
      <c r="QXV540" s="17"/>
      <c r="QXW540" s="17"/>
      <c r="QXX540" s="17"/>
      <c r="QXY540" s="17"/>
      <c r="QXZ540" s="17"/>
      <c r="QYA540" s="17"/>
      <c r="QYB540" s="17"/>
      <c r="QYC540" s="17"/>
      <c r="QYD540" s="17"/>
      <c r="QYE540" s="17"/>
      <c r="QYF540" s="17"/>
      <c r="QYG540" s="17"/>
      <c r="QYH540" s="17"/>
      <c r="QYI540" s="17"/>
      <c r="QYJ540" s="17"/>
      <c r="QYK540" s="17"/>
      <c r="QYL540" s="17"/>
      <c r="QYM540" s="17"/>
      <c r="QYN540" s="17"/>
      <c r="QYO540" s="17"/>
      <c r="QYP540" s="17"/>
      <c r="QYQ540" s="17"/>
      <c r="QYR540" s="17"/>
      <c r="QYS540" s="17"/>
      <c r="QYT540" s="17"/>
      <c r="QYU540" s="17"/>
      <c r="QYV540" s="17"/>
      <c r="QYW540" s="17"/>
      <c r="QYX540" s="17"/>
      <c r="QYY540" s="17"/>
      <c r="QYZ540" s="17"/>
      <c r="QZA540" s="17"/>
      <c r="QZB540" s="17"/>
      <c r="QZC540" s="17"/>
      <c r="QZD540" s="17"/>
      <c r="QZE540" s="17"/>
      <c r="QZF540" s="17"/>
      <c r="QZG540" s="17"/>
      <c r="QZH540" s="17"/>
      <c r="QZI540" s="17"/>
      <c r="QZJ540" s="17"/>
      <c r="QZK540" s="17"/>
      <c r="QZL540" s="17"/>
      <c r="QZM540" s="17"/>
      <c r="QZN540" s="17"/>
      <c r="QZO540" s="17"/>
      <c r="QZP540" s="17"/>
      <c r="QZQ540" s="17"/>
      <c r="QZR540" s="17"/>
      <c r="QZS540" s="17"/>
      <c r="QZT540" s="17"/>
      <c r="QZU540" s="17"/>
      <c r="QZV540" s="17"/>
      <c r="QZW540" s="17"/>
      <c r="QZX540" s="17"/>
      <c r="QZY540" s="17"/>
      <c r="QZZ540" s="17"/>
      <c r="RAA540" s="17"/>
      <c r="RAB540" s="17"/>
      <c r="RAC540" s="17"/>
      <c r="RAD540" s="17"/>
      <c r="RAE540" s="17"/>
      <c r="RAF540" s="17"/>
      <c r="RAG540" s="17"/>
      <c r="RAH540" s="17"/>
      <c r="RAI540" s="17"/>
      <c r="RAJ540" s="17"/>
      <c r="RAK540" s="17"/>
      <c r="RAL540" s="17"/>
      <c r="RAM540" s="17"/>
      <c r="RAN540" s="17"/>
      <c r="RAO540" s="17"/>
      <c r="RAP540" s="17"/>
      <c r="RAQ540" s="17"/>
      <c r="RAR540" s="17"/>
      <c r="RAS540" s="17"/>
      <c r="RAT540" s="17"/>
      <c r="RAU540" s="17"/>
      <c r="RAV540" s="17"/>
      <c r="RAW540" s="17"/>
      <c r="RAX540" s="17"/>
      <c r="RAY540" s="17"/>
      <c r="RAZ540" s="17"/>
      <c r="RBA540" s="17"/>
      <c r="RBB540" s="17"/>
      <c r="RBC540" s="17"/>
      <c r="RBD540" s="17"/>
      <c r="RBE540" s="17"/>
      <c r="RBF540" s="17"/>
      <c r="RBG540" s="17"/>
      <c r="RBH540" s="17"/>
      <c r="RBI540" s="17"/>
      <c r="RBJ540" s="17"/>
      <c r="RBK540" s="17"/>
      <c r="RBL540" s="17"/>
      <c r="RBM540" s="17"/>
      <c r="RBN540" s="17"/>
      <c r="RBO540" s="17"/>
      <c r="RBP540" s="17"/>
      <c r="RBQ540" s="17"/>
      <c r="RBR540" s="17"/>
      <c r="RBS540" s="17"/>
      <c r="RBT540" s="17"/>
      <c r="RBU540" s="17"/>
      <c r="RBV540" s="17"/>
      <c r="RBW540" s="17"/>
      <c r="RBX540" s="17"/>
      <c r="RBY540" s="17"/>
      <c r="RBZ540" s="17"/>
      <c r="RCA540" s="17"/>
      <c r="RCB540" s="17"/>
      <c r="RCC540" s="17"/>
      <c r="RCD540" s="17"/>
      <c r="RCE540" s="17"/>
      <c r="RCF540" s="17"/>
      <c r="RCG540" s="17"/>
      <c r="RCH540" s="17"/>
      <c r="RCI540" s="17"/>
      <c r="RCJ540" s="17"/>
      <c r="RCK540" s="17"/>
      <c r="RCL540" s="17"/>
      <c r="RCM540" s="17"/>
      <c r="RCN540" s="17"/>
      <c r="RCO540" s="17"/>
      <c r="RCP540" s="17"/>
      <c r="RCQ540" s="17"/>
      <c r="RCR540" s="17"/>
      <c r="RCS540" s="17"/>
      <c r="RCT540" s="17"/>
      <c r="RCU540" s="17"/>
      <c r="RCV540" s="17"/>
      <c r="RCW540" s="17"/>
      <c r="RCX540" s="17"/>
      <c r="RCY540" s="17"/>
      <c r="RCZ540" s="17"/>
      <c r="RDA540" s="17"/>
      <c r="RDB540" s="17"/>
      <c r="RDC540" s="17"/>
      <c r="RDD540" s="17"/>
      <c r="RDE540" s="17"/>
      <c r="RDF540" s="17"/>
      <c r="RDG540" s="17"/>
      <c r="RDH540" s="17"/>
      <c r="RDI540" s="17"/>
      <c r="RDJ540" s="17"/>
      <c r="RDK540" s="17"/>
      <c r="RDL540" s="17"/>
      <c r="RDM540" s="17"/>
      <c r="RDN540" s="17"/>
      <c r="RDO540" s="17"/>
      <c r="RDP540" s="17"/>
      <c r="RDQ540" s="17"/>
      <c r="RDR540" s="17"/>
      <c r="RDS540" s="17"/>
      <c r="RDT540" s="17"/>
      <c r="RDU540" s="17"/>
      <c r="RDV540" s="17"/>
      <c r="RDW540" s="17"/>
      <c r="RDX540" s="17"/>
      <c r="RDY540" s="17"/>
      <c r="RDZ540" s="17"/>
      <c r="REA540" s="17"/>
      <c r="REB540" s="17"/>
      <c r="REC540" s="17"/>
      <c r="RED540" s="17"/>
      <c r="REE540" s="17"/>
      <c r="REF540" s="17"/>
      <c r="REG540" s="17"/>
      <c r="REH540" s="17"/>
      <c r="REI540" s="17"/>
      <c r="REJ540" s="17"/>
      <c r="REK540" s="17"/>
      <c r="REL540" s="17"/>
      <c r="REM540" s="17"/>
      <c r="REN540" s="17"/>
      <c r="REO540" s="17"/>
      <c r="REP540" s="17"/>
      <c r="REQ540" s="17"/>
      <c r="RER540" s="17"/>
      <c r="RES540" s="17"/>
      <c r="RET540" s="17"/>
      <c r="REU540" s="17"/>
      <c r="REV540" s="17"/>
      <c r="REW540" s="17"/>
      <c r="REX540" s="17"/>
      <c r="REY540" s="17"/>
      <c r="REZ540" s="17"/>
      <c r="RFA540" s="17"/>
      <c r="RFB540" s="17"/>
      <c r="RFC540" s="17"/>
      <c r="RFD540" s="17"/>
      <c r="RFE540" s="17"/>
      <c r="RFF540" s="17"/>
      <c r="RFG540" s="17"/>
      <c r="RFH540" s="17"/>
      <c r="RFI540" s="17"/>
      <c r="RFJ540" s="17"/>
      <c r="RFK540" s="17"/>
      <c r="RFL540" s="17"/>
      <c r="RFM540" s="17"/>
      <c r="RFN540" s="17"/>
      <c r="RFO540" s="17"/>
      <c r="RFP540" s="17"/>
      <c r="RFQ540" s="17"/>
      <c r="RFR540" s="17"/>
      <c r="RFS540" s="17"/>
      <c r="RFT540" s="17"/>
      <c r="RFU540" s="17"/>
      <c r="RFV540" s="17"/>
      <c r="RFW540" s="17"/>
      <c r="RFX540" s="17"/>
      <c r="RFY540" s="17"/>
      <c r="RFZ540" s="17"/>
      <c r="RGA540" s="17"/>
      <c r="RGB540" s="17"/>
      <c r="RGC540" s="17"/>
      <c r="RGD540" s="17"/>
      <c r="RGE540" s="17"/>
      <c r="RGF540" s="17"/>
      <c r="RGG540" s="17"/>
      <c r="RGH540" s="17"/>
      <c r="RGI540" s="17"/>
      <c r="RGJ540" s="17"/>
      <c r="RGK540" s="17"/>
      <c r="RGL540" s="17"/>
      <c r="RGM540" s="17"/>
      <c r="RGN540" s="17"/>
      <c r="RGO540" s="17"/>
      <c r="RGP540" s="17"/>
      <c r="RGQ540" s="17"/>
      <c r="RGR540" s="17"/>
      <c r="RGS540" s="17"/>
      <c r="RGT540" s="17"/>
      <c r="RGU540" s="17"/>
      <c r="RGV540" s="17"/>
      <c r="RGW540" s="17"/>
      <c r="RGX540" s="17"/>
      <c r="RGY540" s="17"/>
      <c r="RGZ540" s="17"/>
      <c r="RHA540" s="17"/>
      <c r="RHB540" s="17"/>
      <c r="RHC540" s="17"/>
      <c r="RHD540" s="17"/>
      <c r="RHE540" s="17"/>
      <c r="RHF540" s="17"/>
      <c r="RHG540" s="17"/>
      <c r="RHH540" s="17"/>
      <c r="RHI540" s="17"/>
      <c r="RHJ540" s="17"/>
      <c r="RHK540" s="17"/>
      <c r="RHL540" s="17"/>
      <c r="RHM540" s="17"/>
      <c r="RHN540" s="17"/>
      <c r="RHO540" s="17"/>
      <c r="RHP540" s="17"/>
      <c r="RHQ540" s="17"/>
      <c r="RHR540" s="17"/>
      <c r="RHS540" s="17"/>
      <c r="RHT540" s="17"/>
      <c r="RHU540" s="17"/>
      <c r="RHV540" s="17"/>
      <c r="RHW540" s="17"/>
      <c r="RHX540" s="17"/>
      <c r="RHY540" s="17"/>
      <c r="RHZ540" s="17"/>
      <c r="RIA540" s="17"/>
      <c r="RIB540" s="17"/>
      <c r="RIC540" s="17"/>
      <c r="RID540" s="17"/>
      <c r="RIE540" s="17"/>
      <c r="RIF540" s="17"/>
      <c r="RIG540" s="17"/>
      <c r="RIH540" s="17"/>
      <c r="RII540" s="17"/>
      <c r="RIJ540" s="17"/>
      <c r="RIK540" s="17"/>
      <c r="RIL540" s="17"/>
      <c r="RIM540" s="17"/>
      <c r="RIN540" s="17"/>
      <c r="RIO540" s="17"/>
      <c r="RIP540" s="17"/>
      <c r="RIQ540" s="17"/>
      <c r="RIR540" s="17"/>
      <c r="RIS540" s="17"/>
      <c r="RIT540" s="17"/>
      <c r="RIU540" s="17"/>
      <c r="RIV540" s="17"/>
      <c r="RIW540" s="17"/>
      <c r="RIX540" s="17"/>
      <c r="RIY540" s="17"/>
      <c r="RIZ540" s="17"/>
      <c r="RJA540" s="17"/>
      <c r="RJB540" s="17"/>
      <c r="RJC540" s="17"/>
      <c r="RJD540" s="17"/>
      <c r="RJE540" s="17"/>
      <c r="RJF540" s="17"/>
      <c r="RJG540" s="17"/>
      <c r="RJH540" s="17"/>
      <c r="RJI540" s="17"/>
      <c r="RJJ540" s="17"/>
      <c r="RJK540" s="17"/>
      <c r="RJL540" s="17"/>
      <c r="RJM540" s="17"/>
      <c r="RJN540" s="17"/>
      <c r="RJO540" s="17"/>
      <c r="RJP540" s="17"/>
      <c r="RJQ540" s="17"/>
      <c r="RJR540" s="17"/>
      <c r="RJS540" s="17"/>
      <c r="RJT540" s="17"/>
      <c r="RJU540" s="17"/>
      <c r="RJV540" s="17"/>
      <c r="RJW540" s="17"/>
      <c r="RJX540" s="17"/>
      <c r="RJY540" s="17"/>
      <c r="RJZ540" s="17"/>
      <c r="RKA540" s="17"/>
      <c r="RKB540" s="17"/>
      <c r="RKC540" s="17"/>
      <c r="RKD540" s="17"/>
      <c r="RKE540" s="17"/>
      <c r="RKF540" s="17"/>
      <c r="RKG540" s="17"/>
      <c r="RKH540" s="17"/>
      <c r="RKI540" s="17"/>
      <c r="RKJ540" s="17"/>
      <c r="RKK540" s="17"/>
      <c r="RKL540" s="17"/>
      <c r="RKM540" s="17"/>
      <c r="RKN540" s="17"/>
      <c r="RKO540" s="17"/>
      <c r="RKP540" s="17"/>
      <c r="RKQ540" s="17"/>
      <c r="RKR540" s="17"/>
      <c r="RKS540" s="17"/>
      <c r="RKT540" s="17"/>
      <c r="RKU540" s="17"/>
      <c r="RKV540" s="17"/>
      <c r="RKW540" s="17"/>
      <c r="RKX540" s="17"/>
      <c r="RKY540" s="17"/>
      <c r="RKZ540" s="17"/>
      <c r="RLA540" s="17"/>
      <c r="RLB540" s="17"/>
      <c r="RLC540" s="17"/>
      <c r="RLD540" s="17"/>
      <c r="RLE540" s="17"/>
      <c r="RLF540" s="17"/>
      <c r="RLG540" s="17"/>
      <c r="RLH540" s="17"/>
      <c r="RLI540" s="17"/>
      <c r="RLJ540" s="17"/>
      <c r="RLK540" s="17"/>
      <c r="RLL540" s="17"/>
      <c r="RLM540" s="17"/>
      <c r="RLN540" s="17"/>
      <c r="RLO540" s="17"/>
      <c r="RLP540" s="17"/>
      <c r="RLQ540" s="17"/>
      <c r="RLR540" s="17"/>
      <c r="RLS540" s="17"/>
      <c r="RLT540" s="17"/>
      <c r="RLU540" s="17"/>
      <c r="RLV540" s="17"/>
      <c r="RLW540" s="17"/>
      <c r="RLX540" s="17"/>
      <c r="RLY540" s="17"/>
      <c r="RLZ540" s="17"/>
      <c r="RMA540" s="17"/>
      <c r="RMB540" s="17"/>
      <c r="RMC540" s="17"/>
      <c r="RMD540" s="17"/>
      <c r="RME540" s="17"/>
      <c r="RMF540" s="17"/>
      <c r="RMG540" s="17"/>
      <c r="RMH540" s="17"/>
      <c r="RMI540" s="17"/>
      <c r="RMJ540" s="17"/>
      <c r="RMK540" s="17"/>
      <c r="RML540" s="17"/>
      <c r="RMM540" s="17"/>
      <c r="RMN540" s="17"/>
      <c r="RMO540" s="17"/>
      <c r="RMP540" s="17"/>
      <c r="RMQ540" s="17"/>
      <c r="RMR540" s="17"/>
      <c r="RMS540" s="17"/>
      <c r="RMT540" s="17"/>
      <c r="RMU540" s="17"/>
      <c r="RMV540" s="17"/>
      <c r="RMW540" s="17"/>
      <c r="RMX540" s="17"/>
      <c r="RMY540" s="17"/>
      <c r="RMZ540" s="17"/>
      <c r="RNA540" s="17"/>
      <c r="RNB540" s="17"/>
      <c r="RNC540" s="17"/>
      <c r="RND540" s="17"/>
      <c r="RNE540" s="17"/>
      <c r="RNF540" s="17"/>
      <c r="RNG540" s="17"/>
      <c r="RNH540" s="17"/>
      <c r="RNI540" s="17"/>
      <c r="RNJ540" s="17"/>
      <c r="RNK540" s="17"/>
      <c r="RNL540" s="17"/>
      <c r="RNM540" s="17"/>
      <c r="RNN540" s="17"/>
      <c r="RNO540" s="17"/>
      <c r="RNP540" s="17"/>
      <c r="RNQ540" s="17"/>
      <c r="RNR540" s="17"/>
      <c r="RNS540" s="17"/>
      <c r="RNT540" s="17"/>
      <c r="RNU540" s="17"/>
      <c r="RNV540" s="17"/>
      <c r="RNW540" s="17"/>
      <c r="RNX540" s="17"/>
      <c r="RNY540" s="17"/>
      <c r="RNZ540" s="17"/>
      <c r="ROA540" s="17"/>
      <c r="ROB540" s="17"/>
      <c r="ROC540" s="17"/>
      <c r="ROD540" s="17"/>
      <c r="ROE540" s="17"/>
      <c r="ROF540" s="17"/>
      <c r="ROG540" s="17"/>
      <c r="ROH540" s="17"/>
      <c r="ROI540" s="17"/>
      <c r="ROJ540" s="17"/>
      <c r="ROK540" s="17"/>
      <c r="ROL540" s="17"/>
      <c r="ROM540" s="17"/>
      <c r="RON540" s="17"/>
      <c r="ROO540" s="17"/>
      <c r="ROP540" s="17"/>
      <c r="ROQ540" s="17"/>
      <c r="ROR540" s="17"/>
      <c r="ROS540" s="17"/>
      <c r="ROT540" s="17"/>
      <c r="ROU540" s="17"/>
      <c r="ROV540" s="17"/>
      <c r="ROW540" s="17"/>
      <c r="ROX540" s="17"/>
      <c r="ROY540" s="17"/>
      <c r="ROZ540" s="17"/>
      <c r="RPA540" s="17"/>
      <c r="RPB540" s="17"/>
      <c r="RPC540" s="17"/>
      <c r="RPD540" s="17"/>
      <c r="RPE540" s="17"/>
      <c r="RPF540" s="17"/>
      <c r="RPG540" s="17"/>
      <c r="RPH540" s="17"/>
      <c r="RPI540" s="17"/>
      <c r="RPJ540" s="17"/>
      <c r="RPK540" s="17"/>
      <c r="RPL540" s="17"/>
      <c r="RPM540" s="17"/>
      <c r="RPN540" s="17"/>
      <c r="RPO540" s="17"/>
      <c r="RPP540" s="17"/>
      <c r="RPQ540" s="17"/>
      <c r="RPR540" s="17"/>
      <c r="RPS540" s="17"/>
      <c r="RPT540" s="17"/>
      <c r="RPU540" s="17"/>
      <c r="RPV540" s="17"/>
      <c r="RPW540" s="17"/>
      <c r="RPX540" s="17"/>
      <c r="RPY540" s="17"/>
      <c r="RPZ540" s="17"/>
      <c r="RQA540" s="17"/>
      <c r="RQB540" s="17"/>
      <c r="RQC540" s="17"/>
      <c r="RQD540" s="17"/>
      <c r="RQE540" s="17"/>
      <c r="RQF540" s="17"/>
      <c r="RQG540" s="17"/>
      <c r="RQH540" s="17"/>
      <c r="RQI540" s="17"/>
      <c r="RQJ540" s="17"/>
      <c r="RQK540" s="17"/>
      <c r="RQL540" s="17"/>
      <c r="RQM540" s="17"/>
      <c r="RQN540" s="17"/>
      <c r="RQO540" s="17"/>
      <c r="RQP540" s="17"/>
      <c r="RQQ540" s="17"/>
      <c r="RQR540" s="17"/>
      <c r="RQS540" s="17"/>
      <c r="RQT540" s="17"/>
      <c r="RQU540" s="17"/>
      <c r="RQV540" s="17"/>
      <c r="RQW540" s="17"/>
      <c r="RQX540" s="17"/>
      <c r="RQY540" s="17"/>
      <c r="RQZ540" s="17"/>
      <c r="RRA540" s="17"/>
      <c r="RRB540" s="17"/>
      <c r="RRC540" s="17"/>
      <c r="RRD540" s="17"/>
      <c r="RRE540" s="17"/>
      <c r="RRF540" s="17"/>
      <c r="RRG540" s="17"/>
      <c r="RRH540" s="17"/>
      <c r="RRI540" s="17"/>
      <c r="RRJ540" s="17"/>
      <c r="RRK540" s="17"/>
      <c r="RRL540" s="17"/>
      <c r="RRM540" s="17"/>
      <c r="RRN540" s="17"/>
      <c r="RRO540" s="17"/>
      <c r="RRP540" s="17"/>
      <c r="RRQ540" s="17"/>
      <c r="RRR540" s="17"/>
      <c r="RRS540" s="17"/>
      <c r="RRT540" s="17"/>
      <c r="RRU540" s="17"/>
      <c r="RRV540" s="17"/>
      <c r="RRW540" s="17"/>
      <c r="RRX540" s="17"/>
      <c r="RRY540" s="17"/>
      <c r="RRZ540" s="17"/>
      <c r="RSA540" s="17"/>
      <c r="RSB540" s="17"/>
      <c r="RSC540" s="17"/>
      <c r="RSD540" s="17"/>
      <c r="RSE540" s="17"/>
      <c r="RSF540" s="17"/>
      <c r="RSG540" s="17"/>
      <c r="RSH540" s="17"/>
      <c r="RSI540" s="17"/>
      <c r="RSJ540" s="17"/>
      <c r="RSK540" s="17"/>
      <c r="RSL540" s="17"/>
      <c r="RSM540" s="17"/>
      <c r="RSN540" s="17"/>
      <c r="RSO540" s="17"/>
      <c r="RSP540" s="17"/>
      <c r="RSQ540" s="17"/>
      <c r="RSR540" s="17"/>
      <c r="RSS540" s="17"/>
      <c r="RST540" s="17"/>
      <c r="RSU540" s="17"/>
      <c r="RSV540" s="17"/>
      <c r="RSW540" s="17"/>
      <c r="RSX540" s="17"/>
      <c r="RSY540" s="17"/>
      <c r="RSZ540" s="17"/>
      <c r="RTA540" s="17"/>
      <c r="RTB540" s="17"/>
      <c r="RTC540" s="17"/>
      <c r="RTD540" s="17"/>
      <c r="RTE540" s="17"/>
      <c r="RTF540" s="17"/>
      <c r="RTG540" s="17"/>
      <c r="RTH540" s="17"/>
      <c r="RTI540" s="17"/>
      <c r="RTJ540" s="17"/>
      <c r="RTK540" s="17"/>
      <c r="RTL540" s="17"/>
      <c r="RTM540" s="17"/>
      <c r="RTN540" s="17"/>
      <c r="RTO540" s="17"/>
      <c r="RTP540" s="17"/>
      <c r="RTQ540" s="17"/>
      <c r="RTR540" s="17"/>
      <c r="RTS540" s="17"/>
      <c r="RTT540" s="17"/>
      <c r="RTU540" s="17"/>
      <c r="RTV540" s="17"/>
      <c r="RTW540" s="17"/>
      <c r="RTX540" s="17"/>
      <c r="RTY540" s="17"/>
      <c r="RTZ540" s="17"/>
      <c r="RUA540" s="17"/>
      <c r="RUB540" s="17"/>
      <c r="RUC540" s="17"/>
      <c r="RUD540" s="17"/>
      <c r="RUE540" s="17"/>
      <c r="RUF540" s="17"/>
      <c r="RUG540" s="17"/>
      <c r="RUH540" s="17"/>
      <c r="RUI540" s="17"/>
      <c r="RUJ540" s="17"/>
      <c r="RUK540" s="17"/>
      <c r="RUL540" s="17"/>
      <c r="RUM540" s="17"/>
      <c r="RUN540" s="17"/>
      <c r="RUO540" s="17"/>
      <c r="RUP540" s="17"/>
      <c r="RUQ540" s="17"/>
      <c r="RUR540" s="17"/>
      <c r="RUS540" s="17"/>
      <c r="RUT540" s="17"/>
      <c r="RUU540" s="17"/>
      <c r="RUV540" s="17"/>
      <c r="RUW540" s="17"/>
      <c r="RUX540" s="17"/>
      <c r="RUY540" s="17"/>
      <c r="RUZ540" s="17"/>
      <c r="RVA540" s="17"/>
      <c r="RVB540" s="17"/>
      <c r="RVC540" s="17"/>
      <c r="RVD540" s="17"/>
      <c r="RVE540" s="17"/>
      <c r="RVF540" s="17"/>
      <c r="RVG540" s="17"/>
      <c r="RVH540" s="17"/>
      <c r="RVI540" s="17"/>
      <c r="RVJ540" s="17"/>
      <c r="RVK540" s="17"/>
      <c r="RVL540" s="17"/>
      <c r="RVM540" s="17"/>
      <c r="RVN540" s="17"/>
      <c r="RVO540" s="17"/>
      <c r="RVP540" s="17"/>
      <c r="RVQ540" s="17"/>
      <c r="RVR540" s="17"/>
      <c r="RVS540" s="17"/>
      <c r="RVT540" s="17"/>
      <c r="RVU540" s="17"/>
      <c r="RVV540" s="17"/>
      <c r="RVW540" s="17"/>
      <c r="RVX540" s="17"/>
      <c r="RVY540" s="17"/>
      <c r="RVZ540" s="17"/>
      <c r="RWA540" s="17"/>
      <c r="RWB540" s="17"/>
      <c r="RWC540" s="17"/>
      <c r="RWD540" s="17"/>
      <c r="RWE540" s="17"/>
      <c r="RWF540" s="17"/>
      <c r="RWG540" s="17"/>
      <c r="RWH540" s="17"/>
      <c r="RWI540" s="17"/>
      <c r="RWJ540" s="17"/>
      <c r="RWK540" s="17"/>
      <c r="RWL540" s="17"/>
      <c r="RWM540" s="17"/>
      <c r="RWN540" s="17"/>
      <c r="RWO540" s="17"/>
      <c r="RWP540" s="17"/>
      <c r="RWQ540" s="17"/>
      <c r="RWR540" s="17"/>
      <c r="RWS540" s="17"/>
      <c r="RWT540" s="17"/>
      <c r="RWU540" s="17"/>
      <c r="RWV540" s="17"/>
      <c r="RWW540" s="17"/>
      <c r="RWX540" s="17"/>
      <c r="RWY540" s="17"/>
      <c r="RWZ540" s="17"/>
      <c r="RXA540" s="17"/>
      <c r="RXB540" s="17"/>
      <c r="RXC540" s="17"/>
      <c r="RXD540" s="17"/>
      <c r="RXE540" s="17"/>
      <c r="RXF540" s="17"/>
      <c r="RXG540" s="17"/>
      <c r="RXH540" s="17"/>
      <c r="RXI540" s="17"/>
      <c r="RXJ540" s="17"/>
      <c r="RXK540" s="17"/>
      <c r="RXL540" s="17"/>
      <c r="RXM540" s="17"/>
      <c r="RXN540" s="17"/>
      <c r="RXO540" s="17"/>
      <c r="RXP540" s="17"/>
      <c r="RXQ540" s="17"/>
      <c r="RXR540" s="17"/>
      <c r="RXS540" s="17"/>
      <c r="RXT540" s="17"/>
      <c r="RXU540" s="17"/>
      <c r="RXV540" s="17"/>
      <c r="RXW540" s="17"/>
      <c r="RXX540" s="17"/>
      <c r="RXY540" s="17"/>
      <c r="RXZ540" s="17"/>
      <c r="RYA540" s="17"/>
      <c r="RYB540" s="17"/>
      <c r="RYC540" s="17"/>
      <c r="RYD540" s="17"/>
      <c r="RYE540" s="17"/>
      <c r="RYF540" s="17"/>
      <c r="RYG540" s="17"/>
      <c r="RYH540" s="17"/>
      <c r="RYI540" s="17"/>
      <c r="RYJ540" s="17"/>
      <c r="RYK540" s="17"/>
      <c r="RYL540" s="17"/>
      <c r="RYM540" s="17"/>
      <c r="RYN540" s="17"/>
      <c r="RYO540" s="17"/>
      <c r="RYP540" s="17"/>
      <c r="RYQ540" s="17"/>
      <c r="RYR540" s="17"/>
      <c r="RYS540" s="17"/>
      <c r="RYT540" s="17"/>
      <c r="RYU540" s="17"/>
      <c r="RYV540" s="17"/>
      <c r="RYW540" s="17"/>
      <c r="RYX540" s="17"/>
      <c r="RYY540" s="17"/>
      <c r="RYZ540" s="17"/>
      <c r="RZA540" s="17"/>
      <c r="RZB540" s="17"/>
      <c r="RZC540" s="17"/>
      <c r="RZD540" s="17"/>
      <c r="RZE540" s="17"/>
      <c r="RZF540" s="17"/>
      <c r="RZG540" s="17"/>
      <c r="RZH540" s="17"/>
      <c r="RZI540" s="17"/>
      <c r="RZJ540" s="17"/>
      <c r="RZK540" s="17"/>
      <c r="RZL540" s="17"/>
      <c r="RZM540" s="17"/>
      <c r="RZN540" s="17"/>
      <c r="RZO540" s="17"/>
      <c r="RZP540" s="17"/>
      <c r="RZQ540" s="17"/>
      <c r="RZR540" s="17"/>
      <c r="RZS540" s="17"/>
      <c r="RZT540" s="17"/>
      <c r="RZU540" s="17"/>
      <c r="RZV540" s="17"/>
      <c r="RZW540" s="17"/>
      <c r="RZX540" s="17"/>
      <c r="RZY540" s="17"/>
      <c r="RZZ540" s="17"/>
      <c r="SAA540" s="17"/>
      <c r="SAB540" s="17"/>
      <c r="SAC540" s="17"/>
      <c r="SAD540" s="17"/>
      <c r="SAE540" s="17"/>
      <c r="SAF540" s="17"/>
      <c r="SAG540" s="17"/>
      <c r="SAH540" s="17"/>
      <c r="SAI540" s="17"/>
      <c r="SAJ540" s="17"/>
      <c r="SAK540" s="17"/>
      <c r="SAL540" s="17"/>
      <c r="SAM540" s="17"/>
      <c r="SAN540" s="17"/>
      <c r="SAO540" s="17"/>
      <c r="SAP540" s="17"/>
      <c r="SAQ540" s="17"/>
      <c r="SAR540" s="17"/>
      <c r="SAS540" s="17"/>
      <c r="SAT540" s="17"/>
      <c r="SAU540" s="17"/>
      <c r="SAV540" s="17"/>
      <c r="SAW540" s="17"/>
      <c r="SAX540" s="17"/>
      <c r="SAY540" s="17"/>
      <c r="SAZ540" s="17"/>
      <c r="SBA540" s="17"/>
      <c r="SBB540" s="17"/>
      <c r="SBC540" s="17"/>
      <c r="SBD540" s="17"/>
      <c r="SBE540" s="17"/>
      <c r="SBF540" s="17"/>
      <c r="SBG540" s="17"/>
      <c r="SBH540" s="17"/>
      <c r="SBI540" s="17"/>
      <c r="SBJ540" s="17"/>
      <c r="SBK540" s="17"/>
      <c r="SBL540" s="17"/>
      <c r="SBM540" s="17"/>
      <c r="SBN540" s="17"/>
      <c r="SBO540" s="17"/>
      <c r="SBP540" s="17"/>
      <c r="SBQ540" s="17"/>
      <c r="SBR540" s="17"/>
      <c r="SBS540" s="17"/>
      <c r="SBT540" s="17"/>
      <c r="SBU540" s="17"/>
      <c r="SBV540" s="17"/>
      <c r="SBW540" s="17"/>
      <c r="SBX540" s="17"/>
      <c r="SBY540" s="17"/>
      <c r="SBZ540" s="17"/>
      <c r="SCA540" s="17"/>
      <c r="SCB540" s="17"/>
      <c r="SCC540" s="17"/>
      <c r="SCD540" s="17"/>
      <c r="SCE540" s="17"/>
      <c r="SCF540" s="17"/>
      <c r="SCG540" s="17"/>
      <c r="SCH540" s="17"/>
      <c r="SCI540" s="17"/>
      <c r="SCJ540" s="17"/>
      <c r="SCK540" s="17"/>
      <c r="SCL540" s="17"/>
      <c r="SCM540" s="17"/>
      <c r="SCN540" s="17"/>
      <c r="SCO540" s="17"/>
      <c r="SCP540" s="17"/>
      <c r="SCQ540" s="17"/>
      <c r="SCR540" s="17"/>
      <c r="SCS540" s="17"/>
      <c r="SCT540" s="17"/>
      <c r="SCU540" s="17"/>
      <c r="SCV540" s="17"/>
      <c r="SCW540" s="17"/>
      <c r="SCX540" s="17"/>
      <c r="SCY540" s="17"/>
      <c r="SCZ540" s="17"/>
      <c r="SDA540" s="17"/>
      <c r="SDB540" s="17"/>
      <c r="SDC540" s="17"/>
      <c r="SDD540" s="17"/>
      <c r="SDE540" s="17"/>
      <c r="SDF540" s="17"/>
      <c r="SDG540" s="17"/>
      <c r="SDH540" s="17"/>
      <c r="SDI540" s="17"/>
      <c r="SDJ540" s="17"/>
      <c r="SDK540" s="17"/>
      <c r="SDL540" s="17"/>
      <c r="SDM540" s="17"/>
      <c r="SDN540" s="17"/>
      <c r="SDO540" s="17"/>
      <c r="SDP540" s="17"/>
      <c r="SDQ540" s="17"/>
      <c r="SDR540" s="17"/>
      <c r="SDS540" s="17"/>
      <c r="SDT540" s="17"/>
      <c r="SDU540" s="17"/>
      <c r="SDV540" s="17"/>
      <c r="SDW540" s="17"/>
      <c r="SDX540" s="17"/>
      <c r="SDY540" s="17"/>
      <c r="SDZ540" s="17"/>
      <c r="SEA540" s="17"/>
      <c r="SEB540" s="17"/>
      <c r="SEC540" s="17"/>
      <c r="SED540" s="17"/>
      <c r="SEE540" s="17"/>
      <c r="SEF540" s="17"/>
      <c r="SEG540" s="17"/>
      <c r="SEH540" s="17"/>
      <c r="SEI540" s="17"/>
      <c r="SEJ540" s="17"/>
      <c r="SEK540" s="17"/>
      <c r="SEL540" s="17"/>
      <c r="SEM540" s="17"/>
      <c r="SEN540" s="17"/>
      <c r="SEO540" s="17"/>
      <c r="SEP540" s="17"/>
      <c r="SEQ540" s="17"/>
      <c r="SER540" s="17"/>
      <c r="SES540" s="17"/>
      <c r="SET540" s="17"/>
      <c r="SEU540" s="17"/>
      <c r="SEV540" s="17"/>
      <c r="SEW540" s="17"/>
      <c r="SEX540" s="17"/>
      <c r="SEY540" s="17"/>
      <c r="SEZ540" s="17"/>
      <c r="SFA540" s="17"/>
      <c r="SFB540" s="17"/>
      <c r="SFC540" s="17"/>
      <c r="SFD540" s="17"/>
      <c r="SFE540" s="17"/>
      <c r="SFF540" s="17"/>
      <c r="SFG540" s="17"/>
      <c r="SFH540" s="17"/>
      <c r="SFI540" s="17"/>
      <c r="SFJ540" s="17"/>
      <c r="SFK540" s="17"/>
      <c r="SFL540" s="17"/>
      <c r="SFM540" s="17"/>
      <c r="SFN540" s="17"/>
      <c r="SFO540" s="17"/>
      <c r="SFP540" s="17"/>
      <c r="SFQ540" s="17"/>
      <c r="SFR540" s="17"/>
      <c r="SFS540" s="17"/>
      <c r="SFT540" s="17"/>
      <c r="SFU540" s="17"/>
      <c r="SFV540" s="17"/>
      <c r="SFW540" s="17"/>
      <c r="SFX540" s="17"/>
      <c r="SFY540" s="17"/>
      <c r="SFZ540" s="17"/>
      <c r="SGA540" s="17"/>
      <c r="SGB540" s="17"/>
      <c r="SGC540" s="17"/>
      <c r="SGD540" s="17"/>
      <c r="SGE540" s="17"/>
      <c r="SGF540" s="17"/>
      <c r="SGG540" s="17"/>
      <c r="SGH540" s="17"/>
      <c r="SGI540" s="17"/>
      <c r="SGJ540" s="17"/>
      <c r="SGK540" s="17"/>
      <c r="SGL540" s="17"/>
      <c r="SGM540" s="17"/>
      <c r="SGN540" s="17"/>
      <c r="SGO540" s="17"/>
      <c r="SGP540" s="17"/>
      <c r="SGQ540" s="17"/>
      <c r="SGR540" s="17"/>
      <c r="SGS540" s="17"/>
      <c r="SGT540" s="17"/>
      <c r="SGU540" s="17"/>
      <c r="SGV540" s="17"/>
      <c r="SGW540" s="17"/>
      <c r="SGX540" s="17"/>
      <c r="SGY540" s="17"/>
      <c r="SGZ540" s="17"/>
      <c r="SHA540" s="17"/>
      <c r="SHB540" s="17"/>
      <c r="SHC540" s="17"/>
      <c r="SHD540" s="17"/>
      <c r="SHE540" s="17"/>
      <c r="SHF540" s="17"/>
      <c r="SHG540" s="17"/>
      <c r="SHH540" s="17"/>
      <c r="SHI540" s="17"/>
      <c r="SHJ540" s="17"/>
      <c r="SHK540" s="17"/>
      <c r="SHL540" s="17"/>
      <c r="SHM540" s="17"/>
      <c r="SHN540" s="17"/>
      <c r="SHO540" s="17"/>
      <c r="SHP540" s="17"/>
      <c r="SHQ540" s="17"/>
      <c r="SHR540" s="17"/>
      <c r="SHS540" s="17"/>
      <c r="SHT540" s="17"/>
      <c r="SHU540" s="17"/>
      <c r="SHV540" s="17"/>
      <c r="SHW540" s="17"/>
      <c r="SHX540" s="17"/>
      <c r="SHY540" s="17"/>
      <c r="SHZ540" s="17"/>
      <c r="SIA540" s="17"/>
      <c r="SIB540" s="17"/>
      <c r="SIC540" s="17"/>
      <c r="SID540" s="17"/>
      <c r="SIE540" s="17"/>
      <c r="SIF540" s="17"/>
      <c r="SIG540" s="17"/>
      <c r="SIH540" s="17"/>
      <c r="SII540" s="17"/>
      <c r="SIJ540" s="17"/>
      <c r="SIK540" s="17"/>
      <c r="SIL540" s="17"/>
      <c r="SIM540" s="17"/>
      <c r="SIN540" s="17"/>
      <c r="SIO540" s="17"/>
      <c r="SIP540" s="17"/>
      <c r="SIQ540" s="17"/>
      <c r="SIR540" s="17"/>
      <c r="SIS540" s="17"/>
      <c r="SIT540" s="17"/>
      <c r="SIU540" s="17"/>
      <c r="SIV540" s="17"/>
      <c r="SIW540" s="17"/>
      <c r="SIX540" s="17"/>
      <c r="SIY540" s="17"/>
      <c r="SIZ540" s="17"/>
      <c r="SJA540" s="17"/>
      <c r="SJB540" s="17"/>
      <c r="SJC540" s="17"/>
      <c r="SJD540" s="17"/>
      <c r="SJE540" s="17"/>
      <c r="SJF540" s="17"/>
      <c r="SJG540" s="17"/>
      <c r="SJH540" s="17"/>
      <c r="SJI540" s="17"/>
      <c r="SJJ540" s="17"/>
      <c r="SJK540" s="17"/>
      <c r="SJL540" s="17"/>
      <c r="SJM540" s="17"/>
      <c r="SJN540" s="17"/>
      <c r="SJO540" s="17"/>
      <c r="SJP540" s="17"/>
      <c r="SJQ540" s="17"/>
      <c r="SJR540" s="17"/>
      <c r="SJS540" s="17"/>
      <c r="SJT540" s="17"/>
      <c r="SJU540" s="17"/>
      <c r="SJV540" s="17"/>
      <c r="SJW540" s="17"/>
      <c r="SJX540" s="17"/>
      <c r="SJY540" s="17"/>
      <c r="SJZ540" s="17"/>
      <c r="SKA540" s="17"/>
      <c r="SKB540" s="17"/>
      <c r="SKC540" s="17"/>
      <c r="SKD540" s="17"/>
      <c r="SKE540" s="17"/>
      <c r="SKF540" s="17"/>
      <c r="SKG540" s="17"/>
      <c r="SKH540" s="17"/>
      <c r="SKI540" s="17"/>
      <c r="SKJ540" s="17"/>
      <c r="SKK540" s="17"/>
      <c r="SKL540" s="17"/>
      <c r="SKM540" s="17"/>
      <c r="SKN540" s="17"/>
      <c r="SKO540" s="17"/>
      <c r="SKP540" s="17"/>
      <c r="SKQ540" s="17"/>
      <c r="SKR540" s="17"/>
      <c r="SKS540" s="17"/>
      <c r="SKT540" s="17"/>
      <c r="SKU540" s="17"/>
      <c r="SKV540" s="17"/>
      <c r="SKW540" s="17"/>
      <c r="SKX540" s="17"/>
      <c r="SKY540" s="17"/>
      <c r="SKZ540" s="17"/>
      <c r="SLA540" s="17"/>
      <c r="SLB540" s="17"/>
      <c r="SLC540" s="17"/>
      <c r="SLD540" s="17"/>
      <c r="SLE540" s="17"/>
      <c r="SLF540" s="17"/>
      <c r="SLG540" s="17"/>
      <c r="SLH540" s="17"/>
      <c r="SLI540" s="17"/>
      <c r="SLJ540" s="17"/>
      <c r="SLK540" s="17"/>
      <c r="SLL540" s="17"/>
      <c r="SLM540" s="17"/>
      <c r="SLN540" s="17"/>
      <c r="SLO540" s="17"/>
      <c r="SLP540" s="17"/>
      <c r="SLQ540" s="17"/>
      <c r="SLR540" s="17"/>
      <c r="SLS540" s="17"/>
      <c r="SLT540" s="17"/>
      <c r="SLU540" s="17"/>
      <c r="SLV540" s="17"/>
      <c r="SLW540" s="17"/>
      <c r="SLX540" s="17"/>
      <c r="SLY540" s="17"/>
      <c r="SLZ540" s="17"/>
      <c r="SMA540" s="17"/>
      <c r="SMB540" s="17"/>
      <c r="SMC540" s="17"/>
      <c r="SMD540" s="17"/>
      <c r="SME540" s="17"/>
      <c r="SMF540" s="17"/>
      <c r="SMG540" s="17"/>
      <c r="SMH540" s="17"/>
      <c r="SMI540" s="17"/>
      <c r="SMJ540" s="17"/>
      <c r="SMK540" s="17"/>
      <c r="SML540" s="17"/>
      <c r="SMM540" s="17"/>
      <c r="SMN540" s="17"/>
      <c r="SMO540" s="17"/>
      <c r="SMP540" s="17"/>
      <c r="SMQ540" s="17"/>
      <c r="SMR540" s="17"/>
      <c r="SMS540" s="17"/>
      <c r="SMT540" s="17"/>
      <c r="SMU540" s="17"/>
      <c r="SMV540" s="17"/>
      <c r="SMW540" s="17"/>
      <c r="SMX540" s="17"/>
      <c r="SMY540" s="17"/>
      <c r="SMZ540" s="17"/>
      <c r="SNA540" s="17"/>
      <c r="SNB540" s="17"/>
      <c r="SNC540" s="17"/>
      <c r="SND540" s="17"/>
      <c r="SNE540" s="17"/>
      <c r="SNF540" s="17"/>
      <c r="SNG540" s="17"/>
      <c r="SNH540" s="17"/>
      <c r="SNI540" s="17"/>
      <c r="SNJ540" s="17"/>
      <c r="SNK540" s="17"/>
      <c r="SNL540" s="17"/>
      <c r="SNM540" s="17"/>
      <c r="SNN540" s="17"/>
      <c r="SNO540" s="17"/>
      <c r="SNP540" s="17"/>
      <c r="SNQ540" s="17"/>
      <c r="SNR540" s="17"/>
      <c r="SNS540" s="17"/>
      <c r="SNT540" s="17"/>
      <c r="SNU540" s="17"/>
      <c r="SNV540" s="17"/>
      <c r="SNW540" s="17"/>
      <c r="SNX540" s="17"/>
      <c r="SNY540" s="17"/>
      <c r="SNZ540" s="17"/>
      <c r="SOA540" s="17"/>
      <c r="SOB540" s="17"/>
      <c r="SOC540" s="17"/>
      <c r="SOD540" s="17"/>
      <c r="SOE540" s="17"/>
      <c r="SOF540" s="17"/>
      <c r="SOG540" s="17"/>
      <c r="SOH540" s="17"/>
      <c r="SOI540" s="17"/>
      <c r="SOJ540" s="17"/>
      <c r="SOK540" s="17"/>
      <c r="SOL540" s="17"/>
      <c r="SOM540" s="17"/>
      <c r="SON540" s="17"/>
      <c r="SOO540" s="17"/>
      <c r="SOP540" s="17"/>
      <c r="SOQ540" s="17"/>
      <c r="SOR540" s="17"/>
      <c r="SOS540" s="17"/>
      <c r="SOT540" s="17"/>
      <c r="SOU540" s="17"/>
      <c r="SOV540" s="17"/>
      <c r="SOW540" s="17"/>
      <c r="SOX540" s="17"/>
      <c r="SOY540" s="17"/>
      <c r="SOZ540" s="17"/>
      <c r="SPA540" s="17"/>
      <c r="SPB540" s="17"/>
      <c r="SPC540" s="17"/>
      <c r="SPD540" s="17"/>
      <c r="SPE540" s="17"/>
      <c r="SPF540" s="17"/>
      <c r="SPG540" s="17"/>
      <c r="SPH540" s="17"/>
      <c r="SPI540" s="17"/>
      <c r="SPJ540" s="17"/>
      <c r="SPK540" s="17"/>
      <c r="SPL540" s="17"/>
      <c r="SPM540" s="17"/>
      <c r="SPN540" s="17"/>
      <c r="SPO540" s="17"/>
      <c r="SPP540" s="17"/>
      <c r="SPQ540" s="17"/>
      <c r="SPR540" s="17"/>
      <c r="SPS540" s="17"/>
      <c r="SPT540" s="17"/>
      <c r="SPU540" s="17"/>
      <c r="SPV540" s="17"/>
      <c r="SPW540" s="17"/>
      <c r="SPX540" s="17"/>
      <c r="SPY540" s="17"/>
      <c r="SPZ540" s="17"/>
      <c r="SQA540" s="17"/>
      <c r="SQB540" s="17"/>
      <c r="SQC540" s="17"/>
      <c r="SQD540" s="17"/>
      <c r="SQE540" s="17"/>
      <c r="SQF540" s="17"/>
      <c r="SQG540" s="17"/>
      <c r="SQH540" s="17"/>
      <c r="SQI540" s="17"/>
      <c r="SQJ540" s="17"/>
      <c r="SQK540" s="17"/>
      <c r="SQL540" s="17"/>
      <c r="SQM540" s="17"/>
      <c r="SQN540" s="17"/>
      <c r="SQO540" s="17"/>
      <c r="SQP540" s="17"/>
      <c r="SQQ540" s="17"/>
      <c r="SQR540" s="17"/>
      <c r="SQS540" s="17"/>
      <c r="SQT540" s="17"/>
      <c r="SQU540" s="17"/>
      <c r="SQV540" s="17"/>
      <c r="SQW540" s="17"/>
      <c r="SQX540" s="17"/>
      <c r="SQY540" s="17"/>
      <c r="SQZ540" s="17"/>
      <c r="SRA540" s="17"/>
      <c r="SRB540" s="17"/>
      <c r="SRC540" s="17"/>
      <c r="SRD540" s="17"/>
      <c r="SRE540" s="17"/>
      <c r="SRF540" s="17"/>
      <c r="SRG540" s="17"/>
      <c r="SRH540" s="17"/>
      <c r="SRI540" s="17"/>
      <c r="SRJ540" s="17"/>
      <c r="SRK540" s="17"/>
      <c r="SRL540" s="17"/>
      <c r="SRM540" s="17"/>
      <c r="SRN540" s="17"/>
      <c r="SRO540" s="17"/>
      <c r="SRP540" s="17"/>
      <c r="SRQ540" s="17"/>
      <c r="SRR540" s="17"/>
      <c r="SRS540" s="17"/>
      <c r="SRT540" s="17"/>
      <c r="SRU540" s="17"/>
      <c r="SRV540" s="17"/>
      <c r="SRW540" s="17"/>
      <c r="SRX540" s="17"/>
      <c r="SRY540" s="17"/>
      <c r="SRZ540" s="17"/>
      <c r="SSA540" s="17"/>
      <c r="SSB540" s="17"/>
      <c r="SSC540" s="17"/>
      <c r="SSD540" s="17"/>
      <c r="SSE540" s="17"/>
      <c r="SSF540" s="17"/>
      <c r="SSG540" s="17"/>
      <c r="SSH540" s="17"/>
      <c r="SSI540" s="17"/>
      <c r="SSJ540" s="17"/>
      <c r="SSK540" s="17"/>
      <c r="SSL540" s="17"/>
      <c r="SSM540" s="17"/>
      <c r="SSN540" s="17"/>
      <c r="SSO540" s="17"/>
      <c r="SSP540" s="17"/>
      <c r="SSQ540" s="17"/>
      <c r="SSR540" s="17"/>
      <c r="SSS540" s="17"/>
      <c r="SST540" s="17"/>
      <c r="SSU540" s="17"/>
      <c r="SSV540" s="17"/>
      <c r="SSW540" s="17"/>
      <c r="SSX540" s="17"/>
      <c r="SSY540" s="17"/>
      <c r="SSZ540" s="17"/>
      <c r="STA540" s="17"/>
      <c r="STB540" s="17"/>
      <c r="STC540" s="17"/>
      <c r="STD540" s="17"/>
      <c r="STE540" s="17"/>
      <c r="STF540" s="17"/>
      <c r="STG540" s="17"/>
      <c r="STH540" s="17"/>
      <c r="STI540" s="17"/>
      <c r="STJ540" s="17"/>
      <c r="STK540" s="17"/>
      <c r="STL540" s="17"/>
      <c r="STM540" s="17"/>
      <c r="STN540" s="17"/>
      <c r="STO540" s="17"/>
      <c r="STP540" s="17"/>
      <c r="STQ540" s="17"/>
      <c r="STR540" s="17"/>
      <c r="STS540" s="17"/>
      <c r="STT540" s="17"/>
      <c r="STU540" s="17"/>
      <c r="STV540" s="17"/>
      <c r="STW540" s="17"/>
      <c r="STX540" s="17"/>
      <c r="STY540" s="17"/>
      <c r="STZ540" s="17"/>
      <c r="SUA540" s="17"/>
      <c r="SUB540" s="17"/>
      <c r="SUC540" s="17"/>
      <c r="SUD540" s="17"/>
      <c r="SUE540" s="17"/>
      <c r="SUF540" s="17"/>
      <c r="SUG540" s="17"/>
      <c r="SUH540" s="17"/>
      <c r="SUI540" s="17"/>
      <c r="SUJ540" s="17"/>
      <c r="SUK540" s="17"/>
      <c r="SUL540" s="17"/>
      <c r="SUM540" s="17"/>
      <c r="SUN540" s="17"/>
      <c r="SUO540" s="17"/>
      <c r="SUP540" s="17"/>
      <c r="SUQ540" s="17"/>
      <c r="SUR540" s="17"/>
      <c r="SUS540" s="17"/>
      <c r="SUT540" s="17"/>
      <c r="SUU540" s="17"/>
      <c r="SUV540" s="17"/>
      <c r="SUW540" s="17"/>
      <c r="SUX540" s="17"/>
      <c r="SUY540" s="17"/>
      <c r="SUZ540" s="17"/>
      <c r="SVA540" s="17"/>
      <c r="SVB540" s="17"/>
      <c r="SVC540" s="17"/>
      <c r="SVD540" s="17"/>
      <c r="SVE540" s="17"/>
      <c r="SVF540" s="17"/>
      <c r="SVG540" s="17"/>
      <c r="SVH540" s="17"/>
      <c r="SVI540" s="17"/>
      <c r="SVJ540" s="17"/>
      <c r="SVK540" s="17"/>
      <c r="SVL540" s="17"/>
      <c r="SVM540" s="17"/>
      <c r="SVN540" s="17"/>
      <c r="SVO540" s="17"/>
      <c r="SVP540" s="17"/>
      <c r="SVQ540" s="17"/>
      <c r="SVR540" s="17"/>
      <c r="SVS540" s="17"/>
      <c r="SVT540" s="17"/>
      <c r="SVU540" s="17"/>
      <c r="SVV540" s="17"/>
      <c r="SVW540" s="17"/>
      <c r="SVX540" s="17"/>
      <c r="SVY540" s="17"/>
      <c r="SVZ540" s="17"/>
      <c r="SWA540" s="17"/>
      <c r="SWB540" s="17"/>
      <c r="SWC540" s="17"/>
      <c r="SWD540" s="17"/>
      <c r="SWE540" s="17"/>
      <c r="SWF540" s="17"/>
      <c r="SWG540" s="17"/>
      <c r="SWH540" s="17"/>
      <c r="SWI540" s="17"/>
      <c r="SWJ540" s="17"/>
      <c r="SWK540" s="17"/>
      <c r="SWL540" s="17"/>
      <c r="SWM540" s="17"/>
      <c r="SWN540" s="17"/>
      <c r="SWO540" s="17"/>
      <c r="SWP540" s="17"/>
      <c r="SWQ540" s="17"/>
      <c r="SWR540" s="17"/>
      <c r="SWS540" s="17"/>
      <c r="SWT540" s="17"/>
      <c r="SWU540" s="17"/>
      <c r="SWV540" s="17"/>
      <c r="SWW540" s="17"/>
      <c r="SWX540" s="17"/>
      <c r="SWY540" s="17"/>
      <c r="SWZ540" s="17"/>
      <c r="SXA540" s="17"/>
      <c r="SXB540" s="17"/>
      <c r="SXC540" s="17"/>
      <c r="SXD540" s="17"/>
      <c r="SXE540" s="17"/>
      <c r="SXF540" s="17"/>
      <c r="SXG540" s="17"/>
      <c r="SXH540" s="17"/>
      <c r="SXI540" s="17"/>
      <c r="SXJ540" s="17"/>
      <c r="SXK540" s="17"/>
      <c r="SXL540" s="17"/>
      <c r="SXM540" s="17"/>
      <c r="SXN540" s="17"/>
      <c r="SXO540" s="17"/>
      <c r="SXP540" s="17"/>
      <c r="SXQ540" s="17"/>
      <c r="SXR540" s="17"/>
      <c r="SXS540" s="17"/>
      <c r="SXT540" s="17"/>
      <c r="SXU540" s="17"/>
      <c r="SXV540" s="17"/>
      <c r="SXW540" s="17"/>
      <c r="SXX540" s="17"/>
      <c r="SXY540" s="17"/>
      <c r="SXZ540" s="17"/>
      <c r="SYA540" s="17"/>
      <c r="SYB540" s="17"/>
      <c r="SYC540" s="17"/>
      <c r="SYD540" s="17"/>
      <c r="SYE540" s="17"/>
      <c r="SYF540" s="17"/>
      <c r="SYG540" s="17"/>
      <c r="SYH540" s="17"/>
      <c r="SYI540" s="17"/>
      <c r="SYJ540" s="17"/>
      <c r="SYK540" s="17"/>
      <c r="SYL540" s="17"/>
      <c r="SYM540" s="17"/>
      <c r="SYN540" s="17"/>
      <c r="SYO540" s="17"/>
      <c r="SYP540" s="17"/>
      <c r="SYQ540" s="17"/>
      <c r="SYR540" s="17"/>
      <c r="SYS540" s="17"/>
      <c r="SYT540" s="17"/>
      <c r="SYU540" s="17"/>
      <c r="SYV540" s="17"/>
      <c r="SYW540" s="17"/>
      <c r="SYX540" s="17"/>
      <c r="SYY540" s="17"/>
      <c r="SYZ540" s="17"/>
      <c r="SZA540" s="17"/>
      <c r="SZB540" s="17"/>
      <c r="SZC540" s="17"/>
      <c r="SZD540" s="17"/>
      <c r="SZE540" s="17"/>
      <c r="SZF540" s="17"/>
      <c r="SZG540" s="17"/>
      <c r="SZH540" s="17"/>
      <c r="SZI540" s="17"/>
      <c r="SZJ540" s="17"/>
      <c r="SZK540" s="17"/>
      <c r="SZL540" s="17"/>
      <c r="SZM540" s="17"/>
      <c r="SZN540" s="17"/>
      <c r="SZO540" s="17"/>
      <c r="SZP540" s="17"/>
      <c r="SZQ540" s="17"/>
      <c r="SZR540" s="17"/>
      <c r="SZS540" s="17"/>
      <c r="SZT540" s="17"/>
      <c r="SZU540" s="17"/>
      <c r="SZV540" s="17"/>
      <c r="SZW540" s="17"/>
      <c r="SZX540" s="17"/>
      <c r="SZY540" s="17"/>
      <c r="SZZ540" s="17"/>
      <c r="TAA540" s="17"/>
      <c r="TAB540" s="17"/>
      <c r="TAC540" s="17"/>
      <c r="TAD540" s="17"/>
      <c r="TAE540" s="17"/>
      <c r="TAF540" s="17"/>
      <c r="TAG540" s="17"/>
      <c r="TAH540" s="17"/>
      <c r="TAI540" s="17"/>
      <c r="TAJ540" s="17"/>
      <c r="TAK540" s="17"/>
      <c r="TAL540" s="17"/>
      <c r="TAM540" s="17"/>
      <c r="TAN540" s="17"/>
      <c r="TAO540" s="17"/>
      <c r="TAP540" s="17"/>
      <c r="TAQ540" s="17"/>
      <c r="TAR540" s="17"/>
      <c r="TAS540" s="17"/>
      <c r="TAT540" s="17"/>
      <c r="TAU540" s="17"/>
      <c r="TAV540" s="17"/>
      <c r="TAW540" s="17"/>
      <c r="TAX540" s="17"/>
      <c r="TAY540" s="17"/>
      <c r="TAZ540" s="17"/>
      <c r="TBA540" s="17"/>
      <c r="TBB540" s="17"/>
      <c r="TBC540" s="17"/>
      <c r="TBD540" s="17"/>
      <c r="TBE540" s="17"/>
      <c r="TBF540" s="17"/>
      <c r="TBG540" s="17"/>
      <c r="TBH540" s="17"/>
      <c r="TBI540" s="17"/>
      <c r="TBJ540" s="17"/>
      <c r="TBK540" s="17"/>
      <c r="TBL540" s="17"/>
      <c r="TBM540" s="17"/>
      <c r="TBN540" s="17"/>
      <c r="TBO540" s="17"/>
      <c r="TBP540" s="17"/>
      <c r="TBQ540" s="17"/>
      <c r="TBR540" s="17"/>
      <c r="TBS540" s="17"/>
      <c r="TBT540" s="17"/>
      <c r="TBU540" s="17"/>
      <c r="TBV540" s="17"/>
      <c r="TBW540" s="17"/>
      <c r="TBX540" s="17"/>
      <c r="TBY540" s="17"/>
      <c r="TBZ540" s="17"/>
      <c r="TCA540" s="17"/>
      <c r="TCB540" s="17"/>
      <c r="TCC540" s="17"/>
      <c r="TCD540" s="17"/>
      <c r="TCE540" s="17"/>
      <c r="TCF540" s="17"/>
      <c r="TCG540" s="17"/>
      <c r="TCH540" s="17"/>
      <c r="TCI540" s="17"/>
      <c r="TCJ540" s="17"/>
      <c r="TCK540" s="17"/>
      <c r="TCL540" s="17"/>
      <c r="TCM540" s="17"/>
      <c r="TCN540" s="17"/>
      <c r="TCO540" s="17"/>
      <c r="TCP540" s="17"/>
      <c r="TCQ540" s="17"/>
      <c r="TCR540" s="17"/>
      <c r="TCS540" s="17"/>
      <c r="TCT540" s="17"/>
      <c r="TCU540" s="17"/>
      <c r="TCV540" s="17"/>
      <c r="TCW540" s="17"/>
      <c r="TCX540" s="17"/>
      <c r="TCY540" s="17"/>
      <c r="TCZ540" s="17"/>
      <c r="TDA540" s="17"/>
      <c r="TDB540" s="17"/>
      <c r="TDC540" s="17"/>
      <c r="TDD540" s="17"/>
      <c r="TDE540" s="17"/>
      <c r="TDF540" s="17"/>
      <c r="TDG540" s="17"/>
      <c r="TDH540" s="17"/>
      <c r="TDI540" s="17"/>
      <c r="TDJ540" s="17"/>
      <c r="TDK540" s="17"/>
      <c r="TDL540" s="17"/>
      <c r="TDM540" s="17"/>
      <c r="TDN540" s="17"/>
      <c r="TDO540" s="17"/>
      <c r="TDP540" s="17"/>
      <c r="TDQ540" s="17"/>
      <c r="TDR540" s="17"/>
      <c r="TDS540" s="17"/>
      <c r="TDT540" s="17"/>
      <c r="TDU540" s="17"/>
      <c r="TDV540" s="17"/>
      <c r="TDW540" s="17"/>
      <c r="TDX540" s="17"/>
      <c r="TDY540" s="17"/>
      <c r="TDZ540" s="17"/>
      <c r="TEA540" s="17"/>
      <c r="TEB540" s="17"/>
      <c r="TEC540" s="17"/>
      <c r="TED540" s="17"/>
      <c r="TEE540" s="17"/>
      <c r="TEF540" s="17"/>
      <c r="TEG540" s="17"/>
      <c r="TEH540" s="17"/>
      <c r="TEI540" s="17"/>
      <c r="TEJ540" s="17"/>
      <c r="TEK540" s="17"/>
      <c r="TEL540" s="17"/>
      <c r="TEM540" s="17"/>
      <c r="TEN540" s="17"/>
      <c r="TEO540" s="17"/>
      <c r="TEP540" s="17"/>
      <c r="TEQ540" s="17"/>
      <c r="TER540" s="17"/>
      <c r="TES540" s="17"/>
      <c r="TET540" s="17"/>
      <c r="TEU540" s="17"/>
      <c r="TEV540" s="17"/>
      <c r="TEW540" s="17"/>
      <c r="TEX540" s="17"/>
      <c r="TEY540" s="17"/>
      <c r="TEZ540" s="17"/>
      <c r="TFA540" s="17"/>
      <c r="TFB540" s="17"/>
      <c r="TFC540" s="17"/>
      <c r="TFD540" s="17"/>
      <c r="TFE540" s="17"/>
      <c r="TFF540" s="17"/>
      <c r="TFG540" s="17"/>
      <c r="TFH540" s="17"/>
      <c r="TFI540" s="17"/>
      <c r="TFJ540" s="17"/>
      <c r="TFK540" s="17"/>
      <c r="TFL540" s="17"/>
      <c r="TFM540" s="17"/>
      <c r="TFN540" s="17"/>
      <c r="TFO540" s="17"/>
      <c r="TFP540" s="17"/>
      <c r="TFQ540" s="17"/>
      <c r="TFR540" s="17"/>
      <c r="TFS540" s="17"/>
      <c r="TFT540" s="17"/>
      <c r="TFU540" s="17"/>
      <c r="TFV540" s="17"/>
      <c r="TFW540" s="17"/>
      <c r="TFX540" s="17"/>
      <c r="TFY540" s="17"/>
      <c r="TFZ540" s="17"/>
      <c r="TGA540" s="17"/>
      <c r="TGB540" s="17"/>
      <c r="TGC540" s="17"/>
      <c r="TGD540" s="17"/>
      <c r="TGE540" s="17"/>
      <c r="TGF540" s="17"/>
      <c r="TGG540" s="17"/>
      <c r="TGH540" s="17"/>
      <c r="TGI540" s="17"/>
      <c r="TGJ540" s="17"/>
      <c r="TGK540" s="17"/>
      <c r="TGL540" s="17"/>
      <c r="TGM540" s="17"/>
      <c r="TGN540" s="17"/>
      <c r="TGO540" s="17"/>
      <c r="TGP540" s="17"/>
      <c r="TGQ540" s="17"/>
      <c r="TGR540" s="17"/>
      <c r="TGS540" s="17"/>
      <c r="TGT540" s="17"/>
      <c r="TGU540" s="17"/>
      <c r="TGV540" s="17"/>
      <c r="TGW540" s="17"/>
      <c r="TGX540" s="17"/>
      <c r="TGY540" s="17"/>
      <c r="TGZ540" s="17"/>
      <c r="THA540" s="17"/>
      <c r="THB540" s="17"/>
      <c r="THC540" s="17"/>
      <c r="THD540" s="17"/>
      <c r="THE540" s="17"/>
      <c r="THF540" s="17"/>
      <c r="THG540" s="17"/>
      <c r="THH540" s="17"/>
      <c r="THI540" s="17"/>
      <c r="THJ540" s="17"/>
      <c r="THK540" s="17"/>
      <c r="THL540" s="17"/>
      <c r="THM540" s="17"/>
      <c r="THN540" s="17"/>
      <c r="THO540" s="17"/>
      <c r="THP540" s="17"/>
      <c r="THQ540" s="17"/>
      <c r="THR540" s="17"/>
      <c r="THS540" s="17"/>
      <c r="THT540" s="17"/>
      <c r="THU540" s="17"/>
      <c r="THV540" s="17"/>
      <c r="THW540" s="17"/>
      <c r="THX540" s="17"/>
      <c r="THY540" s="17"/>
      <c r="THZ540" s="17"/>
      <c r="TIA540" s="17"/>
      <c r="TIB540" s="17"/>
      <c r="TIC540" s="17"/>
      <c r="TID540" s="17"/>
      <c r="TIE540" s="17"/>
      <c r="TIF540" s="17"/>
      <c r="TIG540" s="17"/>
      <c r="TIH540" s="17"/>
      <c r="TII540" s="17"/>
      <c r="TIJ540" s="17"/>
      <c r="TIK540" s="17"/>
      <c r="TIL540" s="17"/>
      <c r="TIM540" s="17"/>
      <c r="TIN540" s="17"/>
      <c r="TIO540" s="17"/>
      <c r="TIP540" s="17"/>
      <c r="TIQ540" s="17"/>
      <c r="TIR540" s="17"/>
      <c r="TIS540" s="17"/>
      <c r="TIT540" s="17"/>
      <c r="TIU540" s="17"/>
      <c r="TIV540" s="17"/>
      <c r="TIW540" s="17"/>
      <c r="TIX540" s="17"/>
      <c r="TIY540" s="17"/>
      <c r="TIZ540" s="17"/>
      <c r="TJA540" s="17"/>
      <c r="TJB540" s="17"/>
      <c r="TJC540" s="17"/>
      <c r="TJD540" s="17"/>
      <c r="TJE540" s="17"/>
      <c r="TJF540" s="17"/>
      <c r="TJG540" s="17"/>
      <c r="TJH540" s="17"/>
      <c r="TJI540" s="17"/>
      <c r="TJJ540" s="17"/>
      <c r="TJK540" s="17"/>
      <c r="TJL540" s="17"/>
      <c r="TJM540" s="17"/>
      <c r="TJN540" s="17"/>
      <c r="TJO540" s="17"/>
      <c r="TJP540" s="17"/>
      <c r="TJQ540" s="17"/>
      <c r="TJR540" s="17"/>
      <c r="TJS540" s="17"/>
      <c r="TJT540" s="17"/>
      <c r="TJU540" s="17"/>
      <c r="TJV540" s="17"/>
      <c r="TJW540" s="17"/>
      <c r="TJX540" s="17"/>
      <c r="TJY540" s="17"/>
      <c r="TJZ540" s="17"/>
      <c r="TKA540" s="17"/>
      <c r="TKB540" s="17"/>
      <c r="TKC540" s="17"/>
      <c r="TKD540" s="17"/>
      <c r="TKE540" s="17"/>
      <c r="TKF540" s="17"/>
      <c r="TKG540" s="17"/>
      <c r="TKH540" s="17"/>
      <c r="TKI540" s="17"/>
      <c r="TKJ540" s="17"/>
      <c r="TKK540" s="17"/>
      <c r="TKL540" s="17"/>
      <c r="TKM540" s="17"/>
      <c r="TKN540" s="17"/>
      <c r="TKO540" s="17"/>
      <c r="TKP540" s="17"/>
      <c r="TKQ540" s="17"/>
      <c r="TKR540" s="17"/>
      <c r="TKS540" s="17"/>
      <c r="TKT540" s="17"/>
      <c r="TKU540" s="17"/>
      <c r="TKV540" s="17"/>
      <c r="TKW540" s="17"/>
      <c r="TKX540" s="17"/>
      <c r="TKY540" s="17"/>
      <c r="TKZ540" s="17"/>
      <c r="TLA540" s="17"/>
      <c r="TLB540" s="17"/>
      <c r="TLC540" s="17"/>
      <c r="TLD540" s="17"/>
      <c r="TLE540" s="17"/>
      <c r="TLF540" s="17"/>
      <c r="TLG540" s="17"/>
      <c r="TLH540" s="17"/>
      <c r="TLI540" s="17"/>
      <c r="TLJ540" s="17"/>
      <c r="TLK540" s="17"/>
      <c r="TLL540" s="17"/>
      <c r="TLM540" s="17"/>
      <c r="TLN540" s="17"/>
      <c r="TLO540" s="17"/>
      <c r="TLP540" s="17"/>
      <c r="TLQ540" s="17"/>
      <c r="TLR540" s="17"/>
      <c r="TLS540" s="17"/>
      <c r="TLT540" s="17"/>
      <c r="TLU540" s="17"/>
      <c r="TLV540" s="17"/>
      <c r="TLW540" s="17"/>
      <c r="TLX540" s="17"/>
      <c r="TLY540" s="17"/>
      <c r="TLZ540" s="17"/>
      <c r="TMA540" s="17"/>
      <c r="TMB540" s="17"/>
      <c r="TMC540" s="17"/>
      <c r="TMD540" s="17"/>
      <c r="TME540" s="17"/>
      <c r="TMF540" s="17"/>
      <c r="TMG540" s="17"/>
      <c r="TMH540" s="17"/>
      <c r="TMI540" s="17"/>
      <c r="TMJ540" s="17"/>
      <c r="TMK540" s="17"/>
      <c r="TML540" s="17"/>
      <c r="TMM540" s="17"/>
      <c r="TMN540" s="17"/>
      <c r="TMO540" s="17"/>
      <c r="TMP540" s="17"/>
      <c r="TMQ540" s="17"/>
      <c r="TMR540" s="17"/>
      <c r="TMS540" s="17"/>
      <c r="TMT540" s="17"/>
      <c r="TMU540" s="17"/>
      <c r="TMV540" s="17"/>
      <c r="TMW540" s="17"/>
      <c r="TMX540" s="17"/>
      <c r="TMY540" s="17"/>
      <c r="TMZ540" s="17"/>
      <c r="TNA540" s="17"/>
      <c r="TNB540" s="17"/>
      <c r="TNC540" s="17"/>
      <c r="TND540" s="17"/>
      <c r="TNE540" s="17"/>
      <c r="TNF540" s="17"/>
      <c r="TNG540" s="17"/>
      <c r="TNH540" s="17"/>
      <c r="TNI540" s="17"/>
      <c r="TNJ540" s="17"/>
      <c r="TNK540" s="17"/>
      <c r="TNL540" s="17"/>
      <c r="TNM540" s="17"/>
      <c r="TNN540" s="17"/>
      <c r="TNO540" s="17"/>
      <c r="TNP540" s="17"/>
      <c r="TNQ540" s="17"/>
      <c r="TNR540" s="17"/>
      <c r="TNS540" s="17"/>
      <c r="TNT540" s="17"/>
      <c r="TNU540" s="17"/>
      <c r="TNV540" s="17"/>
      <c r="TNW540" s="17"/>
      <c r="TNX540" s="17"/>
      <c r="TNY540" s="17"/>
      <c r="TNZ540" s="17"/>
      <c r="TOA540" s="17"/>
      <c r="TOB540" s="17"/>
      <c r="TOC540" s="17"/>
      <c r="TOD540" s="17"/>
      <c r="TOE540" s="17"/>
      <c r="TOF540" s="17"/>
      <c r="TOG540" s="17"/>
      <c r="TOH540" s="17"/>
      <c r="TOI540" s="17"/>
      <c r="TOJ540" s="17"/>
      <c r="TOK540" s="17"/>
      <c r="TOL540" s="17"/>
      <c r="TOM540" s="17"/>
      <c r="TON540" s="17"/>
      <c r="TOO540" s="17"/>
      <c r="TOP540" s="17"/>
      <c r="TOQ540" s="17"/>
      <c r="TOR540" s="17"/>
      <c r="TOS540" s="17"/>
      <c r="TOT540" s="17"/>
      <c r="TOU540" s="17"/>
      <c r="TOV540" s="17"/>
      <c r="TOW540" s="17"/>
      <c r="TOX540" s="17"/>
      <c r="TOY540" s="17"/>
      <c r="TOZ540" s="17"/>
      <c r="TPA540" s="17"/>
      <c r="TPB540" s="17"/>
      <c r="TPC540" s="17"/>
      <c r="TPD540" s="17"/>
      <c r="TPE540" s="17"/>
      <c r="TPF540" s="17"/>
      <c r="TPG540" s="17"/>
      <c r="TPH540" s="17"/>
      <c r="TPI540" s="17"/>
      <c r="TPJ540" s="17"/>
      <c r="TPK540" s="17"/>
      <c r="TPL540" s="17"/>
      <c r="TPM540" s="17"/>
      <c r="TPN540" s="17"/>
      <c r="TPO540" s="17"/>
      <c r="TPP540" s="17"/>
      <c r="TPQ540" s="17"/>
      <c r="TPR540" s="17"/>
      <c r="TPS540" s="17"/>
      <c r="TPT540" s="17"/>
      <c r="TPU540" s="17"/>
      <c r="TPV540" s="17"/>
      <c r="TPW540" s="17"/>
      <c r="TPX540" s="17"/>
      <c r="TPY540" s="17"/>
      <c r="TPZ540" s="17"/>
      <c r="TQA540" s="17"/>
      <c r="TQB540" s="17"/>
      <c r="TQC540" s="17"/>
      <c r="TQD540" s="17"/>
      <c r="TQE540" s="17"/>
      <c r="TQF540" s="17"/>
      <c r="TQG540" s="17"/>
      <c r="TQH540" s="17"/>
      <c r="TQI540" s="17"/>
      <c r="TQJ540" s="17"/>
      <c r="TQK540" s="17"/>
      <c r="TQL540" s="17"/>
      <c r="TQM540" s="17"/>
      <c r="TQN540" s="17"/>
      <c r="TQO540" s="17"/>
      <c r="TQP540" s="17"/>
      <c r="TQQ540" s="17"/>
      <c r="TQR540" s="17"/>
      <c r="TQS540" s="17"/>
      <c r="TQT540" s="17"/>
      <c r="TQU540" s="17"/>
      <c r="TQV540" s="17"/>
      <c r="TQW540" s="17"/>
      <c r="TQX540" s="17"/>
      <c r="TQY540" s="17"/>
      <c r="TQZ540" s="17"/>
      <c r="TRA540" s="17"/>
      <c r="TRB540" s="17"/>
      <c r="TRC540" s="17"/>
      <c r="TRD540" s="17"/>
      <c r="TRE540" s="17"/>
      <c r="TRF540" s="17"/>
      <c r="TRG540" s="17"/>
      <c r="TRH540" s="17"/>
      <c r="TRI540" s="17"/>
      <c r="TRJ540" s="17"/>
      <c r="TRK540" s="17"/>
      <c r="TRL540" s="17"/>
      <c r="TRM540" s="17"/>
      <c r="TRN540" s="17"/>
      <c r="TRO540" s="17"/>
      <c r="TRP540" s="17"/>
      <c r="TRQ540" s="17"/>
      <c r="TRR540" s="17"/>
      <c r="TRS540" s="17"/>
      <c r="TRT540" s="17"/>
      <c r="TRU540" s="17"/>
      <c r="TRV540" s="17"/>
      <c r="TRW540" s="17"/>
      <c r="TRX540" s="17"/>
      <c r="TRY540" s="17"/>
      <c r="TRZ540" s="17"/>
      <c r="TSA540" s="17"/>
      <c r="TSB540" s="17"/>
      <c r="TSC540" s="17"/>
      <c r="TSD540" s="17"/>
      <c r="TSE540" s="17"/>
      <c r="TSF540" s="17"/>
      <c r="TSG540" s="17"/>
      <c r="TSH540" s="17"/>
      <c r="TSI540" s="17"/>
      <c r="TSJ540" s="17"/>
      <c r="TSK540" s="17"/>
      <c r="TSL540" s="17"/>
      <c r="TSM540" s="17"/>
      <c r="TSN540" s="17"/>
      <c r="TSO540" s="17"/>
      <c r="TSP540" s="17"/>
      <c r="TSQ540" s="17"/>
      <c r="TSR540" s="17"/>
      <c r="TSS540" s="17"/>
      <c r="TST540" s="17"/>
      <c r="TSU540" s="17"/>
      <c r="TSV540" s="17"/>
      <c r="TSW540" s="17"/>
      <c r="TSX540" s="17"/>
      <c r="TSY540" s="17"/>
      <c r="TSZ540" s="17"/>
      <c r="TTA540" s="17"/>
      <c r="TTB540" s="17"/>
      <c r="TTC540" s="17"/>
      <c r="TTD540" s="17"/>
      <c r="TTE540" s="17"/>
      <c r="TTF540" s="17"/>
      <c r="TTG540" s="17"/>
      <c r="TTH540" s="17"/>
      <c r="TTI540" s="17"/>
      <c r="TTJ540" s="17"/>
      <c r="TTK540" s="17"/>
      <c r="TTL540" s="17"/>
      <c r="TTM540" s="17"/>
      <c r="TTN540" s="17"/>
      <c r="TTO540" s="17"/>
      <c r="TTP540" s="17"/>
      <c r="TTQ540" s="17"/>
      <c r="TTR540" s="17"/>
      <c r="TTS540" s="17"/>
      <c r="TTT540" s="17"/>
      <c r="TTU540" s="17"/>
      <c r="TTV540" s="17"/>
      <c r="TTW540" s="17"/>
      <c r="TTX540" s="17"/>
      <c r="TTY540" s="17"/>
      <c r="TTZ540" s="17"/>
      <c r="TUA540" s="17"/>
      <c r="TUB540" s="17"/>
      <c r="TUC540" s="17"/>
      <c r="TUD540" s="17"/>
      <c r="TUE540" s="17"/>
      <c r="TUF540" s="17"/>
      <c r="TUG540" s="17"/>
      <c r="TUH540" s="17"/>
      <c r="TUI540" s="17"/>
      <c r="TUJ540" s="17"/>
      <c r="TUK540" s="17"/>
      <c r="TUL540" s="17"/>
      <c r="TUM540" s="17"/>
      <c r="TUN540" s="17"/>
      <c r="TUO540" s="17"/>
      <c r="TUP540" s="17"/>
      <c r="TUQ540" s="17"/>
      <c r="TUR540" s="17"/>
      <c r="TUS540" s="17"/>
      <c r="TUT540" s="17"/>
      <c r="TUU540" s="17"/>
      <c r="TUV540" s="17"/>
      <c r="TUW540" s="17"/>
      <c r="TUX540" s="17"/>
      <c r="TUY540" s="17"/>
      <c r="TUZ540" s="17"/>
      <c r="TVA540" s="17"/>
      <c r="TVB540" s="17"/>
      <c r="TVC540" s="17"/>
      <c r="TVD540" s="17"/>
      <c r="TVE540" s="17"/>
      <c r="TVF540" s="17"/>
      <c r="TVG540" s="17"/>
      <c r="TVH540" s="17"/>
      <c r="TVI540" s="17"/>
      <c r="TVJ540" s="17"/>
      <c r="TVK540" s="17"/>
      <c r="TVL540" s="17"/>
      <c r="TVM540" s="17"/>
      <c r="TVN540" s="17"/>
      <c r="TVO540" s="17"/>
      <c r="TVP540" s="17"/>
      <c r="TVQ540" s="17"/>
      <c r="TVR540" s="17"/>
      <c r="TVS540" s="17"/>
      <c r="TVT540" s="17"/>
      <c r="TVU540" s="17"/>
      <c r="TVV540" s="17"/>
      <c r="TVW540" s="17"/>
      <c r="TVX540" s="17"/>
      <c r="TVY540" s="17"/>
      <c r="TVZ540" s="17"/>
      <c r="TWA540" s="17"/>
      <c r="TWB540" s="17"/>
      <c r="TWC540" s="17"/>
      <c r="TWD540" s="17"/>
      <c r="TWE540" s="17"/>
      <c r="TWF540" s="17"/>
      <c r="TWG540" s="17"/>
      <c r="TWH540" s="17"/>
      <c r="TWI540" s="17"/>
      <c r="TWJ540" s="17"/>
      <c r="TWK540" s="17"/>
      <c r="TWL540" s="17"/>
      <c r="TWM540" s="17"/>
      <c r="TWN540" s="17"/>
      <c r="TWO540" s="17"/>
      <c r="TWP540" s="17"/>
      <c r="TWQ540" s="17"/>
      <c r="TWR540" s="17"/>
      <c r="TWS540" s="17"/>
      <c r="TWT540" s="17"/>
      <c r="TWU540" s="17"/>
      <c r="TWV540" s="17"/>
      <c r="TWW540" s="17"/>
      <c r="TWX540" s="17"/>
      <c r="TWY540" s="17"/>
      <c r="TWZ540" s="17"/>
      <c r="TXA540" s="17"/>
      <c r="TXB540" s="17"/>
      <c r="TXC540" s="17"/>
      <c r="TXD540" s="17"/>
      <c r="TXE540" s="17"/>
      <c r="TXF540" s="17"/>
      <c r="TXG540" s="17"/>
      <c r="TXH540" s="17"/>
      <c r="TXI540" s="17"/>
      <c r="TXJ540" s="17"/>
      <c r="TXK540" s="17"/>
      <c r="TXL540" s="17"/>
      <c r="TXM540" s="17"/>
      <c r="TXN540" s="17"/>
      <c r="TXO540" s="17"/>
      <c r="TXP540" s="17"/>
      <c r="TXQ540" s="17"/>
      <c r="TXR540" s="17"/>
      <c r="TXS540" s="17"/>
      <c r="TXT540" s="17"/>
      <c r="TXU540" s="17"/>
      <c r="TXV540" s="17"/>
      <c r="TXW540" s="17"/>
      <c r="TXX540" s="17"/>
      <c r="TXY540" s="17"/>
      <c r="TXZ540" s="17"/>
      <c r="TYA540" s="17"/>
      <c r="TYB540" s="17"/>
      <c r="TYC540" s="17"/>
      <c r="TYD540" s="17"/>
      <c r="TYE540" s="17"/>
      <c r="TYF540" s="17"/>
      <c r="TYG540" s="17"/>
      <c r="TYH540" s="17"/>
      <c r="TYI540" s="17"/>
      <c r="TYJ540" s="17"/>
      <c r="TYK540" s="17"/>
      <c r="TYL540" s="17"/>
      <c r="TYM540" s="17"/>
      <c r="TYN540" s="17"/>
      <c r="TYO540" s="17"/>
      <c r="TYP540" s="17"/>
      <c r="TYQ540" s="17"/>
      <c r="TYR540" s="17"/>
      <c r="TYS540" s="17"/>
      <c r="TYT540" s="17"/>
      <c r="TYU540" s="17"/>
      <c r="TYV540" s="17"/>
      <c r="TYW540" s="17"/>
      <c r="TYX540" s="17"/>
      <c r="TYY540" s="17"/>
      <c r="TYZ540" s="17"/>
      <c r="TZA540" s="17"/>
      <c r="TZB540" s="17"/>
      <c r="TZC540" s="17"/>
      <c r="TZD540" s="17"/>
      <c r="TZE540" s="17"/>
      <c r="TZF540" s="17"/>
      <c r="TZG540" s="17"/>
      <c r="TZH540" s="17"/>
      <c r="TZI540" s="17"/>
      <c r="TZJ540" s="17"/>
      <c r="TZK540" s="17"/>
      <c r="TZL540" s="17"/>
      <c r="TZM540" s="17"/>
      <c r="TZN540" s="17"/>
      <c r="TZO540" s="17"/>
      <c r="TZP540" s="17"/>
      <c r="TZQ540" s="17"/>
      <c r="TZR540" s="17"/>
      <c r="TZS540" s="17"/>
      <c r="TZT540" s="17"/>
      <c r="TZU540" s="17"/>
      <c r="TZV540" s="17"/>
      <c r="TZW540" s="17"/>
      <c r="TZX540" s="17"/>
      <c r="TZY540" s="17"/>
      <c r="TZZ540" s="17"/>
      <c r="UAA540" s="17"/>
      <c r="UAB540" s="17"/>
      <c r="UAC540" s="17"/>
      <c r="UAD540" s="17"/>
      <c r="UAE540" s="17"/>
      <c r="UAF540" s="17"/>
      <c r="UAG540" s="17"/>
      <c r="UAH540" s="17"/>
      <c r="UAI540" s="17"/>
      <c r="UAJ540" s="17"/>
      <c r="UAK540" s="17"/>
      <c r="UAL540" s="17"/>
      <c r="UAM540" s="17"/>
      <c r="UAN540" s="17"/>
      <c r="UAO540" s="17"/>
      <c r="UAP540" s="17"/>
      <c r="UAQ540" s="17"/>
      <c r="UAR540" s="17"/>
      <c r="UAS540" s="17"/>
      <c r="UAT540" s="17"/>
      <c r="UAU540" s="17"/>
      <c r="UAV540" s="17"/>
      <c r="UAW540" s="17"/>
      <c r="UAX540" s="17"/>
      <c r="UAY540" s="17"/>
      <c r="UAZ540" s="17"/>
      <c r="UBA540" s="17"/>
      <c r="UBB540" s="17"/>
      <c r="UBC540" s="17"/>
      <c r="UBD540" s="17"/>
      <c r="UBE540" s="17"/>
      <c r="UBF540" s="17"/>
      <c r="UBG540" s="17"/>
      <c r="UBH540" s="17"/>
      <c r="UBI540" s="17"/>
      <c r="UBJ540" s="17"/>
      <c r="UBK540" s="17"/>
      <c r="UBL540" s="17"/>
      <c r="UBM540" s="17"/>
      <c r="UBN540" s="17"/>
      <c r="UBO540" s="17"/>
      <c r="UBP540" s="17"/>
      <c r="UBQ540" s="17"/>
      <c r="UBR540" s="17"/>
      <c r="UBS540" s="17"/>
      <c r="UBT540" s="17"/>
      <c r="UBU540" s="17"/>
      <c r="UBV540" s="17"/>
      <c r="UBW540" s="17"/>
      <c r="UBX540" s="17"/>
      <c r="UBY540" s="17"/>
      <c r="UBZ540" s="17"/>
      <c r="UCA540" s="17"/>
      <c r="UCB540" s="17"/>
      <c r="UCC540" s="17"/>
      <c r="UCD540" s="17"/>
      <c r="UCE540" s="17"/>
      <c r="UCF540" s="17"/>
      <c r="UCG540" s="17"/>
      <c r="UCH540" s="17"/>
      <c r="UCI540" s="17"/>
      <c r="UCJ540" s="17"/>
      <c r="UCK540" s="17"/>
      <c r="UCL540" s="17"/>
      <c r="UCM540" s="17"/>
      <c r="UCN540" s="17"/>
      <c r="UCO540" s="17"/>
      <c r="UCP540" s="17"/>
      <c r="UCQ540" s="17"/>
      <c r="UCR540" s="17"/>
      <c r="UCS540" s="17"/>
      <c r="UCT540" s="17"/>
      <c r="UCU540" s="17"/>
      <c r="UCV540" s="17"/>
      <c r="UCW540" s="17"/>
      <c r="UCX540" s="17"/>
      <c r="UCY540" s="17"/>
      <c r="UCZ540" s="17"/>
      <c r="UDA540" s="17"/>
      <c r="UDB540" s="17"/>
      <c r="UDC540" s="17"/>
      <c r="UDD540" s="17"/>
      <c r="UDE540" s="17"/>
      <c r="UDF540" s="17"/>
      <c r="UDG540" s="17"/>
      <c r="UDH540" s="17"/>
      <c r="UDI540" s="17"/>
      <c r="UDJ540" s="17"/>
      <c r="UDK540" s="17"/>
      <c r="UDL540" s="17"/>
      <c r="UDM540" s="17"/>
      <c r="UDN540" s="17"/>
      <c r="UDO540" s="17"/>
      <c r="UDP540" s="17"/>
      <c r="UDQ540" s="17"/>
      <c r="UDR540" s="17"/>
      <c r="UDS540" s="17"/>
      <c r="UDT540" s="17"/>
      <c r="UDU540" s="17"/>
      <c r="UDV540" s="17"/>
      <c r="UDW540" s="17"/>
      <c r="UDX540" s="17"/>
      <c r="UDY540" s="17"/>
      <c r="UDZ540" s="17"/>
      <c r="UEA540" s="17"/>
      <c r="UEB540" s="17"/>
      <c r="UEC540" s="17"/>
      <c r="UED540" s="17"/>
      <c r="UEE540" s="17"/>
      <c r="UEF540" s="17"/>
      <c r="UEG540" s="17"/>
      <c r="UEH540" s="17"/>
      <c r="UEI540" s="17"/>
      <c r="UEJ540" s="17"/>
      <c r="UEK540" s="17"/>
      <c r="UEL540" s="17"/>
      <c r="UEM540" s="17"/>
      <c r="UEN540" s="17"/>
      <c r="UEO540" s="17"/>
      <c r="UEP540" s="17"/>
      <c r="UEQ540" s="17"/>
      <c r="UER540" s="17"/>
      <c r="UES540" s="17"/>
      <c r="UET540" s="17"/>
      <c r="UEU540" s="17"/>
      <c r="UEV540" s="17"/>
      <c r="UEW540" s="17"/>
      <c r="UEX540" s="17"/>
      <c r="UEY540" s="17"/>
      <c r="UEZ540" s="17"/>
      <c r="UFA540" s="17"/>
      <c r="UFB540" s="17"/>
      <c r="UFC540" s="17"/>
      <c r="UFD540" s="17"/>
      <c r="UFE540" s="17"/>
      <c r="UFF540" s="17"/>
      <c r="UFG540" s="17"/>
      <c r="UFH540" s="17"/>
      <c r="UFI540" s="17"/>
      <c r="UFJ540" s="17"/>
      <c r="UFK540" s="17"/>
      <c r="UFL540" s="17"/>
      <c r="UFM540" s="17"/>
      <c r="UFN540" s="17"/>
      <c r="UFO540" s="17"/>
      <c r="UFP540" s="17"/>
      <c r="UFQ540" s="17"/>
      <c r="UFR540" s="17"/>
      <c r="UFS540" s="17"/>
      <c r="UFT540" s="17"/>
      <c r="UFU540" s="17"/>
      <c r="UFV540" s="17"/>
      <c r="UFW540" s="17"/>
      <c r="UFX540" s="17"/>
      <c r="UFY540" s="17"/>
      <c r="UFZ540" s="17"/>
      <c r="UGA540" s="17"/>
      <c r="UGB540" s="17"/>
      <c r="UGC540" s="17"/>
      <c r="UGD540" s="17"/>
      <c r="UGE540" s="17"/>
      <c r="UGF540" s="17"/>
      <c r="UGG540" s="17"/>
      <c r="UGH540" s="17"/>
      <c r="UGI540" s="17"/>
      <c r="UGJ540" s="17"/>
      <c r="UGK540" s="17"/>
      <c r="UGL540" s="17"/>
      <c r="UGM540" s="17"/>
      <c r="UGN540" s="17"/>
      <c r="UGO540" s="17"/>
      <c r="UGP540" s="17"/>
      <c r="UGQ540" s="17"/>
      <c r="UGR540" s="17"/>
      <c r="UGS540" s="17"/>
      <c r="UGT540" s="17"/>
      <c r="UGU540" s="17"/>
      <c r="UGV540" s="17"/>
      <c r="UGW540" s="17"/>
      <c r="UGX540" s="17"/>
      <c r="UGY540" s="17"/>
      <c r="UGZ540" s="17"/>
      <c r="UHA540" s="17"/>
      <c r="UHB540" s="17"/>
      <c r="UHC540" s="17"/>
      <c r="UHD540" s="17"/>
      <c r="UHE540" s="17"/>
      <c r="UHF540" s="17"/>
      <c r="UHG540" s="17"/>
      <c r="UHH540" s="17"/>
      <c r="UHI540" s="17"/>
      <c r="UHJ540" s="17"/>
      <c r="UHK540" s="17"/>
      <c r="UHL540" s="17"/>
      <c r="UHM540" s="17"/>
      <c r="UHN540" s="17"/>
      <c r="UHO540" s="17"/>
      <c r="UHP540" s="17"/>
      <c r="UHQ540" s="17"/>
      <c r="UHR540" s="17"/>
      <c r="UHS540" s="17"/>
      <c r="UHT540" s="17"/>
      <c r="UHU540" s="17"/>
      <c r="UHV540" s="17"/>
      <c r="UHW540" s="17"/>
      <c r="UHX540" s="17"/>
      <c r="UHY540" s="17"/>
      <c r="UHZ540" s="17"/>
      <c r="UIA540" s="17"/>
      <c r="UIB540" s="17"/>
      <c r="UIC540" s="17"/>
      <c r="UID540" s="17"/>
      <c r="UIE540" s="17"/>
      <c r="UIF540" s="17"/>
      <c r="UIG540" s="17"/>
      <c r="UIH540" s="17"/>
      <c r="UII540" s="17"/>
      <c r="UIJ540" s="17"/>
      <c r="UIK540" s="17"/>
      <c r="UIL540" s="17"/>
      <c r="UIM540" s="17"/>
      <c r="UIN540" s="17"/>
      <c r="UIO540" s="17"/>
      <c r="UIP540" s="17"/>
      <c r="UIQ540" s="17"/>
      <c r="UIR540" s="17"/>
      <c r="UIS540" s="17"/>
      <c r="UIT540" s="17"/>
      <c r="UIU540" s="17"/>
      <c r="UIV540" s="17"/>
      <c r="UIW540" s="17"/>
      <c r="UIX540" s="17"/>
      <c r="UIY540" s="17"/>
      <c r="UIZ540" s="17"/>
      <c r="UJA540" s="17"/>
      <c r="UJB540" s="17"/>
      <c r="UJC540" s="17"/>
      <c r="UJD540" s="17"/>
      <c r="UJE540" s="17"/>
      <c r="UJF540" s="17"/>
      <c r="UJG540" s="17"/>
      <c r="UJH540" s="17"/>
      <c r="UJI540" s="17"/>
      <c r="UJJ540" s="17"/>
      <c r="UJK540" s="17"/>
      <c r="UJL540" s="17"/>
      <c r="UJM540" s="17"/>
      <c r="UJN540" s="17"/>
      <c r="UJO540" s="17"/>
      <c r="UJP540" s="17"/>
      <c r="UJQ540" s="17"/>
      <c r="UJR540" s="17"/>
      <c r="UJS540" s="17"/>
      <c r="UJT540" s="17"/>
      <c r="UJU540" s="17"/>
      <c r="UJV540" s="17"/>
      <c r="UJW540" s="17"/>
      <c r="UJX540" s="17"/>
      <c r="UJY540" s="17"/>
      <c r="UJZ540" s="17"/>
      <c r="UKA540" s="17"/>
      <c r="UKB540" s="17"/>
      <c r="UKC540" s="17"/>
      <c r="UKD540" s="17"/>
      <c r="UKE540" s="17"/>
      <c r="UKF540" s="17"/>
      <c r="UKG540" s="17"/>
      <c r="UKH540" s="17"/>
      <c r="UKI540" s="17"/>
      <c r="UKJ540" s="17"/>
      <c r="UKK540" s="17"/>
      <c r="UKL540" s="17"/>
      <c r="UKM540" s="17"/>
      <c r="UKN540" s="17"/>
      <c r="UKO540" s="17"/>
      <c r="UKP540" s="17"/>
      <c r="UKQ540" s="17"/>
      <c r="UKR540" s="17"/>
      <c r="UKS540" s="17"/>
      <c r="UKT540" s="17"/>
      <c r="UKU540" s="17"/>
      <c r="UKV540" s="17"/>
      <c r="UKW540" s="17"/>
      <c r="UKX540" s="17"/>
      <c r="UKY540" s="17"/>
      <c r="UKZ540" s="17"/>
      <c r="ULA540" s="17"/>
      <c r="ULB540" s="17"/>
      <c r="ULC540" s="17"/>
      <c r="ULD540" s="17"/>
      <c r="ULE540" s="17"/>
      <c r="ULF540" s="17"/>
      <c r="ULG540" s="17"/>
      <c r="ULH540" s="17"/>
      <c r="ULI540" s="17"/>
      <c r="ULJ540" s="17"/>
      <c r="ULK540" s="17"/>
      <c r="ULL540" s="17"/>
      <c r="ULM540" s="17"/>
      <c r="ULN540" s="17"/>
      <c r="ULO540" s="17"/>
      <c r="ULP540" s="17"/>
      <c r="ULQ540" s="17"/>
      <c r="ULR540" s="17"/>
      <c r="ULS540" s="17"/>
      <c r="ULT540" s="17"/>
      <c r="ULU540" s="17"/>
      <c r="ULV540" s="17"/>
      <c r="ULW540" s="17"/>
      <c r="ULX540" s="17"/>
      <c r="ULY540" s="17"/>
      <c r="ULZ540" s="17"/>
      <c r="UMA540" s="17"/>
      <c r="UMB540" s="17"/>
      <c r="UMC540" s="17"/>
      <c r="UMD540" s="17"/>
      <c r="UME540" s="17"/>
      <c r="UMF540" s="17"/>
      <c r="UMG540" s="17"/>
      <c r="UMH540" s="17"/>
      <c r="UMI540" s="17"/>
      <c r="UMJ540" s="17"/>
      <c r="UMK540" s="17"/>
      <c r="UML540" s="17"/>
      <c r="UMM540" s="17"/>
      <c r="UMN540" s="17"/>
      <c r="UMO540" s="17"/>
      <c r="UMP540" s="17"/>
      <c r="UMQ540" s="17"/>
      <c r="UMR540" s="17"/>
      <c r="UMS540" s="17"/>
      <c r="UMT540" s="17"/>
      <c r="UMU540" s="17"/>
      <c r="UMV540" s="17"/>
      <c r="UMW540" s="17"/>
      <c r="UMX540" s="17"/>
      <c r="UMY540" s="17"/>
      <c r="UMZ540" s="17"/>
      <c r="UNA540" s="17"/>
      <c r="UNB540" s="17"/>
      <c r="UNC540" s="17"/>
      <c r="UND540" s="17"/>
      <c r="UNE540" s="17"/>
      <c r="UNF540" s="17"/>
      <c r="UNG540" s="17"/>
      <c r="UNH540" s="17"/>
      <c r="UNI540" s="17"/>
      <c r="UNJ540" s="17"/>
      <c r="UNK540" s="17"/>
      <c r="UNL540" s="17"/>
      <c r="UNM540" s="17"/>
      <c r="UNN540" s="17"/>
      <c r="UNO540" s="17"/>
      <c r="UNP540" s="17"/>
      <c r="UNQ540" s="17"/>
      <c r="UNR540" s="17"/>
      <c r="UNS540" s="17"/>
      <c r="UNT540" s="17"/>
      <c r="UNU540" s="17"/>
      <c r="UNV540" s="17"/>
      <c r="UNW540" s="17"/>
      <c r="UNX540" s="17"/>
      <c r="UNY540" s="17"/>
      <c r="UNZ540" s="17"/>
      <c r="UOA540" s="17"/>
      <c r="UOB540" s="17"/>
      <c r="UOC540" s="17"/>
      <c r="UOD540" s="17"/>
      <c r="UOE540" s="17"/>
      <c r="UOF540" s="17"/>
      <c r="UOG540" s="17"/>
      <c r="UOH540" s="17"/>
      <c r="UOI540" s="17"/>
      <c r="UOJ540" s="17"/>
      <c r="UOK540" s="17"/>
      <c r="UOL540" s="17"/>
      <c r="UOM540" s="17"/>
      <c r="UON540" s="17"/>
      <c r="UOO540" s="17"/>
      <c r="UOP540" s="17"/>
      <c r="UOQ540" s="17"/>
      <c r="UOR540" s="17"/>
      <c r="UOS540" s="17"/>
      <c r="UOT540" s="17"/>
      <c r="UOU540" s="17"/>
      <c r="UOV540" s="17"/>
      <c r="UOW540" s="17"/>
      <c r="UOX540" s="17"/>
      <c r="UOY540" s="17"/>
      <c r="UOZ540" s="17"/>
      <c r="UPA540" s="17"/>
      <c r="UPB540" s="17"/>
      <c r="UPC540" s="17"/>
      <c r="UPD540" s="17"/>
      <c r="UPE540" s="17"/>
      <c r="UPF540" s="17"/>
      <c r="UPG540" s="17"/>
      <c r="UPH540" s="17"/>
      <c r="UPI540" s="17"/>
      <c r="UPJ540" s="17"/>
      <c r="UPK540" s="17"/>
      <c r="UPL540" s="17"/>
      <c r="UPM540" s="17"/>
      <c r="UPN540" s="17"/>
      <c r="UPO540" s="17"/>
      <c r="UPP540" s="17"/>
      <c r="UPQ540" s="17"/>
      <c r="UPR540" s="17"/>
      <c r="UPS540" s="17"/>
      <c r="UPT540" s="17"/>
      <c r="UPU540" s="17"/>
      <c r="UPV540" s="17"/>
      <c r="UPW540" s="17"/>
      <c r="UPX540" s="17"/>
      <c r="UPY540" s="17"/>
      <c r="UPZ540" s="17"/>
      <c r="UQA540" s="17"/>
      <c r="UQB540" s="17"/>
      <c r="UQC540" s="17"/>
      <c r="UQD540" s="17"/>
      <c r="UQE540" s="17"/>
      <c r="UQF540" s="17"/>
      <c r="UQG540" s="17"/>
      <c r="UQH540" s="17"/>
      <c r="UQI540" s="17"/>
      <c r="UQJ540" s="17"/>
      <c r="UQK540" s="17"/>
      <c r="UQL540" s="17"/>
      <c r="UQM540" s="17"/>
      <c r="UQN540" s="17"/>
      <c r="UQO540" s="17"/>
      <c r="UQP540" s="17"/>
      <c r="UQQ540" s="17"/>
      <c r="UQR540" s="17"/>
      <c r="UQS540" s="17"/>
      <c r="UQT540" s="17"/>
      <c r="UQU540" s="17"/>
      <c r="UQV540" s="17"/>
      <c r="UQW540" s="17"/>
      <c r="UQX540" s="17"/>
      <c r="UQY540" s="17"/>
      <c r="UQZ540" s="17"/>
      <c r="URA540" s="17"/>
      <c r="URB540" s="17"/>
      <c r="URC540" s="17"/>
      <c r="URD540" s="17"/>
      <c r="URE540" s="17"/>
      <c r="URF540" s="17"/>
      <c r="URG540" s="17"/>
      <c r="URH540" s="17"/>
      <c r="URI540" s="17"/>
      <c r="URJ540" s="17"/>
      <c r="URK540" s="17"/>
      <c r="URL540" s="17"/>
      <c r="URM540" s="17"/>
      <c r="URN540" s="17"/>
      <c r="URO540" s="17"/>
      <c r="URP540" s="17"/>
      <c r="URQ540" s="17"/>
      <c r="URR540" s="17"/>
      <c r="URS540" s="17"/>
      <c r="URT540" s="17"/>
      <c r="URU540" s="17"/>
      <c r="URV540" s="17"/>
      <c r="URW540" s="17"/>
      <c r="URX540" s="17"/>
      <c r="URY540" s="17"/>
      <c r="URZ540" s="17"/>
      <c r="USA540" s="17"/>
      <c r="USB540" s="17"/>
      <c r="USC540" s="17"/>
      <c r="USD540" s="17"/>
      <c r="USE540" s="17"/>
      <c r="USF540" s="17"/>
      <c r="USG540" s="17"/>
      <c r="USH540" s="17"/>
      <c r="USI540" s="17"/>
      <c r="USJ540" s="17"/>
      <c r="USK540" s="17"/>
      <c r="USL540" s="17"/>
      <c r="USM540" s="17"/>
      <c r="USN540" s="17"/>
      <c r="USO540" s="17"/>
      <c r="USP540" s="17"/>
      <c r="USQ540" s="17"/>
      <c r="USR540" s="17"/>
      <c r="USS540" s="17"/>
      <c r="UST540" s="17"/>
      <c r="USU540" s="17"/>
      <c r="USV540" s="17"/>
      <c r="USW540" s="17"/>
      <c r="USX540" s="17"/>
      <c r="USY540" s="17"/>
      <c r="USZ540" s="17"/>
      <c r="UTA540" s="17"/>
      <c r="UTB540" s="17"/>
      <c r="UTC540" s="17"/>
      <c r="UTD540" s="17"/>
      <c r="UTE540" s="17"/>
      <c r="UTF540" s="17"/>
      <c r="UTG540" s="17"/>
      <c r="UTH540" s="17"/>
      <c r="UTI540" s="17"/>
      <c r="UTJ540" s="17"/>
      <c r="UTK540" s="17"/>
      <c r="UTL540" s="17"/>
      <c r="UTM540" s="17"/>
      <c r="UTN540" s="17"/>
      <c r="UTO540" s="17"/>
      <c r="UTP540" s="17"/>
      <c r="UTQ540" s="17"/>
      <c r="UTR540" s="17"/>
      <c r="UTS540" s="17"/>
      <c r="UTT540" s="17"/>
      <c r="UTU540" s="17"/>
      <c r="UTV540" s="17"/>
      <c r="UTW540" s="17"/>
      <c r="UTX540" s="17"/>
      <c r="UTY540" s="17"/>
      <c r="UTZ540" s="17"/>
      <c r="UUA540" s="17"/>
      <c r="UUB540" s="17"/>
      <c r="UUC540" s="17"/>
      <c r="UUD540" s="17"/>
      <c r="UUE540" s="17"/>
      <c r="UUF540" s="17"/>
      <c r="UUG540" s="17"/>
      <c r="UUH540" s="17"/>
      <c r="UUI540" s="17"/>
      <c r="UUJ540" s="17"/>
      <c r="UUK540" s="17"/>
      <c r="UUL540" s="17"/>
      <c r="UUM540" s="17"/>
      <c r="UUN540" s="17"/>
      <c r="UUO540" s="17"/>
      <c r="UUP540" s="17"/>
      <c r="UUQ540" s="17"/>
      <c r="UUR540" s="17"/>
      <c r="UUS540" s="17"/>
      <c r="UUT540" s="17"/>
      <c r="UUU540" s="17"/>
      <c r="UUV540" s="17"/>
      <c r="UUW540" s="17"/>
      <c r="UUX540" s="17"/>
      <c r="UUY540" s="17"/>
      <c r="UUZ540" s="17"/>
      <c r="UVA540" s="17"/>
      <c r="UVB540" s="17"/>
      <c r="UVC540" s="17"/>
      <c r="UVD540" s="17"/>
      <c r="UVE540" s="17"/>
      <c r="UVF540" s="17"/>
      <c r="UVG540" s="17"/>
      <c r="UVH540" s="17"/>
      <c r="UVI540" s="17"/>
      <c r="UVJ540" s="17"/>
      <c r="UVK540" s="17"/>
      <c r="UVL540" s="17"/>
      <c r="UVM540" s="17"/>
      <c r="UVN540" s="17"/>
      <c r="UVO540" s="17"/>
      <c r="UVP540" s="17"/>
      <c r="UVQ540" s="17"/>
      <c r="UVR540" s="17"/>
      <c r="UVS540" s="17"/>
      <c r="UVT540" s="17"/>
      <c r="UVU540" s="17"/>
      <c r="UVV540" s="17"/>
      <c r="UVW540" s="17"/>
      <c r="UVX540" s="17"/>
      <c r="UVY540" s="17"/>
      <c r="UVZ540" s="17"/>
      <c r="UWA540" s="17"/>
      <c r="UWB540" s="17"/>
      <c r="UWC540" s="17"/>
      <c r="UWD540" s="17"/>
      <c r="UWE540" s="17"/>
      <c r="UWF540" s="17"/>
      <c r="UWG540" s="17"/>
      <c r="UWH540" s="17"/>
      <c r="UWI540" s="17"/>
      <c r="UWJ540" s="17"/>
      <c r="UWK540" s="17"/>
      <c r="UWL540" s="17"/>
      <c r="UWM540" s="17"/>
      <c r="UWN540" s="17"/>
      <c r="UWO540" s="17"/>
      <c r="UWP540" s="17"/>
      <c r="UWQ540" s="17"/>
      <c r="UWR540" s="17"/>
      <c r="UWS540" s="17"/>
      <c r="UWT540" s="17"/>
      <c r="UWU540" s="17"/>
      <c r="UWV540" s="17"/>
      <c r="UWW540" s="17"/>
      <c r="UWX540" s="17"/>
      <c r="UWY540" s="17"/>
      <c r="UWZ540" s="17"/>
      <c r="UXA540" s="17"/>
      <c r="UXB540" s="17"/>
      <c r="UXC540" s="17"/>
      <c r="UXD540" s="17"/>
      <c r="UXE540" s="17"/>
      <c r="UXF540" s="17"/>
      <c r="UXG540" s="17"/>
      <c r="UXH540" s="17"/>
      <c r="UXI540" s="17"/>
      <c r="UXJ540" s="17"/>
      <c r="UXK540" s="17"/>
      <c r="UXL540" s="17"/>
      <c r="UXM540" s="17"/>
      <c r="UXN540" s="17"/>
      <c r="UXO540" s="17"/>
      <c r="UXP540" s="17"/>
      <c r="UXQ540" s="17"/>
      <c r="UXR540" s="17"/>
      <c r="UXS540" s="17"/>
      <c r="UXT540" s="17"/>
      <c r="UXU540" s="17"/>
      <c r="UXV540" s="17"/>
      <c r="UXW540" s="17"/>
      <c r="UXX540" s="17"/>
      <c r="UXY540" s="17"/>
      <c r="UXZ540" s="17"/>
      <c r="UYA540" s="17"/>
      <c r="UYB540" s="17"/>
      <c r="UYC540" s="17"/>
      <c r="UYD540" s="17"/>
      <c r="UYE540" s="17"/>
      <c r="UYF540" s="17"/>
      <c r="UYG540" s="17"/>
      <c r="UYH540" s="17"/>
      <c r="UYI540" s="17"/>
      <c r="UYJ540" s="17"/>
      <c r="UYK540" s="17"/>
      <c r="UYL540" s="17"/>
      <c r="UYM540" s="17"/>
      <c r="UYN540" s="17"/>
      <c r="UYO540" s="17"/>
      <c r="UYP540" s="17"/>
      <c r="UYQ540" s="17"/>
      <c r="UYR540" s="17"/>
      <c r="UYS540" s="17"/>
      <c r="UYT540" s="17"/>
      <c r="UYU540" s="17"/>
      <c r="UYV540" s="17"/>
      <c r="UYW540" s="17"/>
      <c r="UYX540" s="17"/>
      <c r="UYY540" s="17"/>
      <c r="UYZ540" s="17"/>
      <c r="UZA540" s="17"/>
      <c r="UZB540" s="17"/>
      <c r="UZC540" s="17"/>
      <c r="UZD540" s="17"/>
      <c r="UZE540" s="17"/>
      <c r="UZF540" s="17"/>
      <c r="UZG540" s="17"/>
      <c r="UZH540" s="17"/>
      <c r="UZI540" s="17"/>
      <c r="UZJ540" s="17"/>
      <c r="UZK540" s="17"/>
      <c r="UZL540" s="17"/>
      <c r="UZM540" s="17"/>
      <c r="UZN540" s="17"/>
      <c r="UZO540" s="17"/>
      <c r="UZP540" s="17"/>
      <c r="UZQ540" s="17"/>
      <c r="UZR540" s="17"/>
      <c r="UZS540" s="17"/>
      <c r="UZT540" s="17"/>
      <c r="UZU540" s="17"/>
      <c r="UZV540" s="17"/>
      <c r="UZW540" s="17"/>
      <c r="UZX540" s="17"/>
      <c r="UZY540" s="17"/>
      <c r="UZZ540" s="17"/>
      <c r="VAA540" s="17"/>
      <c r="VAB540" s="17"/>
      <c r="VAC540" s="17"/>
      <c r="VAD540" s="17"/>
      <c r="VAE540" s="17"/>
      <c r="VAF540" s="17"/>
      <c r="VAG540" s="17"/>
      <c r="VAH540" s="17"/>
      <c r="VAI540" s="17"/>
      <c r="VAJ540" s="17"/>
      <c r="VAK540" s="17"/>
      <c r="VAL540" s="17"/>
      <c r="VAM540" s="17"/>
      <c r="VAN540" s="17"/>
      <c r="VAO540" s="17"/>
      <c r="VAP540" s="17"/>
      <c r="VAQ540" s="17"/>
      <c r="VAR540" s="17"/>
      <c r="VAS540" s="17"/>
      <c r="VAT540" s="17"/>
      <c r="VAU540" s="17"/>
      <c r="VAV540" s="17"/>
      <c r="VAW540" s="17"/>
      <c r="VAX540" s="17"/>
      <c r="VAY540" s="17"/>
      <c r="VAZ540" s="17"/>
      <c r="VBA540" s="17"/>
      <c r="VBB540" s="17"/>
      <c r="VBC540" s="17"/>
      <c r="VBD540" s="17"/>
      <c r="VBE540" s="17"/>
      <c r="VBF540" s="17"/>
      <c r="VBG540" s="17"/>
      <c r="VBH540" s="17"/>
      <c r="VBI540" s="17"/>
      <c r="VBJ540" s="17"/>
      <c r="VBK540" s="17"/>
      <c r="VBL540" s="17"/>
      <c r="VBM540" s="17"/>
      <c r="VBN540" s="17"/>
      <c r="VBO540" s="17"/>
      <c r="VBP540" s="17"/>
      <c r="VBQ540" s="17"/>
      <c r="VBR540" s="17"/>
      <c r="VBS540" s="17"/>
      <c r="VBT540" s="17"/>
      <c r="VBU540" s="17"/>
      <c r="VBV540" s="17"/>
      <c r="VBW540" s="17"/>
      <c r="VBX540" s="17"/>
      <c r="VBY540" s="17"/>
      <c r="VBZ540" s="17"/>
      <c r="VCA540" s="17"/>
      <c r="VCB540" s="17"/>
      <c r="VCC540" s="17"/>
      <c r="VCD540" s="17"/>
      <c r="VCE540" s="17"/>
      <c r="VCF540" s="17"/>
      <c r="VCG540" s="17"/>
      <c r="VCH540" s="17"/>
      <c r="VCI540" s="17"/>
      <c r="VCJ540" s="17"/>
      <c r="VCK540" s="17"/>
      <c r="VCL540" s="17"/>
      <c r="VCM540" s="17"/>
      <c r="VCN540" s="17"/>
      <c r="VCO540" s="17"/>
      <c r="VCP540" s="17"/>
      <c r="VCQ540" s="17"/>
      <c r="VCR540" s="17"/>
      <c r="VCS540" s="17"/>
      <c r="VCT540" s="17"/>
      <c r="VCU540" s="17"/>
      <c r="VCV540" s="17"/>
      <c r="VCW540" s="17"/>
      <c r="VCX540" s="17"/>
      <c r="VCY540" s="17"/>
      <c r="VCZ540" s="17"/>
      <c r="VDA540" s="17"/>
      <c r="VDB540" s="17"/>
      <c r="VDC540" s="17"/>
      <c r="VDD540" s="17"/>
      <c r="VDE540" s="17"/>
      <c r="VDF540" s="17"/>
      <c r="VDG540" s="17"/>
      <c r="VDH540" s="17"/>
      <c r="VDI540" s="17"/>
      <c r="VDJ540" s="17"/>
      <c r="VDK540" s="17"/>
      <c r="VDL540" s="17"/>
      <c r="VDM540" s="17"/>
      <c r="VDN540" s="17"/>
      <c r="VDO540" s="17"/>
      <c r="VDP540" s="17"/>
      <c r="VDQ540" s="17"/>
      <c r="VDR540" s="17"/>
      <c r="VDS540" s="17"/>
      <c r="VDT540" s="17"/>
      <c r="VDU540" s="17"/>
      <c r="VDV540" s="17"/>
      <c r="VDW540" s="17"/>
      <c r="VDX540" s="17"/>
      <c r="VDY540" s="17"/>
      <c r="VDZ540" s="17"/>
      <c r="VEA540" s="17"/>
      <c r="VEB540" s="17"/>
      <c r="VEC540" s="17"/>
      <c r="VED540" s="17"/>
      <c r="VEE540" s="17"/>
      <c r="VEF540" s="17"/>
      <c r="VEG540" s="17"/>
      <c r="VEH540" s="17"/>
      <c r="VEI540" s="17"/>
      <c r="VEJ540" s="17"/>
      <c r="VEK540" s="17"/>
      <c r="VEL540" s="17"/>
      <c r="VEM540" s="17"/>
      <c r="VEN540" s="17"/>
      <c r="VEO540" s="17"/>
      <c r="VEP540" s="17"/>
      <c r="VEQ540" s="17"/>
      <c r="VER540" s="17"/>
      <c r="VES540" s="17"/>
      <c r="VET540" s="17"/>
      <c r="VEU540" s="17"/>
      <c r="VEV540" s="17"/>
      <c r="VEW540" s="17"/>
      <c r="VEX540" s="17"/>
      <c r="VEY540" s="17"/>
      <c r="VEZ540" s="17"/>
      <c r="VFA540" s="17"/>
      <c r="VFB540" s="17"/>
      <c r="VFC540" s="17"/>
      <c r="VFD540" s="17"/>
      <c r="VFE540" s="17"/>
      <c r="VFF540" s="17"/>
      <c r="VFG540" s="17"/>
      <c r="VFH540" s="17"/>
      <c r="VFI540" s="17"/>
      <c r="VFJ540" s="17"/>
      <c r="VFK540" s="17"/>
      <c r="VFL540" s="17"/>
      <c r="VFM540" s="17"/>
      <c r="VFN540" s="17"/>
      <c r="VFO540" s="17"/>
      <c r="VFP540" s="17"/>
      <c r="VFQ540" s="17"/>
      <c r="VFR540" s="17"/>
      <c r="VFS540" s="17"/>
      <c r="VFT540" s="17"/>
      <c r="VFU540" s="17"/>
      <c r="VFV540" s="17"/>
      <c r="VFW540" s="17"/>
      <c r="VFX540" s="17"/>
      <c r="VFY540" s="17"/>
      <c r="VFZ540" s="17"/>
      <c r="VGA540" s="17"/>
      <c r="VGB540" s="17"/>
      <c r="VGC540" s="17"/>
      <c r="VGD540" s="17"/>
      <c r="VGE540" s="17"/>
      <c r="VGF540" s="17"/>
      <c r="VGG540" s="17"/>
      <c r="VGH540" s="17"/>
      <c r="VGI540" s="17"/>
      <c r="VGJ540" s="17"/>
      <c r="VGK540" s="17"/>
      <c r="VGL540" s="17"/>
      <c r="VGM540" s="17"/>
      <c r="VGN540" s="17"/>
      <c r="VGO540" s="17"/>
      <c r="VGP540" s="17"/>
      <c r="VGQ540" s="17"/>
      <c r="VGR540" s="17"/>
      <c r="VGS540" s="17"/>
      <c r="VGT540" s="17"/>
      <c r="VGU540" s="17"/>
      <c r="VGV540" s="17"/>
      <c r="VGW540" s="17"/>
      <c r="VGX540" s="17"/>
      <c r="VGY540" s="17"/>
      <c r="VGZ540" s="17"/>
      <c r="VHA540" s="17"/>
      <c r="VHB540" s="17"/>
      <c r="VHC540" s="17"/>
      <c r="VHD540" s="17"/>
      <c r="VHE540" s="17"/>
      <c r="VHF540" s="17"/>
      <c r="VHG540" s="17"/>
      <c r="VHH540" s="17"/>
      <c r="VHI540" s="17"/>
      <c r="VHJ540" s="17"/>
      <c r="VHK540" s="17"/>
      <c r="VHL540" s="17"/>
      <c r="VHM540" s="17"/>
      <c r="VHN540" s="17"/>
      <c r="VHO540" s="17"/>
      <c r="VHP540" s="17"/>
      <c r="VHQ540" s="17"/>
      <c r="VHR540" s="17"/>
      <c r="VHS540" s="17"/>
      <c r="VHT540" s="17"/>
      <c r="VHU540" s="17"/>
      <c r="VHV540" s="17"/>
      <c r="VHW540" s="17"/>
      <c r="VHX540" s="17"/>
      <c r="VHY540" s="17"/>
      <c r="VHZ540" s="17"/>
      <c r="VIA540" s="17"/>
      <c r="VIB540" s="17"/>
      <c r="VIC540" s="17"/>
      <c r="VID540" s="17"/>
      <c r="VIE540" s="17"/>
      <c r="VIF540" s="17"/>
      <c r="VIG540" s="17"/>
      <c r="VIH540" s="17"/>
      <c r="VII540" s="17"/>
      <c r="VIJ540" s="17"/>
      <c r="VIK540" s="17"/>
      <c r="VIL540" s="17"/>
      <c r="VIM540" s="17"/>
      <c r="VIN540" s="17"/>
      <c r="VIO540" s="17"/>
      <c r="VIP540" s="17"/>
      <c r="VIQ540" s="17"/>
      <c r="VIR540" s="17"/>
      <c r="VIS540" s="17"/>
      <c r="VIT540" s="17"/>
      <c r="VIU540" s="17"/>
      <c r="VIV540" s="17"/>
      <c r="VIW540" s="17"/>
      <c r="VIX540" s="17"/>
      <c r="VIY540" s="17"/>
      <c r="VIZ540" s="17"/>
      <c r="VJA540" s="17"/>
      <c r="VJB540" s="17"/>
      <c r="VJC540" s="17"/>
      <c r="VJD540" s="17"/>
      <c r="VJE540" s="17"/>
      <c r="VJF540" s="17"/>
      <c r="VJG540" s="17"/>
      <c r="VJH540" s="17"/>
      <c r="VJI540" s="17"/>
      <c r="VJJ540" s="17"/>
      <c r="VJK540" s="17"/>
      <c r="VJL540" s="17"/>
      <c r="VJM540" s="17"/>
      <c r="VJN540" s="17"/>
      <c r="VJO540" s="17"/>
      <c r="VJP540" s="17"/>
      <c r="VJQ540" s="17"/>
      <c r="VJR540" s="17"/>
      <c r="VJS540" s="17"/>
      <c r="VJT540" s="17"/>
      <c r="VJU540" s="17"/>
      <c r="VJV540" s="17"/>
      <c r="VJW540" s="17"/>
      <c r="VJX540" s="17"/>
      <c r="VJY540" s="17"/>
      <c r="VJZ540" s="17"/>
      <c r="VKA540" s="17"/>
      <c r="VKB540" s="17"/>
      <c r="VKC540" s="17"/>
      <c r="VKD540" s="17"/>
      <c r="VKE540" s="17"/>
      <c r="VKF540" s="17"/>
      <c r="VKG540" s="17"/>
      <c r="VKH540" s="17"/>
      <c r="VKI540" s="17"/>
      <c r="VKJ540" s="17"/>
      <c r="VKK540" s="17"/>
      <c r="VKL540" s="17"/>
      <c r="VKM540" s="17"/>
      <c r="VKN540" s="17"/>
      <c r="VKO540" s="17"/>
      <c r="VKP540" s="17"/>
      <c r="VKQ540" s="17"/>
      <c r="VKR540" s="17"/>
      <c r="VKS540" s="17"/>
      <c r="VKT540" s="17"/>
      <c r="VKU540" s="17"/>
      <c r="VKV540" s="17"/>
      <c r="VKW540" s="17"/>
      <c r="VKX540" s="17"/>
      <c r="VKY540" s="17"/>
      <c r="VKZ540" s="17"/>
      <c r="VLA540" s="17"/>
      <c r="VLB540" s="17"/>
      <c r="VLC540" s="17"/>
      <c r="VLD540" s="17"/>
      <c r="VLE540" s="17"/>
      <c r="VLF540" s="17"/>
      <c r="VLG540" s="17"/>
      <c r="VLH540" s="17"/>
      <c r="VLI540" s="17"/>
      <c r="VLJ540" s="17"/>
      <c r="VLK540" s="17"/>
      <c r="VLL540" s="17"/>
      <c r="VLM540" s="17"/>
      <c r="VLN540" s="17"/>
      <c r="VLO540" s="17"/>
      <c r="VLP540" s="17"/>
      <c r="VLQ540" s="17"/>
      <c r="VLR540" s="17"/>
      <c r="VLS540" s="17"/>
      <c r="VLT540" s="17"/>
      <c r="VLU540" s="17"/>
      <c r="VLV540" s="17"/>
      <c r="VLW540" s="17"/>
      <c r="VLX540" s="17"/>
      <c r="VLY540" s="17"/>
      <c r="VLZ540" s="17"/>
      <c r="VMA540" s="17"/>
      <c r="VMB540" s="17"/>
      <c r="VMC540" s="17"/>
      <c r="VMD540" s="17"/>
      <c r="VME540" s="17"/>
      <c r="VMF540" s="17"/>
      <c r="VMG540" s="17"/>
      <c r="VMH540" s="17"/>
      <c r="VMI540" s="17"/>
      <c r="VMJ540" s="17"/>
      <c r="VMK540" s="17"/>
      <c r="VML540" s="17"/>
      <c r="VMM540" s="17"/>
      <c r="VMN540" s="17"/>
      <c r="VMO540" s="17"/>
      <c r="VMP540" s="17"/>
      <c r="VMQ540" s="17"/>
      <c r="VMR540" s="17"/>
      <c r="VMS540" s="17"/>
      <c r="VMT540" s="17"/>
      <c r="VMU540" s="17"/>
      <c r="VMV540" s="17"/>
      <c r="VMW540" s="17"/>
      <c r="VMX540" s="17"/>
      <c r="VMY540" s="17"/>
      <c r="VMZ540" s="17"/>
      <c r="VNA540" s="17"/>
      <c r="VNB540" s="17"/>
      <c r="VNC540" s="17"/>
      <c r="VND540" s="17"/>
      <c r="VNE540" s="17"/>
      <c r="VNF540" s="17"/>
      <c r="VNG540" s="17"/>
      <c r="VNH540" s="17"/>
      <c r="VNI540" s="17"/>
      <c r="VNJ540" s="17"/>
      <c r="VNK540" s="17"/>
      <c r="VNL540" s="17"/>
      <c r="VNM540" s="17"/>
      <c r="VNN540" s="17"/>
      <c r="VNO540" s="17"/>
      <c r="VNP540" s="17"/>
      <c r="VNQ540" s="17"/>
      <c r="VNR540" s="17"/>
      <c r="VNS540" s="17"/>
      <c r="VNT540" s="17"/>
      <c r="VNU540" s="17"/>
      <c r="VNV540" s="17"/>
      <c r="VNW540" s="17"/>
      <c r="VNX540" s="17"/>
      <c r="VNY540" s="17"/>
      <c r="VNZ540" s="17"/>
      <c r="VOA540" s="17"/>
      <c r="VOB540" s="17"/>
      <c r="VOC540" s="17"/>
      <c r="VOD540" s="17"/>
      <c r="VOE540" s="17"/>
      <c r="VOF540" s="17"/>
      <c r="VOG540" s="17"/>
      <c r="VOH540" s="17"/>
      <c r="VOI540" s="17"/>
      <c r="VOJ540" s="17"/>
      <c r="VOK540" s="17"/>
      <c r="VOL540" s="17"/>
      <c r="VOM540" s="17"/>
      <c r="VON540" s="17"/>
      <c r="VOO540" s="17"/>
      <c r="VOP540" s="17"/>
      <c r="VOQ540" s="17"/>
      <c r="VOR540" s="17"/>
      <c r="VOS540" s="17"/>
      <c r="VOT540" s="17"/>
      <c r="VOU540" s="17"/>
      <c r="VOV540" s="17"/>
      <c r="VOW540" s="17"/>
      <c r="VOX540" s="17"/>
      <c r="VOY540" s="17"/>
      <c r="VOZ540" s="17"/>
      <c r="VPA540" s="17"/>
      <c r="VPB540" s="17"/>
      <c r="VPC540" s="17"/>
      <c r="VPD540" s="17"/>
      <c r="VPE540" s="17"/>
      <c r="VPF540" s="17"/>
      <c r="VPG540" s="17"/>
      <c r="VPH540" s="17"/>
      <c r="VPI540" s="17"/>
      <c r="VPJ540" s="17"/>
      <c r="VPK540" s="17"/>
      <c r="VPL540" s="17"/>
      <c r="VPM540" s="17"/>
      <c r="VPN540" s="17"/>
      <c r="VPO540" s="17"/>
      <c r="VPP540" s="17"/>
      <c r="VPQ540" s="17"/>
      <c r="VPR540" s="17"/>
      <c r="VPS540" s="17"/>
      <c r="VPT540" s="17"/>
      <c r="VPU540" s="17"/>
      <c r="VPV540" s="17"/>
      <c r="VPW540" s="17"/>
      <c r="VPX540" s="17"/>
      <c r="VPY540" s="17"/>
      <c r="VPZ540" s="17"/>
      <c r="VQA540" s="17"/>
      <c r="VQB540" s="17"/>
      <c r="VQC540" s="17"/>
      <c r="VQD540" s="17"/>
      <c r="VQE540" s="17"/>
      <c r="VQF540" s="17"/>
      <c r="VQG540" s="17"/>
      <c r="VQH540" s="17"/>
      <c r="VQI540" s="17"/>
      <c r="VQJ540" s="17"/>
      <c r="VQK540" s="17"/>
      <c r="VQL540" s="17"/>
      <c r="VQM540" s="17"/>
      <c r="VQN540" s="17"/>
      <c r="VQO540" s="17"/>
      <c r="VQP540" s="17"/>
      <c r="VQQ540" s="17"/>
      <c r="VQR540" s="17"/>
      <c r="VQS540" s="17"/>
      <c r="VQT540" s="17"/>
      <c r="VQU540" s="17"/>
      <c r="VQV540" s="17"/>
      <c r="VQW540" s="17"/>
      <c r="VQX540" s="17"/>
      <c r="VQY540" s="17"/>
      <c r="VQZ540" s="17"/>
      <c r="VRA540" s="17"/>
      <c r="VRB540" s="17"/>
      <c r="VRC540" s="17"/>
      <c r="VRD540" s="17"/>
      <c r="VRE540" s="17"/>
      <c r="VRF540" s="17"/>
      <c r="VRG540" s="17"/>
      <c r="VRH540" s="17"/>
      <c r="VRI540" s="17"/>
      <c r="VRJ540" s="17"/>
      <c r="VRK540" s="17"/>
      <c r="VRL540" s="17"/>
      <c r="VRM540" s="17"/>
      <c r="VRN540" s="17"/>
      <c r="VRO540" s="17"/>
      <c r="VRP540" s="17"/>
      <c r="VRQ540" s="17"/>
      <c r="VRR540" s="17"/>
      <c r="VRS540" s="17"/>
      <c r="VRT540" s="17"/>
      <c r="VRU540" s="17"/>
      <c r="VRV540" s="17"/>
      <c r="VRW540" s="17"/>
      <c r="VRX540" s="17"/>
      <c r="VRY540" s="17"/>
      <c r="VRZ540" s="17"/>
      <c r="VSA540" s="17"/>
      <c r="VSB540" s="17"/>
      <c r="VSC540" s="17"/>
      <c r="VSD540" s="17"/>
      <c r="VSE540" s="17"/>
      <c r="VSF540" s="17"/>
      <c r="VSG540" s="17"/>
      <c r="VSH540" s="17"/>
      <c r="VSI540" s="17"/>
      <c r="VSJ540" s="17"/>
      <c r="VSK540" s="17"/>
      <c r="VSL540" s="17"/>
      <c r="VSM540" s="17"/>
      <c r="VSN540" s="17"/>
      <c r="VSO540" s="17"/>
      <c r="VSP540" s="17"/>
      <c r="VSQ540" s="17"/>
      <c r="VSR540" s="17"/>
      <c r="VSS540" s="17"/>
      <c r="VST540" s="17"/>
      <c r="VSU540" s="17"/>
      <c r="VSV540" s="17"/>
      <c r="VSW540" s="17"/>
      <c r="VSX540" s="17"/>
      <c r="VSY540" s="17"/>
      <c r="VSZ540" s="17"/>
      <c r="VTA540" s="17"/>
      <c r="VTB540" s="17"/>
      <c r="VTC540" s="17"/>
      <c r="VTD540" s="17"/>
      <c r="VTE540" s="17"/>
      <c r="VTF540" s="17"/>
      <c r="VTG540" s="17"/>
      <c r="VTH540" s="17"/>
      <c r="VTI540" s="17"/>
      <c r="VTJ540" s="17"/>
      <c r="VTK540" s="17"/>
      <c r="VTL540" s="17"/>
      <c r="VTM540" s="17"/>
      <c r="VTN540" s="17"/>
      <c r="VTO540" s="17"/>
      <c r="VTP540" s="17"/>
      <c r="VTQ540" s="17"/>
      <c r="VTR540" s="17"/>
      <c r="VTS540" s="17"/>
      <c r="VTT540" s="17"/>
      <c r="VTU540" s="17"/>
      <c r="VTV540" s="17"/>
      <c r="VTW540" s="17"/>
      <c r="VTX540" s="17"/>
      <c r="VTY540" s="17"/>
      <c r="VTZ540" s="17"/>
      <c r="VUA540" s="17"/>
      <c r="VUB540" s="17"/>
      <c r="VUC540" s="17"/>
      <c r="VUD540" s="17"/>
      <c r="VUE540" s="17"/>
      <c r="VUF540" s="17"/>
      <c r="VUG540" s="17"/>
      <c r="VUH540" s="17"/>
      <c r="VUI540" s="17"/>
      <c r="VUJ540" s="17"/>
      <c r="VUK540" s="17"/>
      <c r="VUL540" s="17"/>
      <c r="VUM540" s="17"/>
      <c r="VUN540" s="17"/>
      <c r="VUO540" s="17"/>
      <c r="VUP540" s="17"/>
      <c r="VUQ540" s="17"/>
      <c r="VUR540" s="17"/>
      <c r="VUS540" s="17"/>
      <c r="VUT540" s="17"/>
      <c r="VUU540" s="17"/>
      <c r="VUV540" s="17"/>
      <c r="VUW540" s="17"/>
      <c r="VUX540" s="17"/>
      <c r="VUY540" s="17"/>
      <c r="VUZ540" s="17"/>
      <c r="VVA540" s="17"/>
      <c r="VVB540" s="17"/>
      <c r="VVC540" s="17"/>
      <c r="VVD540" s="17"/>
      <c r="VVE540" s="17"/>
      <c r="VVF540" s="17"/>
      <c r="VVG540" s="17"/>
      <c r="VVH540" s="17"/>
      <c r="VVI540" s="17"/>
      <c r="VVJ540" s="17"/>
      <c r="VVK540" s="17"/>
      <c r="VVL540" s="17"/>
      <c r="VVM540" s="17"/>
      <c r="VVN540" s="17"/>
      <c r="VVO540" s="17"/>
      <c r="VVP540" s="17"/>
      <c r="VVQ540" s="17"/>
      <c r="VVR540" s="17"/>
      <c r="VVS540" s="17"/>
      <c r="VVT540" s="17"/>
      <c r="VVU540" s="17"/>
      <c r="VVV540" s="17"/>
      <c r="VVW540" s="17"/>
      <c r="VVX540" s="17"/>
      <c r="VVY540" s="17"/>
      <c r="VVZ540" s="17"/>
      <c r="VWA540" s="17"/>
      <c r="VWB540" s="17"/>
      <c r="VWC540" s="17"/>
      <c r="VWD540" s="17"/>
      <c r="VWE540" s="17"/>
      <c r="VWF540" s="17"/>
      <c r="VWG540" s="17"/>
      <c r="VWH540" s="17"/>
      <c r="VWI540" s="17"/>
      <c r="VWJ540" s="17"/>
      <c r="VWK540" s="17"/>
      <c r="VWL540" s="17"/>
      <c r="VWM540" s="17"/>
      <c r="VWN540" s="17"/>
      <c r="VWO540" s="17"/>
      <c r="VWP540" s="17"/>
      <c r="VWQ540" s="17"/>
      <c r="VWR540" s="17"/>
      <c r="VWS540" s="17"/>
      <c r="VWT540" s="17"/>
      <c r="VWU540" s="17"/>
      <c r="VWV540" s="17"/>
      <c r="VWW540" s="17"/>
      <c r="VWX540" s="17"/>
      <c r="VWY540" s="17"/>
      <c r="VWZ540" s="17"/>
      <c r="VXA540" s="17"/>
      <c r="VXB540" s="17"/>
      <c r="VXC540" s="17"/>
      <c r="VXD540" s="17"/>
      <c r="VXE540" s="17"/>
      <c r="VXF540" s="17"/>
      <c r="VXG540" s="17"/>
      <c r="VXH540" s="17"/>
      <c r="VXI540" s="17"/>
      <c r="VXJ540" s="17"/>
      <c r="VXK540" s="17"/>
      <c r="VXL540" s="17"/>
      <c r="VXM540" s="17"/>
      <c r="VXN540" s="17"/>
      <c r="VXO540" s="17"/>
      <c r="VXP540" s="17"/>
      <c r="VXQ540" s="17"/>
      <c r="VXR540" s="17"/>
      <c r="VXS540" s="17"/>
      <c r="VXT540" s="17"/>
      <c r="VXU540" s="17"/>
      <c r="VXV540" s="17"/>
      <c r="VXW540" s="17"/>
      <c r="VXX540" s="17"/>
      <c r="VXY540" s="17"/>
      <c r="VXZ540" s="17"/>
      <c r="VYA540" s="17"/>
      <c r="VYB540" s="17"/>
      <c r="VYC540" s="17"/>
      <c r="VYD540" s="17"/>
      <c r="VYE540" s="17"/>
      <c r="VYF540" s="17"/>
      <c r="VYG540" s="17"/>
      <c r="VYH540" s="17"/>
      <c r="VYI540" s="17"/>
      <c r="VYJ540" s="17"/>
      <c r="VYK540" s="17"/>
      <c r="VYL540" s="17"/>
      <c r="VYM540" s="17"/>
      <c r="VYN540" s="17"/>
      <c r="VYO540" s="17"/>
      <c r="VYP540" s="17"/>
      <c r="VYQ540" s="17"/>
      <c r="VYR540" s="17"/>
      <c r="VYS540" s="17"/>
      <c r="VYT540" s="17"/>
      <c r="VYU540" s="17"/>
      <c r="VYV540" s="17"/>
      <c r="VYW540" s="17"/>
      <c r="VYX540" s="17"/>
      <c r="VYY540" s="17"/>
      <c r="VYZ540" s="17"/>
      <c r="VZA540" s="17"/>
      <c r="VZB540" s="17"/>
      <c r="VZC540" s="17"/>
      <c r="VZD540" s="17"/>
      <c r="VZE540" s="17"/>
      <c r="VZF540" s="17"/>
      <c r="VZG540" s="17"/>
      <c r="VZH540" s="17"/>
      <c r="VZI540" s="17"/>
      <c r="VZJ540" s="17"/>
      <c r="VZK540" s="17"/>
      <c r="VZL540" s="17"/>
      <c r="VZM540" s="17"/>
      <c r="VZN540" s="17"/>
      <c r="VZO540" s="17"/>
      <c r="VZP540" s="17"/>
      <c r="VZQ540" s="17"/>
      <c r="VZR540" s="17"/>
      <c r="VZS540" s="17"/>
      <c r="VZT540" s="17"/>
      <c r="VZU540" s="17"/>
      <c r="VZV540" s="17"/>
      <c r="VZW540" s="17"/>
      <c r="VZX540" s="17"/>
      <c r="VZY540" s="17"/>
      <c r="VZZ540" s="17"/>
      <c r="WAA540" s="17"/>
      <c r="WAB540" s="17"/>
      <c r="WAC540" s="17"/>
      <c r="WAD540" s="17"/>
      <c r="WAE540" s="17"/>
      <c r="WAF540" s="17"/>
      <c r="WAG540" s="17"/>
      <c r="WAH540" s="17"/>
      <c r="WAI540" s="17"/>
      <c r="WAJ540" s="17"/>
      <c r="WAK540" s="17"/>
      <c r="WAL540" s="17"/>
      <c r="WAM540" s="17"/>
      <c r="WAN540" s="17"/>
      <c r="WAO540" s="17"/>
      <c r="WAP540" s="17"/>
      <c r="WAQ540" s="17"/>
      <c r="WAR540" s="17"/>
      <c r="WAS540" s="17"/>
      <c r="WAT540" s="17"/>
      <c r="WAU540" s="17"/>
      <c r="WAV540" s="17"/>
      <c r="WAW540" s="17"/>
      <c r="WAX540" s="17"/>
      <c r="WAY540" s="17"/>
      <c r="WAZ540" s="17"/>
      <c r="WBA540" s="17"/>
      <c r="WBB540" s="17"/>
      <c r="WBC540" s="17"/>
      <c r="WBD540" s="17"/>
      <c r="WBE540" s="17"/>
      <c r="WBF540" s="17"/>
      <c r="WBG540" s="17"/>
      <c r="WBH540" s="17"/>
      <c r="WBI540" s="17"/>
      <c r="WBJ540" s="17"/>
      <c r="WBK540" s="17"/>
      <c r="WBL540" s="17"/>
      <c r="WBM540" s="17"/>
      <c r="WBN540" s="17"/>
      <c r="WBO540" s="17"/>
      <c r="WBP540" s="17"/>
      <c r="WBQ540" s="17"/>
      <c r="WBR540" s="17"/>
      <c r="WBS540" s="17"/>
      <c r="WBT540" s="17"/>
      <c r="WBU540" s="17"/>
      <c r="WBV540" s="17"/>
      <c r="WBW540" s="17"/>
      <c r="WBX540" s="17"/>
      <c r="WBY540" s="17"/>
      <c r="WBZ540" s="17"/>
      <c r="WCA540" s="17"/>
      <c r="WCB540" s="17"/>
      <c r="WCC540" s="17"/>
      <c r="WCD540" s="17"/>
      <c r="WCE540" s="17"/>
      <c r="WCF540" s="17"/>
      <c r="WCG540" s="17"/>
      <c r="WCH540" s="17"/>
      <c r="WCI540" s="17"/>
      <c r="WCJ540" s="17"/>
      <c r="WCK540" s="17"/>
      <c r="WCL540" s="17"/>
      <c r="WCM540" s="17"/>
      <c r="WCN540" s="17"/>
      <c r="WCO540" s="17"/>
      <c r="WCP540" s="17"/>
      <c r="WCQ540" s="17"/>
      <c r="WCR540" s="17"/>
      <c r="WCS540" s="17"/>
      <c r="WCT540" s="17"/>
      <c r="WCU540" s="17"/>
      <c r="WCV540" s="17"/>
      <c r="WCW540" s="17"/>
      <c r="WCX540" s="17"/>
      <c r="WCY540" s="17"/>
      <c r="WCZ540" s="17"/>
      <c r="WDA540" s="17"/>
      <c r="WDB540" s="17"/>
      <c r="WDC540" s="17"/>
      <c r="WDD540" s="17"/>
      <c r="WDE540" s="17"/>
      <c r="WDF540" s="17"/>
      <c r="WDG540" s="17"/>
      <c r="WDH540" s="17"/>
      <c r="WDI540" s="17"/>
      <c r="WDJ540" s="17"/>
      <c r="WDK540" s="17"/>
      <c r="WDL540" s="17"/>
      <c r="WDM540" s="17"/>
      <c r="WDN540" s="17"/>
      <c r="WDO540" s="17"/>
      <c r="WDP540" s="17"/>
      <c r="WDQ540" s="17"/>
      <c r="WDR540" s="17"/>
      <c r="WDS540" s="17"/>
      <c r="WDT540" s="17"/>
      <c r="WDU540" s="17"/>
      <c r="WDV540" s="17"/>
      <c r="WDW540" s="17"/>
      <c r="WDX540" s="17"/>
      <c r="WDY540" s="17"/>
      <c r="WDZ540" s="17"/>
      <c r="WEA540" s="17"/>
      <c r="WEB540" s="17"/>
      <c r="WEC540" s="17"/>
      <c r="WED540" s="17"/>
      <c r="WEE540" s="17"/>
      <c r="WEF540" s="17"/>
      <c r="WEG540" s="17"/>
      <c r="WEH540" s="17"/>
      <c r="WEI540" s="17"/>
      <c r="WEJ540" s="17"/>
      <c r="WEK540" s="17"/>
      <c r="WEL540" s="17"/>
      <c r="WEM540" s="17"/>
      <c r="WEN540" s="17"/>
      <c r="WEO540" s="17"/>
      <c r="WEP540" s="17"/>
      <c r="WEQ540" s="17"/>
      <c r="WER540" s="17"/>
      <c r="WES540" s="17"/>
      <c r="WET540" s="17"/>
      <c r="WEU540" s="17"/>
      <c r="WEV540" s="17"/>
      <c r="WEW540" s="17"/>
      <c r="WEX540" s="17"/>
      <c r="WEY540" s="17"/>
      <c r="WEZ540" s="17"/>
      <c r="WFA540" s="17"/>
      <c r="WFB540" s="17"/>
      <c r="WFC540" s="17"/>
      <c r="WFD540" s="17"/>
      <c r="WFE540" s="17"/>
      <c r="WFF540" s="17"/>
      <c r="WFG540" s="17"/>
      <c r="WFH540" s="17"/>
      <c r="WFI540" s="17"/>
      <c r="WFJ540" s="17"/>
      <c r="WFK540" s="17"/>
      <c r="WFL540" s="17"/>
      <c r="WFM540" s="17"/>
      <c r="WFN540" s="17"/>
      <c r="WFO540" s="17"/>
      <c r="WFP540" s="17"/>
      <c r="WFQ540" s="17"/>
      <c r="WFR540" s="17"/>
      <c r="WFS540" s="17"/>
      <c r="WFT540" s="17"/>
      <c r="WFU540" s="17"/>
      <c r="WFV540" s="17"/>
      <c r="WFW540" s="17"/>
      <c r="WFX540" s="17"/>
      <c r="WFY540" s="17"/>
      <c r="WFZ540" s="17"/>
      <c r="WGA540" s="17"/>
      <c r="WGB540" s="17"/>
      <c r="WGC540" s="17"/>
      <c r="WGD540" s="17"/>
      <c r="WGE540" s="17"/>
      <c r="WGF540" s="17"/>
      <c r="WGG540" s="17"/>
      <c r="WGH540" s="17"/>
      <c r="WGI540" s="17"/>
      <c r="WGJ540" s="17"/>
      <c r="WGK540" s="17"/>
      <c r="WGL540" s="17"/>
      <c r="WGM540" s="17"/>
      <c r="WGN540" s="17"/>
      <c r="WGO540" s="17"/>
      <c r="WGP540" s="17"/>
      <c r="WGQ540" s="17"/>
      <c r="WGR540" s="17"/>
      <c r="WGS540" s="17"/>
      <c r="WGT540" s="17"/>
      <c r="WGU540" s="17"/>
      <c r="WGV540" s="17"/>
      <c r="WGW540" s="17"/>
      <c r="WGX540" s="17"/>
      <c r="WGY540" s="17"/>
      <c r="WGZ540" s="17"/>
      <c r="WHA540" s="17"/>
      <c r="WHB540" s="17"/>
      <c r="WHC540" s="17"/>
      <c r="WHD540" s="17"/>
      <c r="WHE540" s="17"/>
      <c r="WHF540" s="17"/>
      <c r="WHG540" s="17"/>
      <c r="WHH540" s="17"/>
      <c r="WHI540" s="17"/>
      <c r="WHJ540" s="17"/>
      <c r="WHK540" s="17"/>
      <c r="WHL540" s="17"/>
      <c r="WHM540" s="17"/>
      <c r="WHN540" s="17"/>
      <c r="WHO540" s="17"/>
      <c r="WHP540" s="17"/>
      <c r="WHQ540" s="17"/>
      <c r="WHR540" s="17"/>
      <c r="WHS540" s="17"/>
      <c r="WHT540" s="17"/>
      <c r="WHU540" s="17"/>
      <c r="WHV540" s="17"/>
      <c r="WHW540" s="17"/>
      <c r="WHX540" s="17"/>
      <c r="WHY540" s="17"/>
      <c r="WHZ540" s="17"/>
      <c r="WIA540" s="17"/>
      <c r="WIB540" s="17"/>
      <c r="WIC540" s="17"/>
      <c r="WID540" s="17"/>
      <c r="WIE540" s="17"/>
      <c r="WIF540" s="17"/>
      <c r="WIG540" s="17"/>
      <c r="WIH540" s="17"/>
      <c r="WII540" s="17"/>
      <c r="WIJ540" s="17"/>
      <c r="WIK540" s="17"/>
      <c r="WIL540" s="17"/>
      <c r="WIM540" s="17"/>
      <c r="WIN540" s="17"/>
      <c r="WIO540" s="17"/>
      <c r="WIP540" s="17"/>
      <c r="WIQ540" s="17"/>
      <c r="WIR540" s="17"/>
      <c r="WIS540" s="17"/>
      <c r="WIT540" s="17"/>
      <c r="WIU540" s="17"/>
      <c r="WIV540" s="17"/>
      <c r="WIW540" s="17"/>
      <c r="WIX540" s="17"/>
      <c r="WIY540" s="17"/>
      <c r="WIZ540" s="17"/>
      <c r="WJA540" s="17"/>
      <c r="WJB540" s="17"/>
      <c r="WJC540" s="17"/>
      <c r="WJD540" s="17"/>
      <c r="WJE540" s="17"/>
      <c r="WJF540" s="17"/>
      <c r="WJG540" s="17"/>
      <c r="WJH540" s="17"/>
      <c r="WJI540" s="17"/>
      <c r="WJJ540" s="17"/>
      <c r="WJK540" s="17"/>
      <c r="WJL540" s="17"/>
      <c r="WJM540" s="17"/>
      <c r="WJN540" s="17"/>
      <c r="WJO540" s="17"/>
      <c r="WJP540" s="17"/>
      <c r="WJQ540" s="17"/>
      <c r="WJR540" s="17"/>
      <c r="WJS540" s="17"/>
      <c r="WJT540" s="17"/>
      <c r="WJU540" s="17"/>
      <c r="WJV540" s="17"/>
      <c r="WJW540" s="17"/>
      <c r="WJX540" s="17"/>
      <c r="WJY540" s="17"/>
      <c r="WJZ540" s="17"/>
      <c r="WKA540" s="17"/>
      <c r="WKB540" s="17"/>
      <c r="WKC540" s="17"/>
      <c r="WKD540" s="17"/>
      <c r="WKE540" s="17"/>
      <c r="WKF540" s="17"/>
      <c r="WKG540" s="17"/>
      <c r="WKH540" s="17"/>
      <c r="WKI540" s="17"/>
      <c r="WKJ540" s="17"/>
      <c r="WKK540" s="17"/>
      <c r="WKL540" s="17"/>
      <c r="WKM540" s="17"/>
      <c r="WKN540" s="17"/>
      <c r="WKO540" s="17"/>
      <c r="WKP540" s="17"/>
      <c r="WKQ540" s="17"/>
      <c r="WKR540" s="17"/>
      <c r="WKS540" s="17"/>
      <c r="WKT540" s="17"/>
      <c r="WKU540" s="17"/>
      <c r="WKV540" s="17"/>
      <c r="WKW540" s="17"/>
      <c r="WKX540" s="17"/>
      <c r="WKY540" s="17"/>
      <c r="WKZ540" s="17"/>
      <c r="WLA540" s="17"/>
      <c r="WLB540" s="17"/>
      <c r="WLC540" s="17"/>
      <c r="WLD540" s="17"/>
      <c r="WLE540" s="17"/>
      <c r="WLF540" s="17"/>
      <c r="WLG540" s="17"/>
      <c r="WLH540" s="17"/>
      <c r="WLI540" s="17"/>
      <c r="WLJ540" s="17"/>
      <c r="WLK540" s="17"/>
      <c r="WLL540" s="17"/>
      <c r="WLM540" s="17"/>
      <c r="WLN540" s="17"/>
      <c r="WLO540" s="17"/>
      <c r="WLP540" s="17"/>
      <c r="WLQ540" s="17"/>
      <c r="WLR540" s="17"/>
      <c r="WLS540" s="17"/>
      <c r="WLT540" s="17"/>
      <c r="WLU540" s="17"/>
      <c r="WLV540" s="17"/>
      <c r="WLW540" s="17"/>
      <c r="WLX540" s="17"/>
      <c r="WLY540" s="17"/>
      <c r="WLZ540" s="17"/>
      <c r="WMA540" s="17"/>
      <c r="WMB540" s="17"/>
      <c r="WMC540" s="17"/>
      <c r="WMD540" s="17"/>
      <c r="WME540" s="17"/>
      <c r="WMF540" s="17"/>
      <c r="WMG540" s="17"/>
      <c r="WMH540" s="17"/>
      <c r="WMI540" s="17"/>
      <c r="WMJ540" s="17"/>
      <c r="WMK540" s="17"/>
      <c r="WML540" s="17"/>
      <c r="WMM540" s="17"/>
      <c r="WMN540" s="17"/>
      <c r="WMO540" s="17"/>
      <c r="WMP540" s="17"/>
      <c r="WMQ540" s="17"/>
      <c r="WMR540" s="17"/>
      <c r="WMS540" s="17"/>
      <c r="WMT540" s="17"/>
      <c r="WMU540" s="17"/>
      <c r="WMV540" s="17"/>
      <c r="WMW540" s="17"/>
      <c r="WMX540" s="17"/>
      <c r="WMY540" s="17"/>
      <c r="WMZ540" s="17"/>
      <c r="WNA540" s="17"/>
      <c r="WNB540" s="17"/>
      <c r="WNC540" s="17"/>
      <c r="WND540" s="17"/>
      <c r="WNE540" s="17"/>
      <c r="WNF540" s="17"/>
      <c r="WNG540" s="17"/>
      <c r="WNH540" s="17"/>
      <c r="WNI540" s="17"/>
      <c r="WNJ540" s="17"/>
      <c r="WNK540" s="17"/>
      <c r="WNL540" s="17"/>
      <c r="WNM540" s="17"/>
      <c r="WNN540" s="17"/>
      <c r="WNO540" s="17"/>
      <c r="WNP540" s="17"/>
      <c r="WNQ540" s="17"/>
      <c r="WNR540" s="17"/>
      <c r="WNS540" s="17"/>
      <c r="WNT540" s="17"/>
      <c r="WNU540" s="17"/>
      <c r="WNV540" s="17"/>
      <c r="WNW540" s="17"/>
      <c r="WNX540" s="17"/>
      <c r="WNY540" s="17"/>
      <c r="WNZ540" s="17"/>
      <c r="WOA540" s="17"/>
      <c r="WOB540" s="17"/>
      <c r="WOC540" s="17"/>
      <c r="WOD540" s="17"/>
      <c r="WOE540" s="17"/>
      <c r="WOF540" s="17"/>
      <c r="WOG540" s="17"/>
      <c r="WOH540" s="17"/>
      <c r="WOI540" s="17"/>
      <c r="WOJ540" s="17"/>
      <c r="WOK540" s="17"/>
      <c r="WOL540" s="17"/>
      <c r="WOM540" s="17"/>
      <c r="WON540" s="17"/>
      <c r="WOO540" s="17"/>
      <c r="WOP540" s="17"/>
      <c r="WOQ540" s="17"/>
      <c r="WOR540" s="17"/>
      <c r="WOS540" s="17"/>
      <c r="WOT540" s="17"/>
      <c r="WOU540" s="17"/>
      <c r="WOV540" s="17"/>
      <c r="WOW540" s="17"/>
      <c r="WOX540" s="17"/>
      <c r="WOY540" s="17"/>
      <c r="WOZ540" s="17"/>
      <c r="WPA540" s="17"/>
      <c r="WPB540" s="17"/>
      <c r="WPC540" s="17"/>
      <c r="WPD540" s="17"/>
      <c r="WPE540" s="17"/>
      <c r="WPF540" s="17"/>
      <c r="WPG540" s="17"/>
      <c r="WPH540" s="17"/>
      <c r="WPI540" s="17"/>
      <c r="WPJ540" s="17"/>
      <c r="WPK540" s="17"/>
      <c r="WPL540" s="17"/>
      <c r="WPM540" s="17"/>
      <c r="WPN540" s="17"/>
      <c r="WPO540" s="17"/>
      <c r="WPP540" s="17"/>
      <c r="WPQ540" s="17"/>
      <c r="WPR540" s="17"/>
      <c r="WPS540" s="17"/>
      <c r="WPT540" s="17"/>
      <c r="WPU540" s="17"/>
      <c r="WPV540" s="17"/>
      <c r="WPW540" s="17"/>
      <c r="WPX540" s="17"/>
      <c r="WPY540" s="17"/>
      <c r="WPZ540" s="17"/>
      <c r="WQA540" s="17"/>
      <c r="WQB540" s="17"/>
      <c r="WQC540" s="17"/>
      <c r="WQD540" s="17"/>
      <c r="WQE540" s="17"/>
      <c r="WQF540" s="17"/>
      <c r="WQG540" s="17"/>
      <c r="WQH540" s="17"/>
      <c r="WQI540" s="17"/>
      <c r="WQJ540" s="17"/>
      <c r="WQK540" s="17"/>
      <c r="WQL540" s="17"/>
      <c r="WQM540" s="17"/>
      <c r="WQN540" s="17"/>
      <c r="WQO540" s="17"/>
      <c r="WQP540" s="17"/>
      <c r="WQQ540" s="17"/>
      <c r="WQR540" s="17"/>
      <c r="WQS540" s="17"/>
      <c r="WQT540" s="17"/>
      <c r="WQU540" s="17"/>
      <c r="WQV540" s="17"/>
      <c r="WQW540" s="17"/>
      <c r="WQX540" s="17"/>
      <c r="WQY540" s="17"/>
      <c r="WQZ540" s="17"/>
      <c r="WRA540" s="17"/>
      <c r="WRB540" s="17"/>
      <c r="WRC540" s="17"/>
      <c r="WRD540" s="17"/>
      <c r="WRE540" s="17"/>
      <c r="WRF540" s="17"/>
      <c r="WRG540" s="17"/>
      <c r="WRH540" s="17"/>
      <c r="WRI540" s="17"/>
      <c r="WRJ540" s="17"/>
      <c r="WRK540" s="17"/>
      <c r="WRL540" s="17"/>
      <c r="WRM540" s="17"/>
      <c r="WRN540" s="17"/>
      <c r="WRO540" s="17"/>
      <c r="WRP540" s="17"/>
      <c r="WRQ540" s="17"/>
      <c r="WRR540" s="17"/>
      <c r="WRS540" s="17"/>
      <c r="WRT540" s="17"/>
      <c r="WRU540" s="17"/>
      <c r="WRV540" s="17"/>
      <c r="WRW540" s="17"/>
      <c r="WRX540" s="17"/>
      <c r="WRY540" s="17"/>
      <c r="WRZ540" s="17"/>
      <c r="WSA540" s="17"/>
      <c r="WSB540" s="17"/>
      <c r="WSC540" s="17"/>
      <c r="WSD540" s="17"/>
      <c r="WSE540" s="17"/>
      <c r="WSF540" s="17"/>
      <c r="WSG540" s="17"/>
      <c r="WSH540" s="17"/>
      <c r="WSI540" s="17"/>
      <c r="WSJ540" s="17"/>
      <c r="WSK540" s="17"/>
      <c r="WSL540" s="17"/>
      <c r="WSM540" s="17"/>
      <c r="WSN540" s="17"/>
      <c r="WSO540" s="17"/>
      <c r="WSP540" s="17"/>
      <c r="WSQ540" s="17"/>
      <c r="WSR540" s="17"/>
      <c r="WSS540" s="17"/>
      <c r="WST540" s="17"/>
      <c r="WSU540" s="17"/>
      <c r="WSV540" s="17"/>
      <c r="WSW540" s="17"/>
      <c r="WSX540" s="17"/>
      <c r="WSY540" s="17"/>
      <c r="WSZ540" s="17"/>
      <c r="WTA540" s="17"/>
      <c r="WTB540" s="17"/>
      <c r="WTC540" s="17"/>
      <c r="WTD540" s="17"/>
      <c r="WTE540" s="17"/>
      <c r="WTF540" s="17"/>
      <c r="WTG540" s="17"/>
      <c r="WTH540" s="17"/>
      <c r="WTI540" s="17"/>
      <c r="WTJ540" s="17"/>
      <c r="WTK540" s="17"/>
      <c r="WTL540" s="17"/>
      <c r="WTM540" s="17"/>
      <c r="WTN540" s="17"/>
      <c r="WTO540" s="17"/>
      <c r="WTP540" s="17"/>
      <c r="WTQ540" s="17"/>
      <c r="WTR540" s="17"/>
      <c r="WTS540" s="17"/>
      <c r="WTT540" s="17"/>
      <c r="WTU540" s="17"/>
      <c r="WTV540" s="17"/>
      <c r="WTW540" s="17"/>
      <c r="WTX540" s="17"/>
      <c r="WTY540" s="17"/>
      <c r="WTZ540" s="17"/>
      <c r="WUA540" s="17"/>
      <c r="WUB540" s="17"/>
      <c r="WUC540" s="17"/>
      <c r="WUD540" s="17"/>
      <c r="WUE540" s="17"/>
      <c r="WUF540" s="17"/>
      <c r="WUG540" s="17"/>
      <c r="WUH540" s="17"/>
      <c r="WUI540" s="17"/>
      <c r="WUJ540" s="17"/>
      <c r="WUK540" s="17"/>
      <c r="WUL540" s="17"/>
      <c r="WUM540" s="17"/>
      <c r="WUN540" s="17"/>
      <c r="WUO540" s="17"/>
      <c r="WUP540" s="17"/>
      <c r="WUQ540" s="17"/>
      <c r="WUR540" s="17"/>
      <c r="WUS540" s="17"/>
      <c r="WUT540" s="17"/>
      <c r="WUU540" s="17"/>
      <c r="WUV540" s="17"/>
      <c r="WUW540" s="17"/>
      <c r="WUX540" s="17"/>
      <c r="WUY540" s="17"/>
      <c r="WUZ540" s="17"/>
      <c r="WVA540" s="17"/>
      <c r="WVB540" s="17"/>
      <c r="WVC540" s="17"/>
      <c r="WVD540" s="17"/>
      <c r="WVE540" s="17"/>
      <c r="WVF540" s="17"/>
      <c r="WVG540" s="17"/>
      <c r="WVH540" s="17"/>
      <c r="WVI540" s="17"/>
      <c r="WVJ540" s="17"/>
      <c r="WVK540" s="17"/>
      <c r="WVL540" s="17"/>
      <c r="WVM540" s="17"/>
      <c r="WVN540" s="17"/>
      <c r="WVO540" s="17"/>
      <c r="WVP540" s="17"/>
      <c r="WVQ540" s="17"/>
      <c r="WVR540" s="17"/>
      <c r="WVS540" s="17"/>
      <c r="WVT540" s="17"/>
      <c r="WVU540" s="17"/>
      <c r="WVV540" s="17"/>
      <c r="WVW540" s="17"/>
      <c r="WVX540" s="17"/>
      <c r="WVY540" s="17"/>
      <c r="WVZ540" s="17"/>
      <c r="WWA540" s="17"/>
      <c r="WWB540" s="17"/>
      <c r="WWC540" s="17"/>
      <c r="WWD540" s="17"/>
      <c r="WWE540" s="17"/>
      <c r="WWF540" s="17"/>
      <c r="WWG540" s="17"/>
      <c r="WWH540" s="17"/>
      <c r="WWI540" s="17"/>
      <c r="WWJ540" s="17"/>
      <c r="WWK540" s="17"/>
      <c r="WWL540" s="17"/>
      <c r="WWM540" s="17"/>
      <c r="WWN540" s="17"/>
      <c r="WWO540" s="17"/>
      <c r="WWP540" s="17"/>
      <c r="WWQ540" s="17"/>
      <c r="WWR540" s="17"/>
      <c r="WWS540" s="17"/>
      <c r="WWT540" s="17"/>
      <c r="WWU540" s="17"/>
      <c r="WWV540" s="17"/>
      <c r="WWW540" s="17"/>
      <c r="WWX540" s="17"/>
      <c r="WWY540" s="17"/>
      <c r="WWZ540" s="17"/>
      <c r="WXA540" s="17"/>
      <c r="WXB540" s="17"/>
      <c r="WXC540" s="17"/>
      <c r="WXD540" s="17"/>
      <c r="WXE540" s="17"/>
      <c r="WXF540" s="17"/>
      <c r="WXG540" s="17"/>
      <c r="WXH540" s="17"/>
      <c r="WXI540" s="17"/>
      <c r="WXJ540" s="17"/>
      <c r="WXK540" s="17"/>
      <c r="WXL540" s="17"/>
      <c r="WXM540" s="17"/>
      <c r="WXN540" s="17"/>
      <c r="WXO540" s="17"/>
      <c r="WXP540" s="17"/>
      <c r="WXQ540" s="17"/>
      <c r="WXR540" s="17"/>
      <c r="WXS540" s="17"/>
      <c r="WXT540" s="17"/>
      <c r="WXU540" s="17"/>
      <c r="WXV540" s="17"/>
      <c r="WXW540" s="17"/>
      <c r="WXX540" s="17"/>
      <c r="WXY540" s="17"/>
      <c r="WXZ540" s="17"/>
      <c r="WYA540" s="17"/>
      <c r="WYB540" s="17"/>
      <c r="WYC540" s="17"/>
      <c r="WYD540" s="17"/>
      <c r="WYE540" s="17"/>
      <c r="WYF540" s="17"/>
      <c r="WYG540" s="17"/>
      <c r="WYH540" s="17"/>
      <c r="WYI540" s="17"/>
      <c r="WYJ540" s="17"/>
      <c r="WYK540" s="17"/>
      <c r="WYL540" s="17"/>
      <c r="WYM540" s="17"/>
      <c r="WYN540" s="17"/>
      <c r="WYO540" s="17"/>
      <c r="WYP540" s="17"/>
      <c r="WYQ540" s="17"/>
      <c r="WYR540" s="17"/>
      <c r="WYS540" s="17"/>
      <c r="WYT540" s="17"/>
      <c r="WYU540" s="17"/>
      <c r="WYV540" s="17"/>
      <c r="WYW540" s="17"/>
      <c r="WYX540" s="17"/>
      <c r="WYY540" s="17"/>
      <c r="WYZ540" s="17"/>
      <c r="WZA540" s="17"/>
      <c r="WZB540" s="17"/>
      <c r="WZC540" s="17"/>
      <c r="WZD540" s="17"/>
      <c r="WZE540" s="17"/>
      <c r="WZF540" s="17"/>
      <c r="WZG540" s="17"/>
      <c r="WZH540" s="17"/>
      <c r="WZI540" s="17"/>
      <c r="WZJ540" s="17"/>
      <c r="WZK540" s="17"/>
      <c r="WZL540" s="17"/>
      <c r="WZM540" s="17"/>
      <c r="WZN540" s="17"/>
      <c r="WZO540" s="17"/>
      <c r="WZP540" s="17"/>
      <c r="WZQ540" s="17"/>
      <c r="WZR540" s="17"/>
      <c r="WZS540" s="17"/>
      <c r="WZT540" s="17"/>
      <c r="WZU540" s="17"/>
      <c r="WZV540" s="17"/>
      <c r="WZW540" s="17"/>
      <c r="WZX540" s="17"/>
      <c r="WZY540" s="17"/>
      <c r="WZZ540" s="17"/>
      <c r="XAA540" s="17"/>
      <c r="XAB540" s="17"/>
      <c r="XAC540" s="17"/>
      <c r="XAD540" s="17"/>
      <c r="XAE540" s="17"/>
      <c r="XAF540" s="17"/>
      <c r="XAG540" s="17"/>
      <c r="XAH540" s="17"/>
      <c r="XAI540" s="17"/>
      <c r="XAJ540" s="17"/>
      <c r="XAK540" s="17"/>
      <c r="XAL540" s="17"/>
      <c r="XAM540" s="17"/>
      <c r="XAN540" s="17"/>
      <c r="XAO540" s="17"/>
      <c r="XAP540" s="17"/>
      <c r="XAQ540" s="17"/>
      <c r="XAR540" s="17"/>
      <c r="XAS540" s="17"/>
      <c r="XAT540" s="17"/>
      <c r="XAU540" s="17"/>
      <c r="XAV540" s="17"/>
      <c r="XAW540" s="17"/>
      <c r="XAX540" s="17"/>
      <c r="XAY540" s="17"/>
      <c r="XAZ540" s="17"/>
      <c r="XBA540" s="17"/>
      <c r="XBB540" s="17"/>
      <c r="XBC540" s="17"/>
      <c r="XBD540" s="17"/>
      <c r="XBE540" s="17"/>
      <c r="XBF540" s="17"/>
      <c r="XBG540" s="17"/>
      <c r="XBH540" s="17"/>
      <c r="XBI540" s="17"/>
      <c r="XBJ540" s="17"/>
      <c r="XBK540" s="17"/>
      <c r="XBL540" s="17"/>
      <c r="XBM540" s="17"/>
      <c r="XBN540" s="17"/>
      <c r="XBO540" s="17"/>
      <c r="XBP540" s="17"/>
      <c r="XBQ540" s="17"/>
      <c r="XBR540" s="17"/>
      <c r="XBS540" s="17"/>
      <c r="XBT540" s="17"/>
      <c r="XBU540" s="17"/>
      <c r="XBV540" s="17"/>
      <c r="XBW540" s="17"/>
      <c r="XBX540" s="17"/>
      <c r="XBY540" s="17"/>
      <c r="XBZ540" s="17"/>
      <c r="XCA540" s="17"/>
      <c r="XCB540" s="17"/>
      <c r="XCC540" s="17"/>
      <c r="XCD540" s="17"/>
      <c r="XCE540" s="17"/>
      <c r="XCF540" s="17"/>
      <c r="XCG540" s="17"/>
      <c r="XCH540" s="17"/>
      <c r="XCI540" s="17"/>
      <c r="XCJ540" s="17"/>
      <c r="XCK540" s="17"/>
      <c r="XCL540" s="17"/>
      <c r="XCM540" s="17"/>
      <c r="XCN540" s="17"/>
      <c r="XCO540" s="17"/>
      <c r="XCP540" s="17"/>
      <c r="XCQ540" s="17"/>
      <c r="XCR540" s="17"/>
      <c r="XCS540" s="17"/>
      <c r="XCT540" s="17"/>
      <c r="XCU540" s="17"/>
      <c r="XCV540" s="17"/>
      <c r="XCW540" s="17"/>
      <c r="XCX540" s="17"/>
      <c r="XCY540" s="17"/>
      <c r="XCZ540" s="17"/>
      <c r="XDA540" s="17"/>
      <c r="XDB540" s="17"/>
      <c r="XDC540" s="17"/>
      <c r="XDD540" s="17"/>
      <c r="XDE540" s="17"/>
      <c r="XDF540" s="17"/>
      <c r="XDG540" s="17"/>
      <c r="XDH540" s="17"/>
      <c r="XDI540" s="17"/>
      <c r="XDJ540" s="17"/>
      <c r="XDK540" s="17"/>
      <c r="XDL540" s="17"/>
      <c r="XDM540" s="17"/>
      <c r="XDN540" s="17"/>
      <c r="XDO540" s="17"/>
      <c r="XDP540" s="17"/>
      <c r="XDQ540" s="17"/>
      <c r="XDR540" s="17"/>
      <c r="XDS540" s="17"/>
      <c r="XDT540" s="17"/>
      <c r="XDU540" s="17"/>
      <c r="XDV540" s="17"/>
      <c r="XDW540" s="17"/>
      <c r="XDX540" s="17"/>
      <c r="XDY540" s="17"/>
      <c r="XDZ540" s="17"/>
      <c r="XEA540" s="17"/>
      <c r="XEB540" s="17"/>
      <c r="XEC540" s="17"/>
      <c r="XED540" s="17"/>
      <c r="XEE540" s="17"/>
      <c r="XEF540" s="17"/>
      <c r="XEG540" s="17"/>
      <c r="XEH540" s="17"/>
      <c r="XEI540" s="17"/>
      <c r="XEJ540" s="17"/>
      <c r="XEK540" s="17"/>
      <c r="XEL540" s="17"/>
      <c r="XEM540" s="17"/>
      <c r="XEN540" s="17"/>
      <c r="XEO540" s="17"/>
      <c r="XEP540" s="17"/>
      <c r="XEQ540" s="17"/>
      <c r="XER540" s="17"/>
      <c r="XES540" s="17"/>
      <c r="XET540" s="17"/>
      <c r="XEU540" s="17"/>
      <c r="XEV540" s="17"/>
      <c r="XEW540" s="17"/>
      <c r="XEX540" s="17"/>
      <c r="XEY540" s="17"/>
      <c r="XEZ540" s="17"/>
      <c r="XFA540" s="17"/>
      <c r="XFB540" s="17"/>
      <c r="XFC540" s="17"/>
      <c r="XFD540" s="17"/>
    </row>
    <row r="541" spans="1:16384" s="23" customFormat="1">
      <c r="A541" s="370" t="s">
        <v>92</v>
      </c>
      <c r="B541" s="831" t="s">
        <v>30</v>
      </c>
      <c r="C541" s="831" t="s">
        <v>60</v>
      </c>
      <c r="D541" s="831" t="s">
        <v>31</v>
      </c>
      <c r="E541" s="831" t="s">
        <v>786</v>
      </c>
      <c r="F541" s="391">
        <v>612</v>
      </c>
      <c r="G541" s="391"/>
      <c r="H541" s="391"/>
      <c r="I541" s="391"/>
      <c r="J541" s="391"/>
      <c r="K541" s="391"/>
      <c r="L541" s="391"/>
      <c r="M541" s="391"/>
      <c r="N541" s="832"/>
      <c r="O541" s="832">
        <f>G541+H541+I541+J541+K541+L541+M541+N541</f>
        <v>0</v>
      </c>
      <c r="P541" s="114">
        <f t="shared" si="246"/>
        <v>960</v>
      </c>
      <c r="Q541" s="497">
        <v>960</v>
      </c>
      <c r="R541" s="113"/>
      <c r="S541" s="113"/>
      <c r="T541" s="113"/>
      <c r="U541" s="113"/>
    </row>
    <row r="542" spans="1:16384">
      <c r="A542" s="397" t="s">
        <v>476</v>
      </c>
      <c r="B542" s="389" t="s">
        <v>30</v>
      </c>
      <c r="C542" s="389" t="s">
        <v>60</v>
      </c>
      <c r="D542" s="389" t="s">
        <v>31</v>
      </c>
      <c r="E542" s="389" t="s">
        <v>477</v>
      </c>
      <c r="F542" s="389"/>
      <c r="G542" s="112">
        <f>G543+G544</f>
        <v>0</v>
      </c>
      <c r="H542" s="112">
        <f>H543+H544</f>
        <v>0</v>
      </c>
      <c r="I542" s="112">
        <f>I543+I544</f>
        <v>0</v>
      </c>
      <c r="J542" s="112">
        <f>J543+J544</f>
        <v>1800</v>
      </c>
      <c r="K542" s="112">
        <f t="shared" ref="K542:Q542" si="266">K543+K544</f>
        <v>0</v>
      </c>
      <c r="L542" s="112">
        <f t="shared" si="266"/>
        <v>0</v>
      </c>
      <c r="M542" s="112">
        <f t="shared" si="266"/>
        <v>0</v>
      </c>
      <c r="N542" s="112">
        <f t="shared" si="266"/>
        <v>0</v>
      </c>
      <c r="O542" s="112">
        <f t="shared" si="266"/>
        <v>1800</v>
      </c>
      <c r="P542" s="112">
        <f t="shared" si="266"/>
        <v>0</v>
      </c>
      <c r="Q542" s="469">
        <f t="shared" si="266"/>
        <v>1800</v>
      </c>
      <c r="S542" s="686"/>
    </row>
    <row r="543" spans="1:16384">
      <c r="A543" s="395" t="s">
        <v>46</v>
      </c>
      <c r="B543" s="390" t="s">
        <v>30</v>
      </c>
      <c r="C543" s="390" t="s">
        <v>60</v>
      </c>
      <c r="D543" s="390" t="s">
        <v>31</v>
      </c>
      <c r="E543" s="390" t="s">
        <v>477</v>
      </c>
      <c r="F543" s="390" t="s">
        <v>47</v>
      </c>
      <c r="G543" s="67"/>
      <c r="H543" s="114"/>
      <c r="I543" s="114"/>
      <c r="J543" s="114">
        <v>1354.5</v>
      </c>
      <c r="K543" s="114"/>
      <c r="L543" s="114">
        <v>-254.6</v>
      </c>
      <c r="M543" s="114"/>
      <c r="N543" s="114"/>
      <c r="O543" s="67">
        <f t="shared" si="245"/>
        <v>1099.9000000000001</v>
      </c>
      <c r="P543" s="114">
        <f t="shared" si="246"/>
        <v>-7.2110000000000127</v>
      </c>
      <c r="Q543" s="497">
        <f>1099.9-7.211</f>
        <v>1092.6890000000001</v>
      </c>
    </row>
    <row r="544" spans="1:16384" s="34" customFormat="1">
      <c r="A544" s="370" t="s">
        <v>92</v>
      </c>
      <c r="B544" s="390" t="s">
        <v>30</v>
      </c>
      <c r="C544" s="390" t="s">
        <v>60</v>
      </c>
      <c r="D544" s="390" t="s">
        <v>31</v>
      </c>
      <c r="E544" s="390" t="s">
        <v>477</v>
      </c>
      <c r="F544" s="390" t="s">
        <v>93</v>
      </c>
      <c r="G544" s="67"/>
      <c r="H544" s="114"/>
      <c r="I544" s="114"/>
      <c r="J544" s="114">
        <v>445.5</v>
      </c>
      <c r="K544" s="114"/>
      <c r="L544" s="114">
        <v>254.6</v>
      </c>
      <c r="M544" s="114"/>
      <c r="N544" s="114"/>
      <c r="O544" s="67">
        <f t="shared" si="245"/>
        <v>700.1</v>
      </c>
      <c r="P544" s="114">
        <f t="shared" si="246"/>
        <v>7.2110000000000127</v>
      </c>
      <c r="Q544" s="497">
        <f>700.1+7.211</f>
        <v>707.31100000000004</v>
      </c>
      <c r="R544" s="826"/>
      <c r="S544" s="826"/>
      <c r="T544" s="826"/>
      <c r="U544" s="826"/>
    </row>
    <row r="545" spans="1:21">
      <c r="A545" s="405" t="s">
        <v>478</v>
      </c>
      <c r="B545" s="389" t="s">
        <v>30</v>
      </c>
      <c r="C545" s="389" t="s">
        <v>60</v>
      </c>
      <c r="D545" s="389" t="s">
        <v>31</v>
      </c>
      <c r="E545" s="389" t="s">
        <v>479</v>
      </c>
      <c r="F545" s="389"/>
      <c r="G545" s="112">
        <f>G546+G548</f>
        <v>7000</v>
      </c>
      <c r="H545" s="112">
        <f>H546+H548</f>
        <v>-7000</v>
      </c>
      <c r="I545" s="112">
        <f>I546+I548</f>
        <v>5250</v>
      </c>
      <c r="J545" s="112">
        <f>J546+J548</f>
        <v>0</v>
      </c>
      <c r="K545" s="112">
        <f t="shared" ref="K545:P545" si="267">K546+K548</f>
        <v>0</v>
      </c>
      <c r="L545" s="112">
        <f t="shared" si="267"/>
        <v>0</v>
      </c>
      <c r="M545" s="112">
        <f t="shared" si="267"/>
        <v>0</v>
      </c>
      <c r="N545" s="112">
        <f t="shared" si="267"/>
        <v>0</v>
      </c>
      <c r="O545" s="112">
        <f t="shared" si="267"/>
        <v>5250</v>
      </c>
      <c r="P545" s="112">
        <f t="shared" si="267"/>
        <v>1289.9999999999995</v>
      </c>
      <c r="Q545" s="469">
        <f>Q546+Q548</f>
        <v>6540</v>
      </c>
    </row>
    <row r="546" spans="1:21">
      <c r="A546" s="404" t="s">
        <v>478</v>
      </c>
      <c r="B546" s="390" t="s">
        <v>30</v>
      </c>
      <c r="C546" s="390" t="s">
        <v>60</v>
      </c>
      <c r="D546" s="390" t="s">
        <v>31</v>
      </c>
      <c r="E546" s="390" t="s">
        <v>479</v>
      </c>
      <c r="F546" s="390"/>
      <c r="G546" s="67">
        <f>G547</f>
        <v>1474</v>
      </c>
      <c r="H546" s="67">
        <f t="shared" ref="H546:Q546" si="268">H547</f>
        <v>-1474</v>
      </c>
      <c r="I546" s="67">
        <f t="shared" si="268"/>
        <v>1110.4000000000001</v>
      </c>
      <c r="J546" s="67">
        <f t="shared" si="268"/>
        <v>0</v>
      </c>
      <c r="K546" s="67">
        <f t="shared" si="268"/>
        <v>0</v>
      </c>
      <c r="L546" s="67">
        <f t="shared" si="268"/>
        <v>0</v>
      </c>
      <c r="M546" s="67">
        <f t="shared" si="268"/>
        <v>0</v>
      </c>
      <c r="N546" s="67">
        <f t="shared" si="268"/>
        <v>0</v>
      </c>
      <c r="O546" s="67">
        <f t="shared" si="268"/>
        <v>1110.4000000000001</v>
      </c>
      <c r="P546" s="67">
        <f t="shared" si="268"/>
        <v>363.59999999999991</v>
      </c>
      <c r="Q546" s="503">
        <f t="shared" si="268"/>
        <v>1474</v>
      </c>
    </row>
    <row r="547" spans="1:21">
      <c r="A547" s="370" t="s">
        <v>33</v>
      </c>
      <c r="B547" s="390" t="s">
        <v>30</v>
      </c>
      <c r="C547" s="390" t="s">
        <v>60</v>
      </c>
      <c r="D547" s="390" t="s">
        <v>31</v>
      </c>
      <c r="E547" s="390" t="s">
        <v>479</v>
      </c>
      <c r="F547" s="390" t="s">
        <v>209</v>
      </c>
      <c r="G547" s="67">
        <v>1474</v>
      </c>
      <c r="H547" s="114">
        <v>-1474</v>
      </c>
      <c r="I547" s="114">
        <v>1110.4000000000001</v>
      </c>
      <c r="J547" s="114"/>
      <c r="K547" s="114"/>
      <c r="L547" s="114"/>
      <c r="M547" s="114"/>
      <c r="N547" s="114"/>
      <c r="O547" s="67">
        <f t="shared" si="245"/>
        <v>1110.4000000000001</v>
      </c>
      <c r="P547" s="114">
        <f t="shared" si="246"/>
        <v>363.59999999999991</v>
      </c>
      <c r="Q547" s="497">
        <v>1474</v>
      </c>
    </row>
    <row r="548" spans="1:21">
      <c r="A548" s="404" t="s">
        <v>478</v>
      </c>
      <c r="B548" s="390" t="s">
        <v>30</v>
      </c>
      <c r="C548" s="390" t="s">
        <v>60</v>
      </c>
      <c r="D548" s="390" t="s">
        <v>31</v>
      </c>
      <c r="E548" s="390" t="s">
        <v>479</v>
      </c>
      <c r="F548" s="390"/>
      <c r="G548" s="67">
        <f>G549</f>
        <v>5526</v>
      </c>
      <c r="H548" s="67">
        <f t="shared" ref="H548:Q548" si="269">H549</f>
        <v>-5526</v>
      </c>
      <c r="I548" s="67">
        <f t="shared" si="269"/>
        <v>4139.6000000000004</v>
      </c>
      <c r="J548" s="67">
        <f t="shared" si="269"/>
        <v>0</v>
      </c>
      <c r="K548" s="67">
        <f t="shared" si="269"/>
        <v>0</v>
      </c>
      <c r="L548" s="67">
        <f t="shared" si="269"/>
        <v>0</v>
      </c>
      <c r="M548" s="67">
        <f t="shared" si="269"/>
        <v>0</v>
      </c>
      <c r="N548" s="67">
        <f t="shared" si="269"/>
        <v>0</v>
      </c>
      <c r="O548" s="67">
        <f t="shared" si="269"/>
        <v>4139.6000000000004</v>
      </c>
      <c r="P548" s="67">
        <f t="shared" si="269"/>
        <v>926.39999999999964</v>
      </c>
      <c r="Q548" s="503">
        <f t="shared" si="269"/>
        <v>5066</v>
      </c>
    </row>
    <row r="549" spans="1:21">
      <c r="A549" s="370" t="s">
        <v>92</v>
      </c>
      <c r="B549" s="390" t="s">
        <v>30</v>
      </c>
      <c r="C549" s="390" t="s">
        <v>60</v>
      </c>
      <c r="D549" s="390" t="s">
        <v>31</v>
      </c>
      <c r="E549" s="390" t="s">
        <v>479</v>
      </c>
      <c r="F549" s="390" t="s">
        <v>93</v>
      </c>
      <c r="G549" s="67">
        <v>5526</v>
      </c>
      <c r="H549" s="114">
        <v>-5526</v>
      </c>
      <c r="I549" s="114">
        <v>4139.6000000000004</v>
      </c>
      <c r="J549" s="114"/>
      <c r="K549" s="114"/>
      <c r="L549" s="114"/>
      <c r="M549" s="114"/>
      <c r="N549" s="114"/>
      <c r="O549" s="67">
        <f t="shared" si="245"/>
        <v>4139.6000000000004</v>
      </c>
      <c r="P549" s="114">
        <f t="shared" si="246"/>
        <v>926.39999999999964</v>
      </c>
      <c r="Q549" s="497">
        <v>5066</v>
      </c>
    </row>
    <row r="550" spans="1:21" ht="22.5">
      <c r="A550" s="405" t="s">
        <v>480</v>
      </c>
      <c r="B550" s="389" t="s">
        <v>30</v>
      </c>
      <c r="C550" s="389" t="s">
        <v>60</v>
      </c>
      <c r="D550" s="389" t="s">
        <v>31</v>
      </c>
      <c r="E550" s="389" t="s">
        <v>481</v>
      </c>
      <c r="F550" s="389"/>
      <c r="G550" s="112">
        <f>G551+G553</f>
        <v>0</v>
      </c>
      <c r="H550" s="112">
        <f>H551+H553</f>
        <v>7000</v>
      </c>
      <c r="I550" s="112">
        <f>I551+I553</f>
        <v>-5250</v>
      </c>
      <c r="J550" s="112">
        <f>J551+J553</f>
        <v>0</v>
      </c>
      <c r="K550" s="112">
        <f t="shared" ref="K550:Q550" si="270">K551+K553</f>
        <v>0</v>
      </c>
      <c r="L550" s="112">
        <f t="shared" si="270"/>
        <v>0</v>
      </c>
      <c r="M550" s="112">
        <f t="shared" si="270"/>
        <v>0</v>
      </c>
      <c r="N550" s="112">
        <f t="shared" si="270"/>
        <v>0</v>
      </c>
      <c r="O550" s="112">
        <f t="shared" si="270"/>
        <v>1749.9999999999995</v>
      </c>
      <c r="P550" s="112">
        <f t="shared" si="270"/>
        <v>0</v>
      </c>
      <c r="Q550" s="469">
        <f t="shared" si="270"/>
        <v>0</v>
      </c>
      <c r="R550" s="686"/>
    </row>
    <row r="551" spans="1:21">
      <c r="A551" s="404" t="s">
        <v>478</v>
      </c>
      <c r="B551" s="390" t="s">
        <v>30</v>
      </c>
      <c r="C551" s="390" t="s">
        <v>60</v>
      </c>
      <c r="D551" s="390" t="s">
        <v>31</v>
      </c>
      <c r="E551" s="390" t="s">
        <v>481</v>
      </c>
      <c r="F551" s="390"/>
      <c r="G551" s="67">
        <f>G552</f>
        <v>0</v>
      </c>
      <c r="H551" s="67">
        <f>H552</f>
        <v>1474</v>
      </c>
      <c r="I551" s="67">
        <f>I552</f>
        <v>-1110.4000000000001</v>
      </c>
      <c r="J551" s="67">
        <f t="shared" ref="J551:N551" si="271">J552</f>
        <v>0</v>
      </c>
      <c r="K551" s="67">
        <f t="shared" si="271"/>
        <v>0</v>
      </c>
      <c r="L551" s="67">
        <f t="shared" si="271"/>
        <v>0</v>
      </c>
      <c r="M551" s="67">
        <f t="shared" si="271"/>
        <v>0</v>
      </c>
      <c r="N551" s="67">
        <f t="shared" si="271"/>
        <v>0</v>
      </c>
      <c r="O551" s="67">
        <f t="shared" si="245"/>
        <v>363.59999999999991</v>
      </c>
      <c r="P551" s="67"/>
      <c r="Q551" s="503"/>
    </row>
    <row r="552" spans="1:21">
      <c r="A552" s="370" t="s">
        <v>33</v>
      </c>
      <c r="B552" s="390" t="s">
        <v>30</v>
      </c>
      <c r="C552" s="390" t="s">
        <v>60</v>
      </c>
      <c r="D552" s="390" t="s">
        <v>31</v>
      </c>
      <c r="E552" s="390" t="s">
        <v>481</v>
      </c>
      <c r="F552" s="390" t="s">
        <v>209</v>
      </c>
      <c r="G552" s="67"/>
      <c r="H552" s="114">
        <v>1474</v>
      </c>
      <c r="I552" s="114">
        <v>-1110.4000000000001</v>
      </c>
      <c r="J552" s="114"/>
      <c r="K552" s="114"/>
      <c r="L552" s="114"/>
      <c r="M552" s="114"/>
      <c r="N552" s="114"/>
      <c r="O552" s="67">
        <f t="shared" si="245"/>
        <v>363.59999999999991</v>
      </c>
      <c r="P552" s="114"/>
      <c r="Q552" s="497"/>
    </row>
    <row r="553" spans="1:21">
      <c r="A553" s="404" t="s">
        <v>478</v>
      </c>
      <c r="B553" s="390" t="s">
        <v>30</v>
      </c>
      <c r="C553" s="390" t="s">
        <v>60</v>
      </c>
      <c r="D553" s="390" t="s">
        <v>31</v>
      </c>
      <c r="E553" s="390" t="s">
        <v>481</v>
      </c>
      <c r="F553" s="390"/>
      <c r="G553" s="67">
        <f>G554</f>
        <v>0</v>
      </c>
      <c r="H553" s="67">
        <f>H554</f>
        <v>5526</v>
      </c>
      <c r="I553" s="67">
        <f>I554</f>
        <v>-4139.6000000000004</v>
      </c>
      <c r="J553" s="67">
        <f t="shared" ref="J553:N553" si="272">J554</f>
        <v>0</v>
      </c>
      <c r="K553" s="67">
        <f t="shared" si="272"/>
        <v>0</v>
      </c>
      <c r="L553" s="67">
        <f t="shared" si="272"/>
        <v>0</v>
      </c>
      <c r="M553" s="67">
        <f t="shared" si="272"/>
        <v>0</v>
      </c>
      <c r="N553" s="67">
        <f t="shared" si="272"/>
        <v>0</v>
      </c>
      <c r="O553" s="67">
        <f t="shared" si="245"/>
        <v>1386.3999999999996</v>
      </c>
      <c r="P553" s="114"/>
      <c r="Q553" s="497"/>
    </row>
    <row r="554" spans="1:21" s="34" customFormat="1" ht="66" customHeight="1">
      <c r="A554" s="370" t="s">
        <v>92</v>
      </c>
      <c r="B554" s="390" t="s">
        <v>30</v>
      </c>
      <c r="C554" s="390" t="s">
        <v>60</v>
      </c>
      <c r="D554" s="390" t="s">
        <v>31</v>
      </c>
      <c r="E554" s="390" t="s">
        <v>481</v>
      </c>
      <c r="F554" s="390" t="s">
        <v>93</v>
      </c>
      <c r="G554" s="67"/>
      <c r="H554" s="114">
        <v>5526</v>
      </c>
      <c r="I554" s="114">
        <v>-4139.6000000000004</v>
      </c>
      <c r="J554" s="114"/>
      <c r="K554" s="114"/>
      <c r="L554" s="114"/>
      <c r="M554" s="114"/>
      <c r="N554" s="114"/>
      <c r="O554" s="67">
        <f t="shared" si="245"/>
        <v>1386.3999999999996</v>
      </c>
      <c r="P554" s="114"/>
      <c r="Q554" s="497"/>
      <c r="R554" s="826"/>
      <c r="S554" s="826"/>
      <c r="T554" s="826"/>
      <c r="U554" s="826"/>
    </row>
    <row r="555" spans="1:21" ht="45">
      <c r="A555" s="405" t="s">
        <v>482</v>
      </c>
      <c r="B555" s="389" t="s">
        <v>30</v>
      </c>
      <c r="C555" s="389" t="s">
        <v>60</v>
      </c>
      <c r="D555" s="389" t="s">
        <v>31</v>
      </c>
      <c r="E555" s="389" t="s">
        <v>483</v>
      </c>
      <c r="F555" s="389"/>
      <c r="G555" s="112">
        <f>G556+G557+G559+G560+G561+G558</f>
        <v>105181</v>
      </c>
      <c r="H555" s="112">
        <f>H556+H557+H559+H560+H561+H558</f>
        <v>0</v>
      </c>
      <c r="I555" s="112">
        <f>I556+I557+I559+I560+I561+I558</f>
        <v>12561.441000000001</v>
      </c>
      <c r="J555" s="112">
        <f>J556+J557+J559+J560+J561+J558</f>
        <v>0</v>
      </c>
      <c r="K555" s="112">
        <f t="shared" ref="K555:Q555" si="273">K556+K557+K559+K560+K561+K558</f>
        <v>-83</v>
      </c>
      <c r="L555" s="112">
        <f t="shared" si="273"/>
        <v>0</v>
      </c>
      <c r="M555" s="112">
        <f t="shared" si="273"/>
        <v>0</v>
      </c>
      <c r="N555" s="112">
        <f t="shared" si="273"/>
        <v>0</v>
      </c>
      <c r="O555" s="112">
        <f t="shared" si="273"/>
        <v>117659.44100000001</v>
      </c>
      <c r="P555" s="112">
        <f t="shared" si="273"/>
        <v>11559.630000000006</v>
      </c>
      <c r="Q555" s="469">
        <f t="shared" si="273"/>
        <v>129219.071</v>
      </c>
    </row>
    <row r="556" spans="1:21">
      <c r="A556" s="370" t="s">
        <v>33</v>
      </c>
      <c r="B556" s="390" t="s">
        <v>30</v>
      </c>
      <c r="C556" s="390" t="s">
        <v>60</v>
      </c>
      <c r="D556" s="390" t="s">
        <v>31</v>
      </c>
      <c r="E556" s="390" t="s">
        <v>483</v>
      </c>
      <c r="F556" s="390" t="s">
        <v>209</v>
      </c>
      <c r="G556" s="67">
        <v>65844</v>
      </c>
      <c r="H556" s="114"/>
      <c r="I556" s="114">
        <v>12561.441000000001</v>
      </c>
      <c r="J556" s="114"/>
      <c r="K556" s="114">
        <v>-66.099999999999994</v>
      </c>
      <c r="L556" s="114"/>
      <c r="M556" s="114"/>
      <c r="N556" s="114"/>
      <c r="O556" s="67">
        <f t="shared" si="245"/>
        <v>78339.341</v>
      </c>
      <c r="P556" s="114">
        <f>Q556-O556</f>
        <v>11559.630000000005</v>
      </c>
      <c r="Q556" s="497">
        <v>89898.971000000005</v>
      </c>
    </row>
    <row r="557" spans="1:21">
      <c r="A557" s="395" t="s">
        <v>38</v>
      </c>
      <c r="B557" s="390" t="s">
        <v>30</v>
      </c>
      <c r="C557" s="390" t="s">
        <v>60</v>
      </c>
      <c r="D557" s="390" t="s">
        <v>31</v>
      </c>
      <c r="E557" s="390" t="s">
        <v>483</v>
      </c>
      <c r="F557" s="390" t="s">
        <v>83</v>
      </c>
      <c r="G557" s="67">
        <v>1965.6</v>
      </c>
      <c r="H557" s="114"/>
      <c r="I557" s="114"/>
      <c r="J557" s="114"/>
      <c r="K557" s="114"/>
      <c r="L557" s="114">
        <v>-201</v>
      </c>
      <c r="M557" s="114"/>
      <c r="N557" s="114"/>
      <c r="O557" s="67">
        <f t="shared" si="245"/>
        <v>1764.6</v>
      </c>
      <c r="P557" s="114">
        <f t="shared" si="246"/>
        <v>-731.10099999999989</v>
      </c>
      <c r="Q557" s="497">
        <v>1033.499</v>
      </c>
    </row>
    <row r="558" spans="1:21" ht="22.5">
      <c r="A558" s="395" t="s">
        <v>44</v>
      </c>
      <c r="B558" s="390" t="s">
        <v>30</v>
      </c>
      <c r="C558" s="390" t="s">
        <v>60</v>
      </c>
      <c r="D558" s="390" t="s">
        <v>31</v>
      </c>
      <c r="E558" s="390" t="s">
        <v>483</v>
      </c>
      <c r="F558" s="390" t="s">
        <v>45</v>
      </c>
      <c r="G558" s="67">
        <v>527.5</v>
      </c>
      <c r="H558" s="114"/>
      <c r="I558" s="114"/>
      <c r="J558" s="114"/>
      <c r="K558" s="114"/>
      <c r="L558" s="114">
        <v>55</v>
      </c>
      <c r="M558" s="114"/>
      <c r="N558" s="114"/>
      <c r="O558" s="67">
        <f t="shared" si="245"/>
        <v>582.5</v>
      </c>
      <c r="P558" s="114">
        <f t="shared" si="246"/>
        <v>523.71199999999999</v>
      </c>
      <c r="Q558" s="497">
        <v>1106.212</v>
      </c>
    </row>
    <row r="559" spans="1:21">
      <c r="A559" s="395" t="s">
        <v>46</v>
      </c>
      <c r="B559" s="390" t="s">
        <v>30</v>
      </c>
      <c r="C559" s="390" t="s">
        <v>60</v>
      </c>
      <c r="D559" s="390" t="s">
        <v>31</v>
      </c>
      <c r="E559" s="390" t="s">
        <v>483</v>
      </c>
      <c r="F559" s="390" t="s">
        <v>47</v>
      </c>
      <c r="G559" s="67">
        <v>35478.9</v>
      </c>
      <c r="H559" s="114"/>
      <c r="I559" s="114"/>
      <c r="J559" s="114"/>
      <c r="K559" s="114">
        <v>-16.899999999999999</v>
      </c>
      <c r="L559" s="114">
        <f>-55+201</f>
        <v>146</v>
      </c>
      <c r="M559" s="114"/>
      <c r="N559" s="114"/>
      <c r="O559" s="67">
        <f t="shared" ref="O559:O621" si="274">I559+H559+G559+J559+K559+L559+M559+N559</f>
        <v>35608</v>
      </c>
      <c r="P559" s="114">
        <f t="shared" si="246"/>
        <v>277.38900000000285</v>
      </c>
      <c r="Q559" s="497">
        <v>35885.389000000003</v>
      </c>
    </row>
    <row r="560" spans="1:21">
      <c r="A560" s="394" t="s">
        <v>48</v>
      </c>
      <c r="B560" s="390" t="s">
        <v>30</v>
      </c>
      <c r="C560" s="390" t="s">
        <v>60</v>
      </c>
      <c r="D560" s="390" t="s">
        <v>31</v>
      </c>
      <c r="E560" s="390" t="s">
        <v>483</v>
      </c>
      <c r="F560" s="390" t="s">
        <v>49</v>
      </c>
      <c r="G560" s="67">
        <v>1225</v>
      </c>
      <c r="H560" s="114"/>
      <c r="I560" s="114"/>
      <c r="J560" s="114"/>
      <c r="K560" s="114"/>
      <c r="L560" s="114"/>
      <c r="M560" s="114"/>
      <c r="N560" s="114"/>
      <c r="O560" s="67">
        <f t="shared" si="274"/>
        <v>1225</v>
      </c>
      <c r="P560" s="114">
        <f t="shared" si="246"/>
        <v>10</v>
      </c>
      <c r="Q560" s="497">
        <v>1235</v>
      </c>
    </row>
    <row r="561" spans="1:21" s="34" customFormat="1">
      <c r="A561" s="394" t="s">
        <v>50</v>
      </c>
      <c r="B561" s="390" t="s">
        <v>30</v>
      </c>
      <c r="C561" s="390" t="s">
        <v>60</v>
      </c>
      <c r="D561" s="390" t="s">
        <v>31</v>
      </c>
      <c r="E561" s="390" t="s">
        <v>483</v>
      </c>
      <c r="F561" s="390" t="s">
        <v>51</v>
      </c>
      <c r="G561" s="67">
        <v>140</v>
      </c>
      <c r="H561" s="114"/>
      <c r="I561" s="114"/>
      <c r="J561" s="114"/>
      <c r="K561" s="114"/>
      <c r="L561" s="114"/>
      <c r="M561" s="114"/>
      <c r="N561" s="114"/>
      <c r="O561" s="67">
        <f t="shared" si="274"/>
        <v>140</v>
      </c>
      <c r="P561" s="114">
        <f t="shared" si="246"/>
        <v>-80</v>
      </c>
      <c r="Q561" s="497">
        <v>60</v>
      </c>
      <c r="R561" s="826"/>
      <c r="S561" s="826"/>
      <c r="T561" s="826"/>
      <c r="U561" s="826"/>
    </row>
    <row r="562" spans="1:21" ht="22.5">
      <c r="A562" s="388" t="s">
        <v>484</v>
      </c>
      <c r="B562" s="389" t="s">
        <v>30</v>
      </c>
      <c r="C562" s="389" t="s">
        <v>60</v>
      </c>
      <c r="D562" s="389" t="s">
        <v>31</v>
      </c>
      <c r="E562" s="389" t="s">
        <v>481</v>
      </c>
      <c r="F562" s="389"/>
      <c r="G562" s="363">
        <f>G563+G567</f>
        <v>353893</v>
      </c>
      <c r="H562" s="363">
        <f>H563+H567</f>
        <v>0</v>
      </c>
      <c r="I562" s="363">
        <f>I563+I567</f>
        <v>66087.8465</v>
      </c>
      <c r="J562" s="363">
        <f>J563+J567</f>
        <v>0</v>
      </c>
      <c r="K562" s="363">
        <f t="shared" ref="K562:Q562" si="275">K563+K567</f>
        <v>0</v>
      </c>
      <c r="L562" s="363">
        <f t="shared" si="275"/>
        <v>53723.6535</v>
      </c>
      <c r="M562" s="363">
        <f t="shared" si="275"/>
        <v>0</v>
      </c>
      <c r="N562" s="363">
        <f t="shared" si="275"/>
        <v>0</v>
      </c>
      <c r="O562" s="363">
        <f t="shared" si="275"/>
        <v>473704.5</v>
      </c>
      <c r="P562" s="363">
        <f t="shared" si="275"/>
        <v>6208.0000000000182</v>
      </c>
      <c r="Q562" s="487">
        <f t="shared" si="275"/>
        <v>479912.5</v>
      </c>
    </row>
    <row r="563" spans="1:21">
      <c r="A563" s="398" t="s">
        <v>485</v>
      </c>
      <c r="B563" s="390" t="s">
        <v>30</v>
      </c>
      <c r="C563" s="390" t="s">
        <v>60</v>
      </c>
      <c r="D563" s="390" t="s">
        <v>31</v>
      </c>
      <c r="E563" s="390" t="s">
        <v>481</v>
      </c>
      <c r="F563" s="390"/>
      <c r="G563" s="67">
        <f>G564+G566+G565</f>
        <v>64094.200000000004</v>
      </c>
      <c r="H563" s="67">
        <f>H564+H566+H565</f>
        <v>0</v>
      </c>
      <c r="I563" s="67">
        <f>I564+I566+I565</f>
        <v>12048.246500000001</v>
      </c>
      <c r="J563" s="67">
        <f t="shared" ref="J563:Q563" si="276">J564+J566+J565</f>
        <v>0</v>
      </c>
      <c r="K563" s="67">
        <f t="shared" si="276"/>
        <v>0</v>
      </c>
      <c r="L563" s="67">
        <f t="shared" si="276"/>
        <v>0</v>
      </c>
      <c r="M563" s="67">
        <f t="shared" si="276"/>
        <v>0</v>
      </c>
      <c r="N563" s="67">
        <f t="shared" si="276"/>
        <v>0</v>
      </c>
      <c r="O563" s="67">
        <f t="shared" si="276"/>
        <v>76142.446500000005</v>
      </c>
      <c r="P563" s="67">
        <f t="shared" si="276"/>
        <v>12774.451709999994</v>
      </c>
      <c r="Q563" s="503">
        <f t="shared" si="276"/>
        <v>88916.898209999999</v>
      </c>
    </row>
    <row r="564" spans="1:21">
      <c r="A564" s="370" t="s">
        <v>33</v>
      </c>
      <c r="B564" s="390" t="s">
        <v>30</v>
      </c>
      <c r="C564" s="390" t="s">
        <v>60</v>
      </c>
      <c r="D564" s="390" t="s">
        <v>31</v>
      </c>
      <c r="E564" s="390" t="s">
        <v>481</v>
      </c>
      <c r="F564" s="390" t="s">
        <v>209</v>
      </c>
      <c r="G564" s="67">
        <v>61286.3</v>
      </c>
      <c r="H564" s="114"/>
      <c r="I564" s="114">
        <f>144.2+11903.9465</f>
        <v>12048.146500000001</v>
      </c>
      <c r="J564" s="114"/>
      <c r="K564" s="114"/>
      <c r="L564" s="114"/>
      <c r="M564" s="114"/>
      <c r="N564" s="114"/>
      <c r="O564" s="67">
        <f t="shared" si="274"/>
        <v>73334.446500000005</v>
      </c>
      <c r="P564" s="114">
        <f t="shared" ref="P564:P572" si="277">Q564-O564</f>
        <v>12774.451709999994</v>
      </c>
      <c r="Q564" s="497">
        <f>86039.795+69.10321</f>
        <v>86108.898209999999</v>
      </c>
    </row>
    <row r="565" spans="1:21" ht="22.5">
      <c r="A565" s="395" t="s">
        <v>44</v>
      </c>
      <c r="B565" s="390" t="s">
        <v>30</v>
      </c>
      <c r="C565" s="390" t="s">
        <v>60</v>
      </c>
      <c r="D565" s="390" t="s">
        <v>31</v>
      </c>
      <c r="E565" s="390" t="s">
        <v>481</v>
      </c>
      <c r="F565" s="390" t="s">
        <v>45</v>
      </c>
      <c r="G565" s="67">
        <v>791</v>
      </c>
      <c r="H565" s="114"/>
      <c r="I565" s="114"/>
      <c r="J565" s="114"/>
      <c r="K565" s="114"/>
      <c r="L565" s="114">
        <v>26.666709999999998</v>
      </c>
      <c r="M565" s="114"/>
      <c r="N565" s="114"/>
      <c r="O565" s="67">
        <f t="shared" si="274"/>
        <v>817.66670999999997</v>
      </c>
      <c r="P565" s="114">
        <f t="shared" si="277"/>
        <v>134.98829000000001</v>
      </c>
      <c r="Q565" s="497">
        <v>952.65499999999997</v>
      </c>
    </row>
    <row r="566" spans="1:21">
      <c r="A566" s="395" t="s">
        <v>46</v>
      </c>
      <c r="B566" s="390" t="s">
        <v>30</v>
      </c>
      <c r="C566" s="390" t="s">
        <v>60</v>
      </c>
      <c r="D566" s="390" t="s">
        <v>31</v>
      </c>
      <c r="E566" s="390" t="s">
        <v>481</v>
      </c>
      <c r="F566" s="390" t="s">
        <v>47</v>
      </c>
      <c r="G566" s="67">
        <v>2016.9</v>
      </c>
      <c r="H566" s="114"/>
      <c r="I566" s="114">
        <v>0.1</v>
      </c>
      <c r="J566" s="114"/>
      <c r="K566" s="114"/>
      <c r="L566" s="114">
        <v>-26.666709999999998</v>
      </c>
      <c r="M566" s="114"/>
      <c r="N566" s="114"/>
      <c r="O566" s="67">
        <f t="shared" si="274"/>
        <v>1990.33329</v>
      </c>
      <c r="P566" s="114">
        <f t="shared" si="277"/>
        <v>-134.98829000000001</v>
      </c>
      <c r="Q566" s="497">
        <v>1855.345</v>
      </c>
    </row>
    <row r="567" spans="1:21">
      <c r="A567" s="398" t="s">
        <v>485</v>
      </c>
      <c r="B567" s="390" t="s">
        <v>30</v>
      </c>
      <c r="C567" s="390" t="s">
        <v>60</v>
      </c>
      <c r="D567" s="390" t="s">
        <v>31</v>
      </c>
      <c r="E567" s="390" t="s">
        <v>481</v>
      </c>
      <c r="F567" s="390"/>
      <c r="G567" s="67">
        <f>G568+G569</f>
        <v>289798.8</v>
      </c>
      <c r="H567" s="67">
        <f>H568+H569</f>
        <v>0</v>
      </c>
      <c r="I567" s="67">
        <f>I568+I569</f>
        <v>54039.6</v>
      </c>
      <c r="J567" s="67">
        <f t="shared" ref="J567:Q567" si="278">J568+J569</f>
        <v>0</v>
      </c>
      <c r="K567" s="67">
        <f t="shared" si="278"/>
        <v>0</v>
      </c>
      <c r="L567" s="67">
        <f t="shared" si="278"/>
        <v>53723.6535</v>
      </c>
      <c r="M567" s="67">
        <f t="shared" si="278"/>
        <v>0</v>
      </c>
      <c r="N567" s="67">
        <f t="shared" si="278"/>
        <v>0</v>
      </c>
      <c r="O567" s="67">
        <f t="shared" si="278"/>
        <v>397562.05349999998</v>
      </c>
      <c r="P567" s="67">
        <f t="shared" si="278"/>
        <v>-6566.4517099999757</v>
      </c>
      <c r="Q567" s="503">
        <f t="shared" si="278"/>
        <v>390995.60178999999</v>
      </c>
    </row>
    <row r="568" spans="1:21" ht="33.75">
      <c r="A568" s="395" t="s">
        <v>98</v>
      </c>
      <c r="B568" s="390" t="s">
        <v>30</v>
      </c>
      <c r="C568" s="390" t="s">
        <v>60</v>
      </c>
      <c r="D568" s="390" t="s">
        <v>31</v>
      </c>
      <c r="E568" s="390" t="s">
        <v>481</v>
      </c>
      <c r="F568" s="390" t="s">
        <v>99</v>
      </c>
      <c r="G568" s="67">
        <v>289798.8</v>
      </c>
      <c r="H568" s="114">
        <v>-1977.5</v>
      </c>
      <c r="I568" s="114">
        <f>280.2+53759.4</f>
        <v>54039.6</v>
      </c>
      <c r="J568" s="114"/>
      <c r="K568" s="114"/>
      <c r="L568" s="114">
        <v>53723.6535</v>
      </c>
      <c r="M568" s="114"/>
      <c r="N568" s="114"/>
      <c r="O568" s="67">
        <f t="shared" si="274"/>
        <v>395584.55349999998</v>
      </c>
      <c r="P568" s="114">
        <f t="shared" si="277"/>
        <v>-6697.5484999999753</v>
      </c>
      <c r="Q568" s="497">
        <v>388887.005</v>
      </c>
    </row>
    <row r="569" spans="1:21" s="23" customFormat="1">
      <c r="A569" s="370" t="s">
        <v>92</v>
      </c>
      <c r="B569" s="390" t="s">
        <v>30</v>
      </c>
      <c r="C569" s="390" t="s">
        <v>60</v>
      </c>
      <c r="D569" s="390" t="s">
        <v>31</v>
      </c>
      <c r="E569" s="390" t="s">
        <v>481</v>
      </c>
      <c r="F569" s="390" t="s">
        <v>93</v>
      </c>
      <c r="G569" s="67"/>
      <c r="H569" s="114">
        <v>1977.5</v>
      </c>
      <c r="I569" s="114"/>
      <c r="J569" s="114"/>
      <c r="K569" s="114"/>
      <c r="L569" s="114"/>
      <c r="M569" s="114"/>
      <c r="N569" s="114"/>
      <c r="O569" s="67">
        <f t="shared" si="274"/>
        <v>1977.5</v>
      </c>
      <c r="P569" s="114">
        <f t="shared" si="277"/>
        <v>131.0967899999996</v>
      </c>
      <c r="Q569" s="497">
        <f>2177.7-69.10321</f>
        <v>2108.5967899999996</v>
      </c>
      <c r="R569" s="113"/>
      <c r="S569" s="113"/>
      <c r="T569" s="113"/>
      <c r="U569" s="113"/>
    </row>
    <row r="570" spans="1:21" ht="22.5">
      <c r="A570" s="396" t="s">
        <v>486</v>
      </c>
      <c r="B570" s="389" t="s">
        <v>30</v>
      </c>
      <c r="C570" s="389" t="s">
        <v>60</v>
      </c>
      <c r="D570" s="389" t="s">
        <v>31</v>
      </c>
      <c r="E570" s="389" t="s">
        <v>487</v>
      </c>
      <c r="F570" s="389"/>
      <c r="G570" s="112">
        <f>G571+G572</f>
        <v>0</v>
      </c>
      <c r="H570" s="112">
        <f>H571+H572</f>
        <v>3481.3000400000001</v>
      </c>
      <c r="I570" s="112">
        <f>I571+I572</f>
        <v>6121.8209999999999</v>
      </c>
      <c r="J570" s="112">
        <f>J571+J572</f>
        <v>0</v>
      </c>
      <c r="K570" s="112">
        <f t="shared" ref="K570:Q570" si="279">K571+K572</f>
        <v>0</v>
      </c>
      <c r="L570" s="112">
        <f t="shared" si="279"/>
        <v>217.30842000000001</v>
      </c>
      <c r="M570" s="112">
        <f t="shared" si="279"/>
        <v>0</v>
      </c>
      <c r="N570" s="112">
        <f t="shared" si="279"/>
        <v>0</v>
      </c>
      <c r="O570" s="112">
        <f t="shared" si="279"/>
        <v>9820.4294599999994</v>
      </c>
      <c r="P570" s="112">
        <f t="shared" si="279"/>
        <v>106.16148000000021</v>
      </c>
      <c r="Q570" s="469">
        <f t="shared" si="279"/>
        <v>9926.59094</v>
      </c>
    </row>
    <row r="571" spans="1:21">
      <c r="A571" s="395" t="s">
        <v>38</v>
      </c>
      <c r="B571" s="390" t="s">
        <v>30</v>
      </c>
      <c r="C571" s="390" t="s">
        <v>60</v>
      </c>
      <c r="D571" s="390" t="s">
        <v>31</v>
      </c>
      <c r="E571" s="390" t="s">
        <v>487</v>
      </c>
      <c r="F571" s="390" t="s">
        <v>83</v>
      </c>
      <c r="G571" s="67"/>
      <c r="H571" s="114">
        <v>1972.2185999999999</v>
      </c>
      <c r="I571" s="114">
        <f>1783.054+9.1</f>
        <v>1792.154</v>
      </c>
      <c r="J571" s="114"/>
      <c r="K571" s="114"/>
      <c r="L571" s="114"/>
      <c r="M571" s="114"/>
      <c r="N571" s="114"/>
      <c r="O571" s="67">
        <f t="shared" si="274"/>
        <v>3764.3725999999997</v>
      </c>
      <c r="P571" s="114">
        <f t="shared" si="277"/>
        <v>106.16148000000021</v>
      </c>
      <c r="Q571" s="497">
        <v>3870.5340799999999</v>
      </c>
    </row>
    <row r="572" spans="1:21" s="34" customFormat="1">
      <c r="A572" s="370" t="s">
        <v>92</v>
      </c>
      <c r="B572" s="390" t="s">
        <v>30</v>
      </c>
      <c r="C572" s="390" t="s">
        <v>60</v>
      </c>
      <c r="D572" s="390" t="s">
        <v>31</v>
      </c>
      <c r="E572" s="390" t="s">
        <v>487</v>
      </c>
      <c r="F572" s="390" t="s">
        <v>93</v>
      </c>
      <c r="G572" s="67"/>
      <c r="H572" s="114">
        <v>1509.0814399999999</v>
      </c>
      <c r="I572" s="114">
        <f>3727.402+602.265</f>
        <v>4329.6670000000004</v>
      </c>
      <c r="J572" s="114"/>
      <c r="K572" s="114"/>
      <c r="L572" s="114">
        <v>217.30842000000001</v>
      </c>
      <c r="M572" s="114"/>
      <c r="N572" s="114"/>
      <c r="O572" s="67">
        <f t="shared" si="274"/>
        <v>6056.0568600000006</v>
      </c>
      <c r="P572" s="114">
        <f t="shared" si="277"/>
        <v>0</v>
      </c>
      <c r="Q572" s="497">
        <v>6056.0568599999997</v>
      </c>
      <c r="R572" s="826"/>
      <c r="S572" s="826"/>
      <c r="T572" s="826"/>
      <c r="U572" s="826"/>
    </row>
    <row r="573" spans="1:21" ht="22.5">
      <c r="A573" s="388" t="s">
        <v>488</v>
      </c>
      <c r="B573" s="389" t="s">
        <v>30</v>
      </c>
      <c r="C573" s="389" t="s">
        <v>60</v>
      </c>
      <c r="D573" s="389" t="s">
        <v>31</v>
      </c>
      <c r="E573" s="389" t="s">
        <v>489</v>
      </c>
      <c r="F573" s="389"/>
      <c r="G573" s="112">
        <f>G577+G574+G575+G578+G579+G576</f>
        <v>114014.00000000001</v>
      </c>
      <c r="H573" s="112">
        <f>H577+H574+H575+H578+H579+H576</f>
        <v>0</v>
      </c>
      <c r="I573" s="112">
        <f>I577+I574+I575+I578+I579+I576</f>
        <v>2311.962</v>
      </c>
      <c r="J573" s="112">
        <f>J577+J574+J575+J578+J579+J576</f>
        <v>0</v>
      </c>
      <c r="K573" s="112">
        <f t="shared" ref="K573:Q573" si="280">K577+K574+K575+K578+K579+K576</f>
        <v>0</v>
      </c>
      <c r="L573" s="112">
        <f t="shared" si="280"/>
        <v>0</v>
      </c>
      <c r="M573" s="112">
        <f t="shared" si="280"/>
        <v>0</v>
      </c>
      <c r="N573" s="112">
        <f t="shared" si="280"/>
        <v>0</v>
      </c>
      <c r="O573" s="112">
        <f t="shared" si="280"/>
        <v>116325.96200000001</v>
      </c>
      <c r="P573" s="112">
        <f t="shared" si="280"/>
        <v>-353.19582999999807</v>
      </c>
      <c r="Q573" s="469">
        <f t="shared" si="280"/>
        <v>122294.88200000001</v>
      </c>
    </row>
    <row r="574" spans="1:21">
      <c r="A574" s="370" t="s">
        <v>33</v>
      </c>
      <c r="B574" s="390" t="s">
        <v>30</v>
      </c>
      <c r="C574" s="390" t="s">
        <v>60</v>
      </c>
      <c r="D574" s="390" t="s">
        <v>31</v>
      </c>
      <c r="E574" s="390" t="s">
        <v>489</v>
      </c>
      <c r="F574" s="390" t="s">
        <v>209</v>
      </c>
      <c r="G574" s="67">
        <v>53804.535000000003</v>
      </c>
      <c r="H574" s="114"/>
      <c r="I574" s="114">
        <v>2311.962</v>
      </c>
      <c r="J574" s="114"/>
      <c r="K574" s="114"/>
      <c r="L574" s="114"/>
      <c r="M574" s="114"/>
      <c r="N574" s="114"/>
      <c r="O574" s="67">
        <f t="shared" si="274"/>
        <v>56116.497000000003</v>
      </c>
      <c r="P574" s="391"/>
      <c r="Q574" s="497">
        <v>62085.417000000001</v>
      </c>
    </row>
    <row r="575" spans="1:21">
      <c r="A575" s="395" t="s">
        <v>38</v>
      </c>
      <c r="B575" s="390" t="s">
        <v>30</v>
      </c>
      <c r="C575" s="390" t="s">
        <v>60</v>
      </c>
      <c r="D575" s="390" t="s">
        <v>31</v>
      </c>
      <c r="E575" s="390" t="s">
        <v>489</v>
      </c>
      <c r="F575" s="390" t="s">
        <v>83</v>
      </c>
      <c r="G575" s="67">
        <v>3003.2550000000001</v>
      </c>
      <c r="H575" s="114"/>
      <c r="I575" s="114">
        <f>25.5</f>
        <v>25.5</v>
      </c>
      <c r="J575" s="114"/>
      <c r="K575" s="114"/>
      <c r="L575" s="114">
        <v>15</v>
      </c>
      <c r="M575" s="114"/>
      <c r="N575" s="114"/>
      <c r="O575" s="67">
        <f t="shared" si="274"/>
        <v>3043.7550000000001</v>
      </c>
      <c r="P575" s="391"/>
      <c r="Q575" s="497">
        <v>3396.9508300000002</v>
      </c>
    </row>
    <row r="576" spans="1:21" ht="22.5">
      <c r="A576" s="395" t="s">
        <v>44</v>
      </c>
      <c r="B576" s="390" t="s">
        <v>30</v>
      </c>
      <c r="C576" s="390" t="s">
        <v>60</v>
      </c>
      <c r="D576" s="390" t="s">
        <v>31</v>
      </c>
      <c r="E576" s="390" t="s">
        <v>489</v>
      </c>
      <c r="F576" s="390" t="s">
        <v>45</v>
      </c>
      <c r="G576" s="67">
        <v>829.20500000000004</v>
      </c>
      <c r="H576" s="114"/>
      <c r="I576" s="114"/>
      <c r="J576" s="114"/>
      <c r="K576" s="114"/>
      <c r="L576" s="114">
        <v>60</v>
      </c>
      <c r="M576" s="114"/>
      <c r="N576" s="114"/>
      <c r="O576" s="67">
        <f>I576+H576+G576+J576+K576+L576+M576+N576</f>
        <v>889.20500000000004</v>
      </c>
      <c r="P576" s="114">
        <f>Q576-O576</f>
        <v>-109.55154000000005</v>
      </c>
      <c r="Q576" s="497">
        <v>779.65346</v>
      </c>
    </row>
    <row r="577" spans="1:21">
      <c r="A577" s="395" t="s">
        <v>46</v>
      </c>
      <c r="B577" s="390" t="s">
        <v>30</v>
      </c>
      <c r="C577" s="390" t="s">
        <v>60</v>
      </c>
      <c r="D577" s="390" t="s">
        <v>31</v>
      </c>
      <c r="E577" s="390" t="s">
        <v>489</v>
      </c>
      <c r="F577" s="390" t="s">
        <v>47</v>
      </c>
      <c r="G577" s="67">
        <v>55142.080999999998</v>
      </c>
      <c r="H577" s="114"/>
      <c r="I577" s="114">
        <v>-30.5</v>
      </c>
      <c r="J577" s="114"/>
      <c r="K577" s="114"/>
      <c r="L577" s="114">
        <f>-15-10-81</f>
        <v>-106</v>
      </c>
      <c r="M577" s="114"/>
      <c r="N577" s="114"/>
      <c r="O577" s="67">
        <f t="shared" si="274"/>
        <v>55005.580999999998</v>
      </c>
      <c r="P577" s="114">
        <f t="shared" ref="P577:P639" si="281">Q577-O577</f>
        <v>-78.538099999997939</v>
      </c>
      <c r="Q577" s="497">
        <v>54927.0429</v>
      </c>
    </row>
    <row r="578" spans="1:21">
      <c r="A578" s="394" t="s">
        <v>48</v>
      </c>
      <c r="B578" s="390" t="s">
        <v>30</v>
      </c>
      <c r="C578" s="390" t="s">
        <v>60</v>
      </c>
      <c r="D578" s="390" t="s">
        <v>31</v>
      </c>
      <c r="E578" s="390" t="s">
        <v>489</v>
      </c>
      <c r="F578" s="390" t="s">
        <v>49</v>
      </c>
      <c r="G578" s="67">
        <v>1212.7380000000001</v>
      </c>
      <c r="H578" s="114"/>
      <c r="I578" s="114"/>
      <c r="J578" s="114"/>
      <c r="K578" s="114"/>
      <c r="L578" s="114"/>
      <c r="M578" s="114"/>
      <c r="N578" s="114"/>
      <c r="O578" s="67">
        <f t="shared" si="274"/>
        <v>1212.7380000000001</v>
      </c>
      <c r="P578" s="114">
        <f t="shared" si="281"/>
        <v>-163.44900000000007</v>
      </c>
      <c r="Q578" s="497">
        <v>1049.289</v>
      </c>
    </row>
    <row r="579" spans="1:21">
      <c r="A579" s="394" t="s">
        <v>50</v>
      </c>
      <c r="B579" s="390" t="s">
        <v>30</v>
      </c>
      <c r="C579" s="390" t="s">
        <v>60</v>
      </c>
      <c r="D579" s="390" t="s">
        <v>31</v>
      </c>
      <c r="E579" s="390" t="s">
        <v>489</v>
      </c>
      <c r="F579" s="390" t="s">
        <v>51</v>
      </c>
      <c r="G579" s="67">
        <v>22.186</v>
      </c>
      <c r="H579" s="114"/>
      <c r="I579" s="114">
        <v>5</v>
      </c>
      <c r="J579" s="114"/>
      <c r="K579" s="114"/>
      <c r="L579" s="114">
        <f>10+21</f>
        <v>31</v>
      </c>
      <c r="M579" s="114"/>
      <c r="N579" s="114"/>
      <c r="O579" s="67">
        <f t="shared" si="274"/>
        <v>58.186</v>
      </c>
      <c r="P579" s="114">
        <f t="shared" si="281"/>
        <v>-1.6571899999999999</v>
      </c>
      <c r="Q579" s="497">
        <v>56.52881</v>
      </c>
    </row>
    <row r="580" spans="1:21" ht="22.5">
      <c r="A580" s="396" t="s">
        <v>393</v>
      </c>
      <c r="B580" s="389" t="s">
        <v>30</v>
      </c>
      <c r="C580" s="389" t="s">
        <v>60</v>
      </c>
      <c r="D580" s="389" t="s">
        <v>31</v>
      </c>
      <c r="E580" s="389" t="s">
        <v>394</v>
      </c>
      <c r="F580" s="389"/>
      <c r="G580" s="112">
        <f>G581+G582</f>
        <v>0</v>
      </c>
      <c r="H580" s="112">
        <f t="shared" ref="H580:Q580" si="282">H581+H582</f>
        <v>0</v>
      </c>
      <c r="I580" s="112">
        <f t="shared" si="282"/>
        <v>0</v>
      </c>
      <c r="J580" s="112">
        <f t="shared" si="282"/>
        <v>0</v>
      </c>
      <c r="K580" s="112">
        <f t="shared" si="282"/>
        <v>2200</v>
      </c>
      <c r="L580" s="112">
        <f t="shared" si="282"/>
        <v>0</v>
      </c>
      <c r="M580" s="112">
        <f t="shared" si="282"/>
        <v>0</v>
      </c>
      <c r="N580" s="112">
        <f t="shared" si="282"/>
        <v>0</v>
      </c>
      <c r="O580" s="112">
        <f t="shared" si="282"/>
        <v>2200</v>
      </c>
      <c r="P580" s="112">
        <f t="shared" si="282"/>
        <v>0</v>
      </c>
      <c r="Q580" s="469">
        <f t="shared" si="282"/>
        <v>2200</v>
      </c>
    </row>
    <row r="581" spans="1:21">
      <c r="A581" s="395" t="s">
        <v>46</v>
      </c>
      <c r="B581" s="390" t="s">
        <v>30</v>
      </c>
      <c r="C581" s="390" t="s">
        <v>60</v>
      </c>
      <c r="D581" s="390" t="s">
        <v>31</v>
      </c>
      <c r="E581" s="390" t="s">
        <v>394</v>
      </c>
      <c r="F581" s="390" t="s">
        <v>47</v>
      </c>
      <c r="G581" s="67"/>
      <c r="H581" s="114"/>
      <c r="I581" s="114"/>
      <c r="J581" s="114"/>
      <c r="K581" s="114">
        <f>365.878-24.777</f>
        <v>341.101</v>
      </c>
      <c r="L581" s="114"/>
      <c r="M581" s="114"/>
      <c r="N581" s="114"/>
      <c r="O581" s="67">
        <f t="shared" si="274"/>
        <v>341.101</v>
      </c>
      <c r="P581" s="114">
        <f t="shared" si="281"/>
        <v>0</v>
      </c>
      <c r="Q581" s="497">
        <v>341.101</v>
      </c>
    </row>
    <row r="582" spans="1:21" s="23" customFormat="1">
      <c r="A582" s="370" t="s">
        <v>92</v>
      </c>
      <c r="B582" s="390" t="s">
        <v>30</v>
      </c>
      <c r="C582" s="390" t="s">
        <v>60</v>
      </c>
      <c r="D582" s="390" t="s">
        <v>31</v>
      </c>
      <c r="E582" s="390" t="s">
        <v>394</v>
      </c>
      <c r="F582" s="390" t="s">
        <v>93</v>
      </c>
      <c r="G582" s="67"/>
      <c r="H582" s="114"/>
      <c r="I582" s="114"/>
      <c r="J582" s="114"/>
      <c r="K582" s="114">
        <f>1834.122+24.777</f>
        <v>1858.8990000000001</v>
      </c>
      <c r="L582" s="114"/>
      <c r="M582" s="114"/>
      <c r="N582" s="114"/>
      <c r="O582" s="67">
        <f t="shared" si="274"/>
        <v>1858.8990000000001</v>
      </c>
      <c r="P582" s="114">
        <f t="shared" si="281"/>
        <v>0</v>
      </c>
      <c r="Q582" s="497">
        <v>1858.8989999999999</v>
      </c>
      <c r="R582" s="113"/>
      <c r="S582" s="113"/>
      <c r="T582" s="113"/>
      <c r="U582" s="113"/>
    </row>
    <row r="583" spans="1:21" ht="22.5">
      <c r="A583" s="396" t="s">
        <v>395</v>
      </c>
      <c r="B583" s="389" t="s">
        <v>30</v>
      </c>
      <c r="C583" s="389" t="s">
        <v>60</v>
      </c>
      <c r="D583" s="389" t="s">
        <v>31</v>
      </c>
      <c r="E583" s="389" t="s">
        <v>396</v>
      </c>
      <c r="F583" s="389"/>
      <c r="G583" s="112">
        <f>G584+G585</f>
        <v>0</v>
      </c>
      <c r="H583" s="112">
        <f t="shared" ref="H583:Q583" si="283">H584+H585</f>
        <v>0</v>
      </c>
      <c r="I583" s="112">
        <f t="shared" si="283"/>
        <v>0</v>
      </c>
      <c r="J583" s="112">
        <f t="shared" si="283"/>
        <v>0</v>
      </c>
      <c r="K583" s="112">
        <f t="shared" si="283"/>
        <v>1236</v>
      </c>
      <c r="L583" s="112">
        <f t="shared" si="283"/>
        <v>0</v>
      </c>
      <c r="M583" s="112">
        <f t="shared" si="283"/>
        <v>0</v>
      </c>
      <c r="N583" s="112">
        <f t="shared" si="283"/>
        <v>0</v>
      </c>
      <c r="O583" s="112">
        <f t="shared" si="283"/>
        <v>1236</v>
      </c>
      <c r="P583" s="112">
        <f t="shared" si="283"/>
        <v>0</v>
      </c>
      <c r="Q583" s="469">
        <f t="shared" si="283"/>
        <v>1236</v>
      </c>
    </row>
    <row r="584" spans="1:21">
      <c r="A584" s="395" t="s">
        <v>46</v>
      </c>
      <c r="B584" s="390" t="s">
        <v>30</v>
      </c>
      <c r="C584" s="390" t="s">
        <v>60</v>
      </c>
      <c r="D584" s="390" t="s">
        <v>31</v>
      </c>
      <c r="E584" s="390" t="s">
        <v>396</v>
      </c>
      <c r="F584" s="390" t="s">
        <v>47</v>
      </c>
      <c r="G584" s="67"/>
      <c r="H584" s="114"/>
      <c r="I584" s="114"/>
      <c r="J584" s="114"/>
      <c r="K584" s="114">
        <v>407.5</v>
      </c>
      <c r="L584" s="114"/>
      <c r="M584" s="114"/>
      <c r="N584" s="114"/>
      <c r="O584" s="67">
        <f t="shared" si="274"/>
        <v>407.5</v>
      </c>
      <c r="P584" s="114">
        <f t="shared" si="281"/>
        <v>0</v>
      </c>
      <c r="Q584" s="497">
        <v>407.5</v>
      </c>
    </row>
    <row r="585" spans="1:21" s="23" customFormat="1">
      <c r="A585" s="370" t="s">
        <v>92</v>
      </c>
      <c r="B585" s="390" t="s">
        <v>30</v>
      </c>
      <c r="C585" s="390" t="s">
        <v>60</v>
      </c>
      <c r="D585" s="390" t="s">
        <v>31</v>
      </c>
      <c r="E585" s="390" t="s">
        <v>396</v>
      </c>
      <c r="F585" s="390" t="s">
        <v>93</v>
      </c>
      <c r="G585" s="67"/>
      <c r="H585" s="114"/>
      <c r="I585" s="114"/>
      <c r="J585" s="114"/>
      <c r="K585" s="114">
        <v>828.5</v>
      </c>
      <c r="L585" s="114"/>
      <c r="M585" s="114"/>
      <c r="N585" s="114"/>
      <c r="O585" s="67">
        <f t="shared" si="274"/>
        <v>828.5</v>
      </c>
      <c r="P585" s="114">
        <f t="shared" si="281"/>
        <v>0</v>
      </c>
      <c r="Q585" s="497">
        <v>828.5</v>
      </c>
      <c r="R585" s="113"/>
      <c r="S585" s="113"/>
      <c r="T585" s="113"/>
      <c r="U585" s="113"/>
    </row>
    <row r="586" spans="1:21" ht="56.25">
      <c r="A586" s="396" t="s">
        <v>490</v>
      </c>
      <c r="B586" s="389" t="s">
        <v>30</v>
      </c>
      <c r="C586" s="389" t="s">
        <v>60</v>
      </c>
      <c r="D586" s="389" t="s">
        <v>31</v>
      </c>
      <c r="E586" s="389" t="s">
        <v>491</v>
      </c>
      <c r="F586" s="389"/>
      <c r="G586" s="112">
        <f>G587+G588</f>
        <v>0</v>
      </c>
      <c r="H586" s="112">
        <f>H587+H588</f>
        <v>0</v>
      </c>
      <c r="I586" s="112">
        <f>I587+I588</f>
        <v>0</v>
      </c>
      <c r="J586" s="112">
        <f>J587+J588</f>
        <v>8160</v>
      </c>
      <c r="K586" s="112">
        <f t="shared" ref="K586:Q586" si="284">K587+K588</f>
        <v>0</v>
      </c>
      <c r="L586" s="112">
        <f t="shared" si="284"/>
        <v>0</v>
      </c>
      <c r="M586" s="112">
        <f t="shared" si="284"/>
        <v>0</v>
      </c>
      <c r="N586" s="112">
        <f t="shared" si="284"/>
        <v>0</v>
      </c>
      <c r="O586" s="112">
        <f t="shared" si="284"/>
        <v>8160</v>
      </c>
      <c r="P586" s="112">
        <f t="shared" si="284"/>
        <v>3641.0049999999997</v>
      </c>
      <c r="Q586" s="469">
        <f t="shared" si="284"/>
        <v>11801.004999999999</v>
      </c>
    </row>
    <row r="587" spans="1:21">
      <c r="A587" s="370" t="s">
        <v>33</v>
      </c>
      <c r="B587" s="390" t="s">
        <v>30</v>
      </c>
      <c r="C587" s="390" t="s">
        <v>60</v>
      </c>
      <c r="D587" s="390" t="s">
        <v>31</v>
      </c>
      <c r="E587" s="390" t="s">
        <v>491</v>
      </c>
      <c r="F587" s="390" t="s">
        <v>209</v>
      </c>
      <c r="G587" s="67"/>
      <c r="H587" s="114"/>
      <c r="I587" s="114"/>
      <c r="J587" s="114">
        <f>2383.4+3382</f>
        <v>5765.4</v>
      </c>
      <c r="K587" s="114"/>
      <c r="L587" s="114"/>
      <c r="M587" s="114"/>
      <c r="N587" s="114"/>
      <c r="O587" s="67">
        <f t="shared" si="274"/>
        <v>5765.4</v>
      </c>
      <c r="P587" s="114">
        <f t="shared" si="281"/>
        <v>2755.1049999999996</v>
      </c>
      <c r="Q587" s="497">
        <v>8520.5049999999992</v>
      </c>
    </row>
    <row r="588" spans="1:21" s="23" customFormat="1" ht="33.75">
      <c r="A588" s="395" t="s">
        <v>98</v>
      </c>
      <c r="B588" s="390" t="s">
        <v>30</v>
      </c>
      <c r="C588" s="390" t="s">
        <v>60</v>
      </c>
      <c r="D588" s="390" t="s">
        <v>31</v>
      </c>
      <c r="E588" s="390" t="s">
        <v>491</v>
      </c>
      <c r="F588" s="390" t="s">
        <v>99</v>
      </c>
      <c r="G588" s="67"/>
      <c r="H588" s="114"/>
      <c r="I588" s="114"/>
      <c r="J588" s="114">
        <f>2164.6+230</f>
        <v>2394.6</v>
      </c>
      <c r="K588" s="114"/>
      <c r="L588" s="114"/>
      <c r="M588" s="114"/>
      <c r="N588" s="114"/>
      <c r="O588" s="67">
        <f t="shared" si="274"/>
        <v>2394.6</v>
      </c>
      <c r="P588" s="114">
        <f t="shared" si="281"/>
        <v>885.90000000000009</v>
      </c>
      <c r="Q588" s="497">
        <v>3280.5</v>
      </c>
      <c r="R588" s="113"/>
      <c r="S588" s="113"/>
      <c r="T588" s="113"/>
      <c r="U588" s="113"/>
    </row>
    <row r="589" spans="1:21">
      <c r="A589" s="397" t="s">
        <v>492</v>
      </c>
      <c r="B589" s="389" t="s">
        <v>30</v>
      </c>
      <c r="C589" s="389" t="s">
        <v>60</v>
      </c>
      <c r="D589" s="389" t="s">
        <v>31</v>
      </c>
      <c r="E589" s="389" t="s">
        <v>493</v>
      </c>
      <c r="F589" s="389"/>
      <c r="G589" s="112">
        <f>G590</f>
        <v>0</v>
      </c>
      <c r="H589" s="112">
        <f>H590</f>
        <v>0</v>
      </c>
      <c r="I589" s="112">
        <f>I590</f>
        <v>3383</v>
      </c>
      <c r="J589" s="112">
        <f>J590</f>
        <v>-2500</v>
      </c>
      <c r="K589" s="112">
        <f t="shared" ref="K589:Q589" si="285">K590</f>
        <v>0</v>
      </c>
      <c r="L589" s="112">
        <f t="shared" si="285"/>
        <v>-883</v>
      </c>
      <c r="M589" s="112">
        <f t="shared" si="285"/>
        <v>0</v>
      </c>
      <c r="N589" s="112">
        <f t="shared" si="285"/>
        <v>0</v>
      </c>
      <c r="O589" s="112">
        <f t="shared" si="285"/>
        <v>0</v>
      </c>
      <c r="P589" s="112">
        <f t="shared" si="285"/>
        <v>0</v>
      </c>
      <c r="Q589" s="469">
        <f t="shared" si="285"/>
        <v>0</v>
      </c>
    </row>
    <row r="590" spans="1:21" s="23" customFormat="1" ht="22.5">
      <c r="A590" s="394" t="s">
        <v>190</v>
      </c>
      <c r="B590" s="390" t="s">
        <v>30</v>
      </c>
      <c r="C590" s="390" t="s">
        <v>60</v>
      </c>
      <c r="D590" s="390" t="s">
        <v>31</v>
      </c>
      <c r="E590" s="390" t="s">
        <v>493</v>
      </c>
      <c r="F590" s="390" t="s">
        <v>191</v>
      </c>
      <c r="G590" s="67"/>
      <c r="H590" s="114"/>
      <c r="I590" s="114">
        <v>3383</v>
      </c>
      <c r="J590" s="114">
        <v>-2500</v>
      </c>
      <c r="K590" s="114"/>
      <c r="L590" s="114">
        <v>-883</v>
      </c>
      <c r="M590" s="114"/>
      <c r="N590" s="114"/>
      <c r="O590" s="67">
        <f t="shared" si="274"/>
        <v>0</v>
      </c>
      <c r="P590" s="114">
        <f t="shared" si="281"/>
        <v>0</v>
      </c>
      <c r="Q590" s="497">
        <v>0</v>
      </c>
      <c r="R590" s="113"/>
      <c r="S590" s="113"/>
      <c r="T590" s="113"/>
      <c r="U590" s="113"/>
    </row>
    <row r="591" spans="1:21">
      <c r="A591" s="397" t="s">
        <v>494</v>
      </c>
      <c r="B591" s="389" t="s">
        <v>30</v>
      </c>
      <c r="C591" s="389" t="s">
        <v>60</v>
      </c>
      <c r="D591" s="389" t="s">
        <v>31</v>
      </c>
      <c r="E591" s="389" t="s">
        <v>125</v>
      </c>
      <c r="F591" s="389"/>
      <c r="G591" s="112">
        <f>G592</f>
        <v>0</v>
      </c>
      <c r="H591" s="112">
        <f>H592</f>
        <v>0</v>
      </c>
      <c r="I591" s="112">
        <f>I592</f>
        <v>3168</v>
      </c>
      <c r="J591" s="112">
        <f>J592</f>
        <v>0</v>
      </c>
      <c r="K591" s="112">
        <f t="shared" ref="K591:Q591" si="286">K592</f>
        <v>0</v>
      </c>
      <c r="L591" s="112">
        <f t="shared" si="286"/>
        <v>-1305.5</v>
      </c>
      <c r="M591" s="112">
        <f t="shared" si="286"/>
        <v>0</v>
      </c>
      <c r="N591" s="112">
        <f t="shared" si="286"/>
        <v>0</v>
      </c>
      <c r="O591" s="112">
        <f t="shared" si="286"/>
        <v>1862.5</v>
      </c>
      <c r="P591" s="112">
        <f t="shared" si="286"/>
        <v>-1862.5</v>
      </c>
      <c r="Q591" s="469">
        <f t="shared" si="286"/>
        <v>0</v>
      </c>
    </row>
    <row r="592" spans="1:21" ht="22.5">
      <c r="A592" s="394" t="s">
        <v>190</v>
      </c>
      <c r="B592" s="390" t="s">
        <v>30</v>
      </c>
      <c r="C592" s="390" t="s">
        <v>60</v>
      </c>
      <c r="D592" s="390" t="s">
        <v>31</v>
      </c>
      <c r="E592" s="390" t="s">
        <v>125</v>
      </c>
      <c r="F592" s="390" t="s">
        <v>191</v>
      </c>
      <c r="G592" s="67"/>
      <c r="H592" s="114"/>
      <c r="I592" s="114">
        <v>3168</v>
      </c>
      <c r="J592" s="114"/>
      <c r="K592" s="114"/>
      <c r="L592" s="114">
        <v>-1305.5</v>
      </c>
      <c r="M592" s="114"/>
      <c r="N592" s="114"/>
      <c r="O592" s="67">
        <f t="shared" si="274"/>
        <v>1862.5</v>
      </c>
      <c r="P592" s="114">
        <f t="shared" si="281"/>
        <v>-1862.5</v>
      </c>
      <c r="Q592" s="497">
        <v>0</v>
      </c>
    </row>
    <row r="593" spans="1:21" s="23" customFormat="1">
      <c r="A593" s="388" t="s">
        <v>495</v>
      </c>
      <c r="B593" s="389"/>
      <c r="C593" s="389" t="s">
        <v>60</v>
      </c>
      <c r="D593" s="389" t="s">
        <v>60</v>
      </c>
      <c r="E593" s="389"/>
      <c r="F593" s="389"/>
      <c r="G593" s="112">
        <f t="shared" ref="G593:Q593" si="287">G594+G608+G680+G722+G732+G727+G724+G730</f>
        <v>18227.3</v>
      </c>
      <c r="H593" s="112">
        <f t="shared" si="287"/>
        <v>0</v>
      </c>
      <c r="I593" s="112">
        <f t="shared" si="287"/>
        <v>8739.4</v>
      </c>
      <c r="J593" s="112">
        <f t="shared" si="287"/>
        <v>1631.7080000000001</v>
      </c>
      <c r="K593" s="112">
        <f t="shared" si="287"/>
        <v>0</v>
      </c>
      <c r="L593" s="112">
        <f t="shared" si="287"/>
        <v>500</v>
      </c>
      <c r="M593" s="112">
        <f t="shared" si="287"/>
        <v>0</v>
      </c>
      <c r="N593" s="112">
        <f t="shared" si="287"/>
        <v>0</v>
      </c>
      <c r="O593" s="112">
        <f t="shared" si="287"/>
        <v>29098.408000000003</v>
      </c>
      <c r="P593" s="112">
        <f t="shared" si="287"/>
        <v>721.41030000000001</v>
      </c>
      <c r="Q593" s="469">
        <f t="shared" si="287"/>
        <v>29819.818299999999</v>
      </c>
      <c r="R593" s="113"/>
      <c r="S593" s="113"/>
      <c r="T593" s="113"/>
      <c r="U593" s="113"/>
    </row>
    <row r="594" spans="1:21" s="133" customFormat="1">
      <c r="A594" s="405" t="s">
        <v>496</v>
      </c>
      <c r="B594" s="389" t="s">
        <v>30</v>
      </c>
      <c r="C594" s="389" t="s">
        <v>60</v>
      </c>
      <c r="D594" s="389" t="s">
        <v>60</v>
      </c>
      <c r="E594" s="389" t="s">
        <v>497</v>
      </c>
      <c r="F594" s="389"/>
      <c r="G594" s="112">
        <f>G595+G599+G601+G603+G606</f>
        <v>15249.3</v>
      </c>
      <c r="H594" s="112">
        <f t="shared" ref="H594:Q594" si="288">H595+H599+H601+H603+H606</f>
        <v>0</v>
      </c>
      <c r="I594" s="112">
        <f t="shared" si="288"/>
        <v>800</v>
      </c>
      <c r="J594" s="112">
        <f t="shared" si="288"/>
        <v>1631.7080000000001</v>
      </c>
      <c r="K594" s="112">
        <f t="shared" si="288"/>
        <v>0</v>
      </c>
      <c r="L594" s="112">
        <f t="shared" si="288"/>
        <v>500</v>
      </c>
      <c r="M594" s="112">
        <f t="shared" si="288"/>
        <v>0</v>
      </c>
      <c r="N594" s="112">
        <f t="shared" si="288"/>
        <v>0</v>
      </c>
      <c r="O594" s="112">
        <f t="shared" si="288"/>
        <v>18181.008000000002</v>
      </c>
      <c r="P594" s="112">
        <f t="shared" si="288"/>
        <v>-1503.5897</v>
      </c>
      <c r="Q594" s="469">
        <f t="shared" si="288"/>
        <v>16677.418299999998</v>
      </c>
      <c r="R594" s="833"/>
      <c r="S594" s="833"/>
      <c r="T594" s="833"/>
      <c r="U594" s="833"/>
    </row>
    <row r="595" spans="1:21" s="134" customFormat="1" ht="22.5">
      <c r="A595" s="401" t="s">
        <v>498</v>
      </c>
      <c r="B595" s="389" t="s">
        <v>30</v>
      </c>
      <c r="C595" s="389" t="s">
        <v>60</v>
      </c>
      <c r="D595" s="389" t="s">
        <v>60</v>
      </c>
      <c r="E595" s="389" t="s">
        <v>499</v>
      </c>
      <c r="F595" s="389"/>
      <c r="G595" s="112">
        <f>G597+G596+G598</f>
        <v>4400</v>
      </c>
      <c r="H595" s="112">
        <f t="shared" ref="H595:Q595" si="289">H597+H596+H598</f>
        <v>0</v>
      </c>
      <c r="I595" s="112">
        <f t="shared" si="289"/>
        <v>0</v>
      </c>
      <c r="J595" s="112">
        <f t="shared" si="289"/>
        <v>1715</v>
      </c>
      <c r="K595" s="112">
        <f t="shared" si="289"/>
        <v>0</v>
      </c>
      <c r="L595" s="112">
        <f t="shared" si="289"/>
        <v>-1000</v>
      </c>
      <c r="M595" s="112">
        <f t="shared" si="289"/>
        <v>0</v>
      </c>
      <c r="N595" s="112">
        <f t="shared" si="289"/>
        <v>0</v>
      </c>
      <c r="O595" s="112">
        <f t="shared" si="289"/>
        <v>5115</v>
      </c>
      <c r="P595" s="112">
        <f t="shared" si="289"/>
        <v>-715</v>
      </c>
      <c r="Q595" s="469">
        <f t="shared" si="289"/>
        <v>4400</v>
      </c>
      <c r="R595" s="834"/>
      <c r="S595" s="834"/>
      <c r="T595" s="834"/>
      <c r="U595" s="834"/>
    </row>
    <row r="596" spans="1:21" s="134" customFormat="1">
      <c r="A596" s="395" t="s">
        <v>46</v>
      </c>
      <c r="B596" s="390" t="s">
        <v>30</v>
      </c>
      <c r="C596" s="390" t="s">
        <v>60</v>
      </c>
      <c r="D596" s="390" t="s">
        <v>60</v>
      </c>
      <c r="E596" s="390" t="s">
        <v>499</v>
      </c>
      <c r="F596" s="390" t="s">
        <v>47</v>
      </c>
      <c r="G596" s="67"/>
      <c r="H596" s="67"/>
      <c r="I596" s="67"/>
      <c r="J596" s="67">
        <v>30</v>
      </c>
      <c r="K596" s="67"/>
      <c r="L596" s="67"/>
      <c r="M596" s="67"/>
      <c r="N596" s="67"/>
      <c r="O596" s="67">
        <f t="shared" si="274"/>
        <v>30</v>
      </c>
      <c r="P596" s="114">
        <f t="shared" si="281"/>
        <v>-30</v>
      </c>
      <c r="Q596" s="497">
        <v>0</v>
      </c>
      <c r="R596" s="834"/>
      <c r="S596" s="834"/>
      <c r="T596" s="834"/>
      <c r="U596" s="834"/>
    </row>
    <row r="597" spans="1:21" s="134" customFormat="1">
      <c r="A597" s="370" t="s">
        <v>500</v>
      </c>
      <c r="B597" s="390" t="s">
        <v>30</v>
      </c>
      <c r="C597" s="390" t="s">
        <v>60</v>
      </c>
      <c r="D597" s="390" t="s">
        <v>60</v>
      </c>
      <c r="E597" s="390" t="s">
        <v>499</v>
      </c>
      <c r="F597" s="390" t="s">
        <v>501</v>
      </c>
      <c r="G597" s="67">
        <v>4400</v>
      </c>
      <c r="H597" s="371"/>
      <c r="I597" s="371"/>
      <c r="J597" s="114">
        <v>1685</v>
      </c>
      <c r="K597" s="114"/>
      <c r="L597" s="114">
        <f>-4400-1000</f>
        <v>-5400</v>
      </c>
      <c r="M597" s="114"/>
      <c r="N597" s="114"/>
      <c r="O597" s="67">
        <f t="shared" si="274"/>
        <v>685</v>
      </c>
      <c r="P597" s="114">
        <f t="shared" si="281"/>
        <v>-685</v>
      </c>
      <c r="Q597" s="497">
        <v>0</v>
      </c>
      <c r="R597" s="834"/>
      <c r="S597" s="834"/>
      <c r="T597" s="834"/>
      <c r="U597" s="834"/>
    </row>
    <row r="598" spans="1:21" s="23" customFormat="1" ht="33.75">
      <c r="A598" s="404" t="s">
        <v>386</v>
      </c>
      <c r="B598" s="390" t="s">
        <v>30</v>
      </c>
      <c r="C598" s="390" t="s">
        <v>60</v>
      </c>
      <c r="D598" s="390" t="s">
        <v>60</v>
      </c>
      <c r="E598" s="390" t="s">
        <v>499</v>
      </c>
      <c r="F598" s="390" t="s">
        <v>99</v>
      </c>
      <c r="G598" s="67"/>
      <c r="H598" s="371"/>
      <c r="I598" s="371"/>
      <c r="J598" s="114"/>
      <c r="K598" s="114"/>
      <c r="L598" s="114">
        <v>4400</v>
      </c>
      <c r="M598" s="114"/>
      <c r="N598" s="114"/>
      <c r="O598" s="67">
        <f t="shared" si="274"/>
        <v>4400</v>
      </c>
      <c r="P598" s="114">
        <f t="shared" si="281"/>
        <v>0</v>
      </c>
      <c r="Q598" s="497">
        <v>4400</v>
      </c>
      <c r="R598" s="113"/>
      <c r="S598" s="113"/>
      <c r="T598" s="113"/>
      <c r="U598" s="113"/>
    </row>
    <row r="599" spans="1:21" ht="22.5">
      <c r="A599" s="401" t="s">
        <v>502</v>
      </c>
      <c r="B599" s="389" t="s">
        <v>30</v>
      </c>
      <c r="C599" s="389" t="s">
        <v>60</v>
      </c>
      <c r="D599" s="389" t="s">
        <v>60</v>
      </c>
      <c r="E599" s="389" t="s">
        <v>503</v>
      </c>
      <c r="F599" s="389"/>
      <c r="G599" s="112">
        <f>G600</f>
        <v>1500</v>
      </c>
      <c r="H599" s="112">
        <f>H600</f>
        <v>0</v>
      </c>
      <c r="I599" s="112">
        <f>I600</f>
        <v>0</v>
      </c>
      <c r="J599" s="112">
        <f>J600</f>
        <v>0</v>
      </c>
      <c r="K599" s="112">
        <f t="shared" ref="K599:Q599" si="290">K600</f>
        <v>800</v>
      </c>
      <c r="L599" s="112">
        <f t="shared" si="290"/>
        <v>-255</v>
      </c>
      <c r="M599" s="112">
        <f t="shared" si="290"/>
        <v>0</v>
      </c>
      <c r="N599" s="112">
        <f t="shared" si="290"/>
        <v>0</v>
      </c>
      <c r="O599" s="112">
        <f t="shared" si="290"/>
        <v>2045</v>
      </c>
      <c r="P599" s="112">
        <f t="shared" si="290"/>
        <v>0</v>
      </c>
      <c r="Q599" s="469">
        <f t="shared" si="290"/>
        <v>2045</v>
      </c>
    </row>
    <row r="600" spans="1:21" s="23" customFormat="1">
      <c r="A600" s="370" t="s">
        <v>92</v>
      </c>
      <c r="B600" s="390" t="s">
        <v>30</v>
      </c>
      <c r="C600" s="390" t="s">
        <v>60</v>
      </c>
      <c r="D600" s="390" t="s">
        <v>60</v>
      </c>
      <c r="E600" s="390" t="s">
        <v>503</v>
      </c>
      <c r="F600" s="390" t="s">
        <v>93</v>
      </c>
      <c r="G600" s="67">
        <v>1500</v>
      </c>
      <c r="H600" s="114"/>
      <c r="I600" s="114"/>
      <c r="J600" s="114"/>
      <c r="K600" s="114">
        <v>800</v>
      </c>
      <c r="L600" s="114">
        <v>-255</v>
      </c>
      <c r="M600" s="114"/>
      <c r="N600" s="114"/>
      <c r="O600" s="67">
        <f t="shared" si="274"/>
        <v>2045</v>
      </c>
      <c r="P600" s="114">
        <f t="shared" si="281"/>
        <v>0</v>
      </c>
      <c r="Q600" s="497">
        <v>2045</v>
      </c>
      <c r="R600" s="113"/>
      <c r="S600" s="113"/>
      <c r="T600" s="113"/>
      <c r="U600" s="113"/>
    </row>
    <row r="601" spans="1:21" ht="22.5">
      <c r="A601" s="401" t="s">
        <v>504</v>
      </c>
      <c r="B601" s="389" t="s">
        <v>30</v>
      </c>
      <c r="C601" s="389" t="s">
        <v>60</v>
      </c>
      <c r="D601" s="389" t="s">
        <v>60</v>
      </c>
      <c r="E601" s="389" t="s">
        <v>505</v>
      </c>
      <c r="F601" s="389"/>
      <c r="G601" s="112">
        <f>G602</f>
        <v>4000</v>
      </c>
      <c r="H601" s="112">
        <f>H602</f>
        <v>0</v>
      </c>
      <c r="I601" s="112">
        <f>I602</f>
        <v>0</v>
      </c>
      <c r="J601" s="112">
        <f>J602</f>
        <v>-83.29200000000003</v>
      </c>
      <c r="K601" s="112">
        <f t="shared" ref="K601:Q601" si="291">K602</f>
        <v>0</v>
      </c>
      <c r="L601" s="112">
        <f t="shared" si="291"/>
        <v>1255</v>
      </c>
      <c r="M601" s="112">
        <f t="shared" si="291"/>
        <v>0</v>
      </c>
      <c r="N601" s="112">
        <f t="shared" si="291"/>
        <v>0</v>
      </c>
      <c r="O601" s="112">
        <f t="shared" si="291"/>
        <v>5171.7080000000005</v>
      </c>
      <c r="P601" s="112">
        <f t="shared" si="291"/>
        <v>0</v>
      </c>
      <c r="Q601" s="469">
        <f t="shared" si="291"/>
        <v>5171.7079999999996</v>
      </c>
    </row>
    <row r="602" spans="1:21" s="100" customFormat="1">
      <c r="A602" s="370" t="s">
        <v>92</v>
      </c>
      <c r="B602" s="390" t="s">
        <v>30</v>
      </c>
      <c r="C602" s="390" t="s">
        <v>60</v>
      </c>
      <c r="D602" s="390" t="s">
        <v>60</v>
      </c>
      <c r="E602" s="390" t="s">
        <v>505</v>
      </c>
      <c r="F602" s="390" t="s">
        <v>93</v>
      </c>
      <c r="G602" s="67">
        <v>4000</v>
      </c>
      <c r="H602" s="114"/>
      <c r="I602" s="114"/>
      <c r="J602" s="114">
        <f>652-735.292</f>
        <v>-83.29200000000003</v>
      </c>
      <c r="K602" s="114"/>
      <c r="L602" s="114">
        <f>255+1000</f>
        <v>1255</v>
      </c>
      <c r="M602" s="114"/>
      <c r="N602" s="114"/>
      <c r="O602" s="67">
        <f t="shared" si="274"/>
        <v>5171.7080000000005</v>
      </c>
      <c r="P602" s="114">
        <f t="shared" si="281"/>
        <v>0</v>
      </c>
      <c r="Q602" s="497">
        <v>5171.7079999999996</v>
      </c>
      <c r="R602" s="113"/>
      <c r="S602" s="113"/>
      <c r="T602" s="113"/>
      <c r="U602" s="113"/>
    </row>
    <row r="603" spans="1:21" ht="22.5">
      <c r="A603" s="388" t="s">
        <v>506</v>
      </c>
      <c r="B603" s="389" t="s">
        <v>30</v>
      </c>
      <c r="C603" s="389" t="s">
        <v>60</v>
      </c>
      <c r="D603" s="389" t="s">
        <v>60</v>
      </c>
      <c r="E603" s="389" t="s">
        <v>507</v>
      </c>
      <c r="F603" s="389"/>
      <c r="G603" s="112">
        <f>G604+G605</f>
        <v>5349.3</v>
      </c>
      <c r="H603" s="112">
        <f>H604+H605</f>
        <v>0</v>
      </c>
      <c r="I603" s="112">
        <f>I604+I605</f>
        <v>800</v>
      </c>
      <c r="J603" s="112">
        <f>J604+J605</f>
        <v>0</v>
      </c>
      <c r="K603" s="112">
        <f t="shared" ref="K603:Q603" si="292">K604+K605</f>
        <v>-800</v>
      </c>
      <c r="L603" s="112">
        <f t="shared" si="292"/>
        <v>0</v>
      </c>
      <c r="M603" s="112">
        <f t="shared" si="292"/>
        <v>0</v>
      </c>
      <c r="N603" s="112">
        <f t="shared" si="292"/>
        <v>0</v>
      </c>
      <c r="O603" s="112">
        <f t="shared" si="292"/>
        <v>5349.2999999999993</v>
      </c>
      <c r="P603" s="112">
        <f t="shared" si="292"/>
        <v>-288.58969999999988</v>
      </c>
      <c r="Q603" s="469">
        <f t="shared" si="292"/>
        <v>5060.7102999999997</v>
      </c>
    </row>
    <row r="604" spans="1:21" ht="33.75">
      <c r="A604" s="404" t="s">
        <v>386</v>
      </c>
      <c r="B604" s="390" t="s">
        <v>30</v>
      </c>
      <c r="C604" s="390" t="s">
        <v>60</v>
      </c>
      <c r="D604" s="390" t="s">
        <v>60</v>
      </c>
      <c r="E604" s="390" t="s">
        <v>507</v>
      </c>
      <c r="F604" s="390" t="s">
        <v>99</v>
      </c>
      <c r="G604" s="67">
        <v>5021.7</v>
      </c>
      <c r="H604" s="114"/>
      <c r="I604" s="114"/>
      <c r="J604" s="114"/>
      <c r="K604" s="114"/>
      <c r="L604" s="114"/>
      <c r="M604" s="114"/>
      <c r="N604" s="114"/>
      <c r="O604" s="67">
        <f t="shared" si="274"/>
        <v>5021.7</v>
      </c>
      <c r="P604" s="114">
        <f t="shared" si="281"/>
        <v>0</v>
      </c>
      <c r="Q604" s="497">
        <v>5021.7</v>
      </c>
    </row>
    <row r="605" spans="1:21" s="23" customFormat="1">
      <c r="A605" s="370" t="s">
        <v>92</v>
      </c>
      <c r="B605" s="390" t="s">
        <v>30</v>
      </c>
      <c r="C605" s="390" t="s">
        <v>60</v>
      </c>
      <c r="D605" s="390" t="s">
        <v>60</v>
      </c>
      <c r="E605" s="390" t="s">
        <v>507</v>
      </c>
      <c r="F605" s="390" t="s">
        <v>93</v>
      </c>
      <c r="G605" s="67">
        <v>327.60000000000002</v>
      </c>
      <c r="H605" s="114"/>
      <c r="I605" s="114">
        <v>800</v>
      </c>
      <c r="J605" s="114"/>
      <c r="K605" s="114">
        <v>-800</v>
      </c>
      <c r="L605" s="114"/>
      <c r="M605" s="114"/>
      <c r="N605" s="114"/>
      <c r="O605" s="67">
        <f t="shared" si="274"/>
        <v>327.59999999999991</v>
      </c>
      <c r="P605" s="114">
        <f t="shared" si="281"/>
        <v>-288.58969999999988</v>
      </c>
      <c r="Q605" s="497">
        <v>39.010300000000001</v>
      </c>
      <c r="R605" s="113"/>
      <c r="S605" s="113"/>
      <c r="T605" s="113"/>
      <c r="U605" s="113"/>
    </row>
    <row r="606" spans="1:21" ht="22.5">
      <c r="A606" s="528" t="s">
        <v>508</v>
      </c>
      <c r="B606" s="389" t="s">
        <v>30</v>
      </c>
      <c r="C606" s="389" t="s">
        <v>60</v>
      </c>
      <c r="D606" s="389" t="s">
        <v>60</v>
      </c>
      <c r="E606" s="389" t="s">
        <v>509</v>
      </c>
      <c r="F606" s="389"/>
      <c r="G606" s="112">
        <f>G607</f>
        <v>0</v>
      </c>
      <c r="H606" s="112">
        <f t="shared" ref="H606:Q606" si="293">H607</f>
        <v>0</v>
      </c>
      <c r="I606" s="112">
        <f t="shared" si="293"/>
        <v>0</v>
      </c>
      <c r="J606" s="112">
        <f t="shared" si="293"/>
        <v>0</v>
      </c>
      <c r="K606" s="112">
        <f t="shared" si="293"/>
        <v>0</v>
      </c>
      <c r="L606" s="112">
        <f t="shared" si="293"/>
        <v>500</v>
      </c>
      <c r="M606" s="112">
        <f t="shared" si="293"/>
        <v>0</v>
      </c>
      <c r="N606" s="112">
        <f t="shared" si="293"/>
        <v>0</v>
      </c>
      <c r="O606" s="112">
        <f t="shared" si="293"/>
        <v>500</v>
      </c>
      <c r="P606" s="112">
        <f t="shared" si="293"/>
        <v>-500</v>
      </c>
      <c r="Q606" s="469">
        <f t="shared" si="293"/>
        <v>0</v>
      </c>
    </row>
    <row r="607" spans="1:21" s="23" customFormat="1">
      <c r="A607" s="395" t="s">
        <v>46</v>
      </c>
      <c r="B607" s="390" t="s">
        <v>30</v>
      </c>
      <c r="C607" s="390" t="s">
        <v>60</v>
      </c>
      <c r="D607" s="390" t="s">
        <v>60</v>
      </c>
      <c r="E607" s="390" t="s">
        <v>509</v>
      </c>
      <c r="F607" s="390" t="s">
        <v>47</v>
      </c>
      <c r="G607" s="67"/>
      <c r="H607" s="114"/>
      <c r="I607" s="114"/>
      <c r="J607" s="114"/>
      <c r="K607" s="114"/>
      <c r="L607" s="114">
        <v>500</v>
      </c>
      <c r="M607" s="114"/>
      <c r="N607" s="114"/>
      <c r="O607" s="67">
        <f t="shared" si="274"/>
        <v>500</v>
      </c>
      <c r="P607" s="114">
        <f t="shared" si="281"/>
        <v>-500</v>
      </c>
      <c r="Q607" s="497">
        <v>0</v>
      </c>
      <c r="R607" s="113"/>
      <c r="S607" s="113"/>
      <c r="T607" s="113"/>
      <c r="U607" s="113"/>
    </row>
    <row r="608" spans="1:21" s="23" customFormat="1" ht="22.5">
      <c r="A608" s="397" t="s">
        <v>510</v>
      </c>
      <c r="B608" s="389" t="s">
        <v>30</v>
      </c>
      <c r="C608" s="389" t="s">
        <v>60</v>
      </c>
      <c r="D608" s="389" t="s">
        <v>60</v>
      </c>
      <c r="E608" s="389" t="s">
        <v>511</v>
      </c>
      <c r="F608" s="389"/>
      <c r="G608" s="112">
        <f>G609</f>
        <v>1597</v>
      </c>
      <c r="H608" s="112">
        <f>H609</f>
        <v>0</v>
      </c>
      <c r="I608" s="112">
        <f>I609</f>
        <v>0</v>
      </c>
      <c r="J608" s="112">
        <f>J609</f>
        <v>0</v>
      </c>
      <c r="K608" s="112">
        <f t="shared" ref="K608:Q608" si="294">K609</f>
        <v>0</v>
      </c>
      <c r="L608" s="112">
        <f t="shared" si="294"/>
        <v>0</v>
      </c>
      <c r="M608" s="112">
        <f t="shared" si="294"/>
        <v>0</v>
      </c>
      <c r="N608" s="112">
        <f t="shared" si="294"/>
        <v>0</v>
      </c>
      <c r="O608" s="112">
        <f t="shared" si="294"/>
        <v>1597</v>
      </c>
      <c r="P608" s="112">
        <f t="shared" si="294"/>
        <v>0</v>
      </c>
      <c r="Q608" s="469">
        <f t="shared" si="294"/>
        <v>1597</v>
      </c>
      <c r="R608" s="113"/>
      <c r="S608" s="113"/>
      <c r="T608" s="113"/>
      <c r="U608" s="113"/>
    </row>
    <row r="609" spans="1:21" s="23" customFormat="1" ht="24.75" customHeight="1">
      <c r="A609" s="397" t="s">
        <v>512</v>
      </c>
      <c r="B609" s="389" t="s">
        <v>30</v>
      </c>
      <c r="C609" s="389" t="s">
        <v>60</v>
      </c>
      <c r="D609" s="389" t="s">
        <v>60</v>
      </c>
      <c r="E609" s="389" t="s">
        <v>513</v>
      </c>
      <c r="F609" s="389"/>
      <c r="G609" s="112">
        <f>G610+G612+G614+G616+G618+G620+G622+G624+G626+G628+G630+G632+G634+G636+G638+G640+G642+G644+G646+G648+G650+G652+G654+G656+G658+G660+G662+G664+G666+G668+G670+G672+G674+G676+G678</f>
        <v>1597</v>
      </c>
      <c r="H609" s="112">
        <f t="shared" ref="H609:Q609" si="295">H610+H612+H614+H616+H618+H620+H622+H624+H626+H628+H630+H632+H634+H636+H638+H640+H642+H644+H646+H648+H650+H652+H654+H656+H658+H660+H662+H664+H666+H668+H670+H672+H674+H676+H678</f>
        <v>0</v>
      </c>
      <c r="I609" s="112">
        <f t="shared" si="295"/>
        <v>0</v>
      </c>
      <c r="J609" s="112">
        <f t="shared" si="295"/>
        <v>0</v>
      </c>
      <c r="K609" s="112">
        <f t="shared" si="295"/>
        <v>0</v>
      </c>
      <c r="L609" s="112">
        <f t="shared" si="295"/>
        <v>0</v>
      </c>
      <c r="M609" s="112">
        <f t="shared" si="295"/>
        <v>0</v>
      </c>
      <c r="N609" s="112">
        <f t="shared" si="295"/>
        <v>0</v>
      </c>
      <c r="O609" s="112">
        <f t="shared" si="295"/>
        <v>1597</v>
      </c>
      <c r="P609" s="112">
        <f t="shared" si="295"/>
        <v>0</v>
      </c>
      <c r="Q609" s="469">
        <f t="shared" si="295"/>
        <v>1597</v>
      </c>
      <c r="R609" s="113"/>
      <c r="S609" s="113"/>
      <c r="T609" s="113"/>
      <c r="U609" s="113"/>
    </row>
    <row r="610" spans="1:21" ht="22.5">
      <c r="A610" s="397" t="s">
        <v>514</v>
      </c>
      <c r="B610" s="389" t="s">
        <v>30</v>
      </c>
      <c r="C610" s="389" t="s">
        <v>60</v>
      </c>
      <c r="D610" s="389" t="s">
        <v>60</v>
      </c>
      <c r="E610" s="389" t="s">
        <v>515</v>
      </c>
      <c r="F610" s="389"/>
      <c r="G610" s="112">
        <f>G611</f>
        <v>5</v>
      </c>
      <c r="H610" s="112">
        <f>H611</f>
        <v>0</v>
      </c>
      <c r="I610" s="112">
        <f>I611</f>
        <v>0</v>
      </c>
      <c r="J610" s="112">
        <f>J611</f>
        <v>0</v>
      </c>
      <c r="K610" s="112">
        <f t="shared" ref="K610:Q610" si="296">K611</f>
        <v>0</v>
      </c>
      <c r="L610" s="112">
        <f t="shared" si="296"/>
        <v>0</v>
      </c>
      <c r="M610" s="112">
        <f t="shared" si="296"/>
        <v>0</v>
      </c>
      <c r="N610" s="112">
        <f t="shared" si="296"/>
        <v>0</v>
      </c>
      <c r="O610" s="112">
        <f t="shared" si="296"/>
        <v>5</v>
      </c>
      <c r="P610" s="112">
        <f t="shared" si="296"/>
        <v>0</v>
      </c>
      <c r="Q610" s="469">
        <f t="shared" si="296"/>
        <v>5</v>
      </c>
    </row>
    <row r="611" spans="1:21" s="23" customFormat="1" ht="40.5" customHeight="1">
      <c r="A611" s="395" t="s">
        <v>46</v>
      </c>
      <c r="B611" s="390" t="s">
        <v>30</v>
      </c>
      <c r="C611" s="390" t="s">
        <v>60</v>
      </c>
      <c r="D611" s="390" t="s">
        <v>60</v>
      </c>
      <c r="E611" s="390" t="s">
        <v>515</v>
      </c>
      <c r="F611" s="390" t="s">
        <v>47</v>
      </c>
      <c r="G611" s="67">
        <v>5</v>
      </c>
      <c r="H611" s="114"/>
      <c r="I611" s="114"/>
      <c r="J611" s="114"/>
      <c r="K611" s="114"/>
      <c r="L611" s="114"/>
      <c r="M611" s="114"/>
      <c r="N611" s="114"/>
      <c r="O611" s="67">
        <f t="shared" si="274"/>
        <v>5</v>
      </c>
      <c r="P611" s="114">
        <f t="shared" si="281"/>
        <v>0</v>
      </c>
      <c r="Q611" s="497">
        <v>5</v>
      </c>
      <c r="R611" s="113"/>
      <c r="S611" s="113"/>
      <c r="T611" s="113"/>
      <c r="U611" s="113"/>
    </row>
    <row r="612" spans="1:21" ht="33.75">
      <c r="A612" s="397" t="s">
        <v>516</v>
      </c>
      <c r="B612" s="389" t="s">
        <v>30</v>
      </c>
      <c r="C612" s="389" t="s">
        <v>60</v>
      </c>
      <c r="D612" s="389" t="s">
        <v>60</v>
      </c>
      <c r="E612" s="389" t="s">
        <v>517</v>
      </c>
      <c r="F612" s="389"/>
      <c r="G612" s="112">
        <f>G613</f>
        <v>8</v>
      </c>
      <c r="H612" s="112">
        <f>H613</f>
        <v>0</v>
      </c>
      <c r="I612" s="112">
        <f>I613</f>
        <v>0</v>
      </c>
      <c r="J612" s="112">
        <f>J613</f>
        <v>0</v>
      </c>
      <c r="K612" s="112">
        <f t="shared" ref="K612:Q612" si="297">K613</f>
        <v>0</v>
      </c>
      <c r="L612" s="112">
        <f t="shared" si="297"/>
        <v>0</v>
      </c>
      <c r="M612" s="112">
        <f t="shared" si="297"/>
        <v>0</v>
      </c>
      <c r="N612" s="112">
        <f t="shared" si="297"/>
        <v>0</v>
      </c>
      <c r="O612" s="112">
        <f t="shared" si="297"/>
        <v>8</v>
      </c>
      <c r="P612" s="112">
        <f t="shared" si="297"/>
        <v>0</v>
      </c>
      <c r="Q612" s="469">
        <f t="shared" si="297"/>
        <v>8</v>
      </c>
    </row>
    <row r="613" spans="1:21" s="23" customFormat="1" ht="38.25" customHeight="1">
      <c r="A613" s="395" t="s">
        <v>46</v>
      </c>
      <c r="B613" s="390" t="s">
        <v>30</v>
      </c>
      <c r="C613" s="390" t="s">
        <v>60</v>
      </c>
      <c r="D613" s="390" t="s">
        <v>60</v>
      </c>
      <c r="E613" s="390" t="s">
        <v>517</v>
      </c>
      <c r="F613" s="390" t="s">
        <v>47</v>
      </c>
      <c r="G613" s="67">
        <v>8</v>
      </c>
      <c r="H613" s="114"/>
      <c r="I613" s="114"/>
      <c r="J613" s="114"/>
      <c r="K613" s="114"/>
      <c r="L613" s="114"/>
      <c r="M613" s="114"/>
      <c r="N613" s="114"/>
      <c r="O613" s="67">
        <f t="shared" si="274"/>
        <v>8</v>
      </c>
      <c r="P613" s="114">
        <f t="shared" si="281"/>
        <v>0</v>
      </c>
      <c r="Q613" s="497">
        <v>8</v>
      </c>
      <c r="R613" s="113"/>
      <c r="S613" s="113"/>
      <c r="T613" s="113"/>
      <c r="U613" s="113"/>
    </row>
    <row r="614" spans="1:21" ht="22.5">
      <c r="A614" s="397" t="s">
        <v>518</v>
      </c>
      <c r="B614" s="389" t="s">
        <v>30</v>
      </c>
      <c r="C614" s="389" t="s">
        <v>60</v>
      </c>
      <c r="D614" s="389" t="s">
        <v>60</v>
      </c>
      <c r="E614" s="389" t="s">
        <v>519</v>
      </c>
      <c r="F614" s="389"/>
      <c r="G614" s="112">
        <f>G615</f>
        <v>60</v>
      </c>
      <c r="H614" s="112">
        <f>H615</f>
        <v>0</v>
      </c>
      <c r="I614" s="112">
        <f>I615</f>
        <v>0</v>
      </c>
      <c r="J614" s="112">
        <f>J615</f>
        <v>0</v>
      </c>
      <c r="K614" s="112">
        <f t="shared" ref="K614:Q614" si="298">K615</f>
        <v>0</v>
      </c>
      <c r="L614" s="112">
        <f t="shared" si="298"/>
        <v>0</v>
      </c>
      <c r="M614" s="112">
        <f t="shared" si="298"/>
        <v>0</v>
      </c>
      <c r="N614" s="112">
        <f t="shared" si="298"/>
        <v>0</v>
      </c>
      <c r="O614" s="112">
        <f t="shared" si="298"/>
        <v>60</v>
      </c>
      <c r="P614" s="112">
        <f t="shared" si="298"/>
        <v>0</v>
      </c>
      <c r="Q614" s="469">
        <f t="shared" si="298"/>
        <v>60</v>
      </c>
    </row>
    <row r="615" spans="1:21" s="23" customFormat="1" ht="25.5" customHeight="1">
      <c r="A615" s="395" t="s">
        <v>46</v>
      </c>
      <c r="B615" s="390" t="s">
        <v>30</v>
      </c>
      <c r="C615" s="390" t="s">
        <v>60</v>
      </c>
      <c r="D615" s="390" t="s">
        <v>60</v>
      </c>
      <c r="E615" s="390" t="s">
        <v>519</v>
      </c>
      <c r="F615" s="390" t="s">
        <v>47</v>
      </c>
      <c r="G615" s="67">
        <v>60</v>
      </c>
      <c r="H615" s="114"/>
      <c r="I615" s="114"/>
      <c r="J615" s="114"/>
      <c r="K615" s="114"/>
      <c r="L615" s="114"/>
      <c r="M615" s="114"/>
      <c r="N615" s="114"/>
      <c r="O615" s="67">
        <f t="shared" si="274"/>
        <v>60</v>
      </c>
      <c r="P615" s="114">
        <f t="shared" si="281"/>
        <v>0</v>
      </c>
      <c r="Q615" s="497">
        <v>60</v>
      </c>
      <c r="R615" s="113"/>
      <c r="S615" s="113"/>
      <c r="T615" s="113"/>
      <c r="U615" s="113"/>
    </row>
    <row r="616" spans="1:21" ht="22.5">
      <c r="A616" s="397" t="s">
        <v>520</v>
      </c>
      <c r="B616" s="389" t="s">
        <v>30</v>
      </c>
      <c r="C616" s="389" t="s">
        <v>60</v>
      </c>
      <c r="D616" s="389" t="s">
        <v>60</v>
      </c>
      <c r="E616" s="389" t="s">
        <v>521</v>
      </c>
      <c r="F616" s="389"/>
      <c r="G616" s="112">
        <f>G617</f>
        <v>100</v>
      </c>
      <c r="H616" s="112">
        <f>H617</f>
        <v>0</v>
      </c>
      <c r="I616" s="112">
        <f>I617</f>
        <v>0</v>
      </c>
      <c r="J616" s="112">
        <f>J617</f>
        <v>0</v>
      </c>
      <c r="K616" s="112">
        <f t="shared" ref="K616:Q616" si="299">K617</f>
        <v>0</v>
      </c>
      <c r="L616" s="112">
        <f t="shared" si="299"/>
        <v>-100</v>
      </c>
      <c r="M616" s="112">
        <f t="shared" si="299"/>
        <v>0</v>
      </c>
      <c r="N616" s="112">
        <f t="shared" si="299"/>
        <v>0</v>
      </c>
      <c r="O616" s="112">
        <f t="shared" si="299"/>
        <v>0</v>
      </c>
      <c r="P616" s="112">
        <f t="shared" si="299"/>
        <v>0</v>
      </c>
      <c r="Q616" s="469">
        <f t="shared" si="299"/>
        <v>0</v>
      </c>
    </row>
    <row r="617" spans="1:21" s="23" customFormat="1" ht="27" customHeight="1">
      <c r="A617" s="395" t="s">
        <v>46</v>
      </c>
      <c r="B617" s="390" t="s">
        <v>30</v>
      </c>
      <c r="C617" s="390" t="s">
        <v>60</v>
      </c>
      <c r="D617" s="390" t="s">
        <v>60</v>
      </c>
      <c r="E617" s="390" t="s">
        <v>521</v>
      </c>
      <c r="F617" s="390" t="s">
        <v>47</v>
      </c>
      <c r="G617" s="67">
        <v>100</v>
      </c>
      <c r="H617" s="114"/>
      <c r="I617" s="114"/>
      <c r="J617" s="114"/>
      <c r="K617" s="114"/>
      <c r="L617" s="114">
        <v>-100</v>
      </c>
      <c r="M617" s="114"/>
      <c r="N617" s="114"/>
      <c r="O617" s="67">
        <f t="shared" si="274"/>
        <v>0</v>
      </c>
      <c r="P617" s="114">
        <f t="shared" si="281"/>
        <v>0</v>
      </c>
      <c r="Q617" s="497">
        <v>0</v>
      </c>
      <c r="R617" s="113"/>
      <c r="S617" s="113"/>
      <c r="T617" s="113"/>
      <c r="U617" s="113"/>
    </row>
    <row r="618" spans="1:21">
      <c r="A618" s="397" t="s">
        <v>522</v>
      </c>
      <c r="B618" s="389" t="s">
        <v>30</v>
      </c>
      <c r="C618" s="389" t="s">
        <v>60</v>
      </c>
      <c r="D618" s="389" t="s">
        <v>60</v>
      </c>
      <c r="E618" s="389" t="s">
        <v>523</v>
      </c>
      <c r="F618" s="389"/>
      <c r="G618" s="112">
        <f>G619</f>
        <v>40</v>
      </c>
      <c r="H618" s="112">
        <f>H619</f>
        <v>0</v>
      </c>
      <c r="I618" s="112">
        <f>I619</f>
        <v>0</v>
      </c>
      <c r="J618" s="112">
        <f>J619</f>
        <v>0</v>
      </c>
      <c r="K618" s="112">
        <f t="shared" ref="K618:Q618" si="300">K619</f>
        <v>0</v>
      </c>
      <c r="L618" s="112">
        <f t="shared" si="300"/>
        <v>0</v>
      </c>
      <c r="M618" s="112">
        <f t="shared" si="300"/>
        <v>0</v>
      </c>
      <c r="N618" s="112">
        <f t="shared" si="300"/>
        <v>0</v>
      </c>
      <c r="O618" s="112">
        <f t="shared" si="300"/>
        <v>40</v>
      </c>
      <c r="P618" s="112">
        <f t="shared" si="300"/>
        <v>0</v>
      </c>
      <c r="Q618" s="469">
        <f t="shared" si="300"/>
        <v>40</v>
      </c>
    </row>
    <row r="619" spans="1:21" s="23" customFormat="1" ht="42" customHeight="1">
      <c r="A619" s="395" t="s">
        <v>46</v>
      </c>
      <c r="B619" s="390" t="s">
        <v>30</v>
      </c>
      <c r="C619" s="390" t="s">
        <v>60</v>
      </c>
      <c r="D619" s="390" t="s">
        <v>60</v>
      </c>
      <c r="E619" s="390" t="s">
        <v>523</v>
      </c>
      <c r="F619" s="390" t="s">
        <v>47</v>
      </c>
      <c r="G619" s="67">
        <v>40</v>
      </c>
      <c r="H619" s="114"/>
      <c r="I619" s="114"/>
      <c r="J619" s="114"/>
      <c r="K619" s="114"/>
      <c r="L619" s="114"/>
      <c r="M619" s="114"/>
      <c r="N619" s="114"/>
      <c r="O619" s="67">
        <f t="shared" si="274"/>
        <v>40</v>
      </c>
      <c r="P619" s="114">
        <f t="shared" si="281"/>
        <v>0</v>
      </c>
      <c r="Q619" s="497">
        <v>40</v>
      </c>
      <c r="R619" s="113"/>
      <c r="S619" s="113"/>
      <c r="T619" s="113"/>
      <c r="U619" s="113"/>
    </row>
    <row r="620" spans="1:21" ht="22.5">
      <c r="A620" s="397" t="s">
        <v>524</v>
      </c>
      <c r="B620" s="389" t="s">
        <v>30</v>
      </c>
      <c r="C620" s="389" t="s">
        <v>60</v>
      </c>
      <c r="D620" s="389" t="s">
        <v>60</v>
      </c>
      <c r="E620" s="389" t="s">
        <v>525</v>
      </c>
      <c r="F620" s="389"/>
      <c r="G620" s="112">
        <f>G621</f>
        <v>50</v>
      </c>
      <c r="H620" s="112">
        <f>H621</f>
        <v>0</v>
      </c>
      <c r="I620" s="112">
        <f>I621</f>
        <v>0</v>
      </c>
      <c r="J620" s="112">
        <f>J621</f>
        <v>0</v>
      </c>
      <c r="K620" s="112">
        <f t="shared" ref="K620:Q620" si="301">K621</f>
        <v>0</v>
      </c>
      <c r="L620" s="112">
        <f t="shared" si="301"/>
        <v>0</v>
      </c>
      <c r="M620" s="112">
        <f t="shared" si="301"/>
        <v>0</v>
      </c>
      <c r="N620" s="112">
        <f t="shared" si="301"/>
        <v>0</v>
      </c>
      <c r="O620" s="112">
        <f t="shared" si="301"/>
        <v>50</v>
      </c>
      <c r="P620" s="112">
        <f t="shared" si="301"/>
        <v>0</v>
      </c>
      <c r="Q620" s="469">
        <f t="shared" si="301"/>
        <v>50</v>
      </c>
    </row>
    <row r="621" spans="1:21" s="23" customFormat="1" ht="37.5" customHeight="1">
      <c r="A621" s="395" t="s">
        <v>46</v>
      </c>
      <c r="B621" s="390" t="s">
        <v>30</v>
      </c>
      <c r="C621" s="390" t="s">
        <v>60</v>
      </c>
      <c r="D621" s="390" t="s">
        <v>60</v>
      </c>
      <c r="E621" s="390" t="s">
        <v>525</v>
      </c>
      <c r="F621" s="390" t="s">
        <v>47</v>
      </c>
      <c r="G621" s="67">
        <v>50</v>
      </c>
      <c r="H621" s="114"/>
      <c r="I621" s="114"/>
      <c r="J621" s="114"/>
      <c r="K621" s="114"/>
      <c r="L621" s="114"/>
      <c r="M621" s="114"/>
      <c r="N621" s="114"/>
      <c r="O621" s="67">
        <f t="shared" si="274"/>
        <v>50</v>
      </c>
      <c r="P621" s="114">
        <f t="shared" si="281"/>
        <v>0</v>
      </c>
      <c r="Q621" s="497">
        <v>50</v>
      </c>
      <c r="R621" s="113"/>
      <c r="S621" s="113"/>
      <c r="T621" s="113"/>
      <c r="U621" s="113"/>
    </row>
    <row r="622" spans="1:21" ht="22.5">
      <c r="A622" s="397" t="s">
        <v>526</v>
      </c>
      <c r="B622" s="389" t="s">
        <v>30</v>
      </c>
      <c r="C622" s="389" t="s">
        <v>60</v>
      </c>
      <c r="D622" s="389" t="s">
        <v>60</v>
      </c>
      <c r="E622" s="389" t="s">
        <v>527</v>
      </c>
      <c r="F622" s="389"/>
      <c r="G622" s="112">
        <f>G623</f>
        <v>100</v>
      </c>
      <c r="H622" s="112">
        <f>H623</f>
        <v>0</v>
      </c>
      <c r="I622" s="112">
        <f>I623</f>
        <v>0</v>
      </c>
      <c r="J622" s="112">
        <f>J623</f>
        <v>0</v>
      </c>
      <c r="K622" s="112">
        <f t="shared" ref="K622:Q622" si="302">K623</f>
        <v>0</v>
      </c>
      <c r="L622" s="112">
        <f t="shared" si="302"/>
        <v>0</v>
      </c>
      <c r="M622" s="112">
        <f t="shared" si="302"/>
        <v>0</v>
      </c>
      <c r="N622" s="112">
        <f t="shared" si="302"/>
        <v>0</v>
      </c>
      <c r="O622" s="112">
        <f t="shared" si="302"/>
        <v>100</v>
      </c>
      <c r="P622" s="112">
        <f t="shared" si="302"/>
        <v>0</v>
      </c>
      <c r="Q622" s="469">
        <f t="shared" si="302"/>
        <v>100</v>
      </c>
    </row>
    <row r="623" spans="1:21" s="23" customFormat="1">
      <c r="A623" s="395" t="s">
        <v>46</v>
      </c>
      <c r="B623" s="390" t="s">
        <v>30</v>
      </c>
      <c r="C623" s="390" t="s">
        <v>60</v>
      </c>
      <c r="D623" s="390" t="s">
        <v>60</v>
      </c>
      <c r="E623" s="390" t="s">
        <v>527</v>
      </c>
      <c r="F623" s="390" t="s">
        <v>47</v>
      </c>
      <c r="G623" s="67">
        <v>100</v>
      </c>
      <c r="H623" s="114"/>
      <c r="I623" s="114"/>
      <c r="J623" s="114"/>
      <c r="K623" s="114"/>
      <c r="L623" s="114"/>
      <c r="M623" s="114"/>
      <c r="N623" s="114"/>
      <c r="O623" s="67">
        <f t="shared" ref="O623:O685" si="303">I623+H623+G623+J623+K623+L623+M623+N623</f>
        <v>100</v>
      </c>
      <c r="P623" s="114">
        <f t="shared" si="281"/>
        <v>0</v>
      </c>
      <c r="Q623" s="497">
        <v>100</v>
      </c>
      <c r="R623" s="113"/>
      <c r="S623" s="113"/>
      <c r="T623" s="113"/>
      <c r="U623" s="113"/>
    </row>
    <row r="624" spans="1:21" ht="33.75">
      <c r="A624" s="397" t="s">
        <v>528</v>
      </c>
      <c r="B624" s="389" t="s">
        <v>30</v>
      </c>
      <c r="C624" s="389" t="s">
        <v>60</v>
      </c>
      <c r="D624" s="389" t="s">
        <v>60</v>
      </c>
      <c r="E624" s="389" t="s">
        <v>529</v>
      </c>
      <c r="F624" s="389"/>
      <c r="G624" s="112">
        <f>G625</f>
        <v>64</v>
      </c>
      <c r="H624" s="112">
        <f>H625</f>
        <v>0</v>
      </c>
      <c r="I624" s="112">
        <f>I625</f>
        <v>0</v>
      </c>
      <c r="J624" s="112">
        <f>J625</f>
        <v>0</v>
      </c>
      <c r="K624" s="112">
        <f t="shared" ref="K624:Q624" si="304">K625</f>
        <v>0</v>
      </c>
      <c r="L624" s="112">
        <f t="shared" si="304"/>
        <v>0</v>
      </c>
      <c r="M624" s="112">
        <f t="shared" si="304"/>
        <v>0</v>
      </c>
      <c r="N624" s="112">
        <f t="shared" si="304"/>
        <v>0</v>
      </c>
      <c r="O624" s="112">
        <f t="shared" si="304"/>
        <v>64</v>
      </c>
      <c r="P624" s="112">
        <f t="shared" si="304"/>
        <v>0</v>
      </c>
      <c r="Q624" s="469">
        <f t="shared" si="304"/>
        <v>64</v>
      </c>
    </row>
    <row r="625" spans="1:21" s="23" customFormat="1">
      <c r="A625" s="395" t="s">
        <v>46</v>
      </c>
      <c r="B625" s="390" t="s">
        <v>30</v>
      </c>
      <c r="C625" s="390" t="s">
        <v>60</v>
      </c>
      <c r="D625" s="390" t="s">
        <v>60</v>
      </c>
      <c r="E625" s="390" t="s">
        <v>529</v>
      </c>
      <c r="F625" s="390" t="s">
        <v>47</v>
      </c>
      <c r="G625" s="67">
        <v>64</v>
      </c>
      <c r="H625" s="114"/>
      <c r="I625" s="114"/>
      <c r="J625" s="114"/>
      <c r="K625" s="114"/>
      <c r="L625" s="114"/>
      <c r="M625" s="114"/>
      <c r="N625" s="114"/>
      <c r="O625" s="67">
        <f t="shared" si="303"/>
        <v>64</v>
      </c>
      <c r="P625" s="114">
        <f t="shared" si="281"/>
        <v>0</v>
      </c>
      <c r="Q625" s="497">
        <v>64</v>
      </c>
      <c r="R625" s="113"/>
      <c r="S625" s="113"/>
      <c r="T625" s="113"/>
      <c r="U625" s="113"/>
    </row>
    <row r="626" spans="1:21" ht="25.5" customHeight="1">
      <c r="A626" s="401" t="s">
        <v>530</v>
      </c>
      <c r="B626" s="389" t="s">
        <v>30</v>
      </c>
      <c r="C626" s="389" t="s">
        <v>60</v>
      </c>
      <c r="D626" s="389" t="s">
        <v>60</v>
      </c>
      <c r="E626" s="389" t="s">
        <v>531</v>
      </c>
      <c r="F626" s="389"/>
      <c r="G626" s="112">
        <f>G627</f>
        <v>170</v>
      </c>
      <c r="H626" s="112">
        <f>H627</f>
        <v>0</v>
      </c>
      <c r="I626" s="112">
        <f>I627</f>
        <v>0</v>
      </c>
      <c r="J626" s="112">
        <f>J627</f>
        <v>0</v>
      </c>
      <c r="K626" s="112">
        <f t="shared" ref="K626:Q626" si="305">K627</f>
        <v>0</v>
      </c>
      <c r="L626" s="112">
        <f t="shared" si="305"/>
        <v>100</v>
      </c>
      <c r="M626" s="112">
        <f t="shared" si="305"/>
        <v>0</v>
      </c>
      <c r="N626" s="112">
        <f t="shared" si="305"/>
        <v>0</v>
      </c>
      <c r="O626" s="112">
        <f t="shared" si="305"/>
        <v>270</v>
      </c>
      <c r="P626" s="112">
        <f t="shared" si="305"/>
        <v>0</v>
      </c>
      <c r="Q626" s="469">
        <f t="shared" si="305"/>
        <v>270</v>
      </c>
    </row>
    <row r="627" spans="1:21" s="23" customFormat="1" ht="40.5" customHeight="1">
      <c r="A627" s="395" t="s">
        <v>46</v>
      </c>
      <c r="B627" s="390" t="s">
        <v>30</v>
      </c>
      <c r="C627" s="390" t="s">
        <v>60</v>
      </c>
      <c r="D627" s="390" t="s">
        <v>60</v>
      </c>
      <c r="E627" s="390" t="s">
        <v>531</v>
      </c>
      <c r="F627" s="390" t="s">
        <v>47</v>
      </c>
      <c r="G627" s="67">
        <v>170</v>
      </c>
      <c r="H627" s="114"/>
      <c r="I627" s="114"/>
      <c r="J627" s="114"/>
      <c r="K627" s="114"/>
      <c r="L627" s="114">
        <v>100</v>
      </c>
      <c r="M627" s="114"/>
      <c r="N627" s="114"/>
      <c r="O627" s="67">
        <f t="shared" si="303"/>
        <v>270</v>
      </c>
      <c r="P627" s="114">
        <f t="shared" si="281"/>
        <v>0</v>
      </c>
      <c r="Q627" s="497">
        <v>270</v>
      </c>
      <c r="R627" s="113"/>
      <c r="S627" s="113"/>
      <c r="T627" s="113"/>
      <c r="U627" s="113"/>
    </row>
    <row r="628" spans="1:21" ht="33.75">
      <c r="A628" s="401" t="s">
        <v>532</v>
      </c>
      <c r="B628" s="389" t="s">
        <v>30</v>
      </c>
      <c r="C628" s="389" t="s">
        <v>60</v>
      </c>
      <c r="D628" s="389" t="s">
        <v>60</v>
      </c>
      <c r="E628" s="389" t="s">
        <v>533</v>
      </c>
      <c r="F628" s="389"/>
      <c r="G628" s="112">
        <f>G629</f>
        <v>100</v>
      </c>
      <c r="H628" s="112">
        <f>H629</f>
        <v>0</v>
      </c>
      <c r="I628" s="112">
        <f>I629</f>
        <v>0</v>
      </c>
      <c r="J628" s="112">
        <f>J629</f>
        <v>0</v>
      </c>
      <c r="K628" s="112">
        <f t="shared" ref="K628:Q628" si="306">K629</f>
        <v>0</v>
      </c>
      <c r="L628" s="112">
        <f t="shared" si="306"/>
        <v>-22</v>
      </c>
      <c r="M628" s="112">
        <f t="shared" si="306"/>
        <v>0</v>
      </c>
      <c r="N628" s="112">
        <f t="shared" si="306"/>
        <v>0</v>
      </c>
      <c r="O628" s="112">
        <f t="shared" si="306"/>
        <v>78</v>
      </c>
      <c r="P628" s="112">
        <f t="shared" si="306"/>
        <v>0</v>
      </c>
      <c r="Q628" s="469">
        <f t="shared" si="306"/>
        <v>78</v>
      </c>
    </row>
    <row r="629" spans="1:21" s="23" customFormat="1" ht="37.5" customHeight="1">
      <c r="A629" s="395" t="s">
        <v>46</v>
      </c>
      <c r="B629" s="390" t="s">
        <v>30</v>
      </c>
      <c r="C629" s="390" t="s">
        <v>60</v>
      </c>
      <c r="D629" s="390" t="s">
        <v>60</v>
      </c>
      <c r="E629" s="390" t="s">
        <v>533</v>
      </c>
      <c r="F629" s="390" t="s">
        <v>47</v>
      </c>
      <c r="G629" s="67">
        <v>100</v>
      </c>
      <c r="H629" s="114"/>
      <c r="I629" s="114"/>
      <c r="J629" s="114"/>
      <c r="K629" s="114"/>
      <c r="L629" s="114">
        <v>-22</v>
      </c>
      <c r="M629" s="114"/>
      <c r="N629" s="114"/>
      <c r="O629" s="67">
        <f t="shared" si="303"/>
        <v>78</v>
      </c>
      <c r="P629" s="114">
        <f t="shared" si="281"/>
        <v>0</v>
      </c>
      <c r="Q629" s="497">
        <v>78</v>
      </c>
      <c r="R629" s="113"/>
      <c r="S629" s="113"/>
      <c r="T629" s="113"/>
      <c r="U629" s="113"/>
    </row>
    <row r="630" spans="1:21" ht="22.5">
      <c r="A630" s="401" t="s">
        <v>534</v>
      </c>
      <c r="B630" s="389" t="s">
        <v>30</v>
      </c>
      <c r="C630" s="389" t="s">
        <v>60</v>
      </c>
      <c r="D630" s="389" t="s">
        <v>60</v>
      </c>
      <c r="E630" s="389" t="s">
        <v>535</v>
      </c>
      <c r="F630" s="389"/>
      <c r="G630" s="112">
        <f>G631</f>
        <v>30</v>
      </c>
      <c r="H630" s="112">
        <f>H631</f>
        <v>0</v>
      </c>
      <c r="I630" s="112">
        <f>I631</f>
        <v>0</v>
      </c>
      <c r="J630" s="112">
        <f>J631</f>
        <v>0</v>
      </c>
      <c r="K630" s="112">
        <f t="shared" ref="K630:Q630" si="307">K631</f>
        <v>0</v>
      </c>
      <c r="L630" s="112">
        <f t="shared" si="307"/>
        <v>-13</v>
      </c>
      <c r="M630" s="112">
        <f t="shared" si="307"/>
        <v>0</v>
      </c>
      <c r="N630" s="112">
        <f t="shared" si="307"/>
        <v>0</v>
      </c>
      <c r="O630" s="112">
        <f t="shared" si="307"/>
        <v>17</v>
      </c>
      <c r="P630" s="112">
        <f t="shared" si="307"/>
        <v>0</v>
      </c>
      <c r="Q630" s="469">
        <f t="shared" si="307"/>
        <v>17</v>
      </c>
    </row>
    <row r="631" spans="1:21" s="23" customFormat="1" ht="27" customHeight="1">
      <c r="A631" s="395" t="s">
        <v>46</v>
      </c>
      <c r="B631" s="390" t="s">
        <v>30</v>
      </c>
      <c r="C631" s="390" t="s">
        <v>60</v>
      </c>
      <c r="D631" s="390" t="s">
        <v>60</v>
      </c>
      <c r="E631" s="390" t="s">
        <v>535</v>
      </c>
      <c r="F631" s="390" t="s">
        <v>47</v>
      </c>
      <c r="G631" s="67">
        <v>30</v>
      </c>
      <c r="H631" s="114"/>
      <c r="I631" s="114"/>
      <c r="J631" s="114"/>
      <c r="K631" s="114"/>
      <c r="L631" s="114">
        <v>-13</v>
      </c>
      <c r="M631" s="114"/>
      <c r="N631" s="114"/>
      <c r="O631" s="67">
        <f t="shared" si="303"/>
        <v>17</v>
      </c>
      <c r="P631" s="114">
        <f t="shared" si="281"/>
        <v>0</v>
      </c>
      <c r="Q631" s="497">
        <v>17</v>
      </c>
      <c r="R631" s="113"/>
      <c r="S631" s="113"/>
      <c r="T631" s="113"/>
      <c r="U631" s="113"/>
    </row>
    <row r="632" spans="1:21" ht="22.5">
      <c r="A632" s="401" t="s">
        <v>536</v>
      </c>
      <c r="B632" s="389" t="s">
        <v>30</v>
      </c>
      <c r="C632" s="389" t="s">
        <v>60</v>
      </c>
      <c r="D632" s="389" t="s">
        <v>60</v>
      </c>
      <c r="E632" s="389" t="s">
        <v>537</v>
      </c>
      <c r="F632" s="389"/>
      <c r="G632" s="112">
        <f>G633</f>
        <v>15</v>
      </c>
      <c r="H632" s="112">
        <f>H633</f>
        <v>0</v>
      </c>
      <c r="I632" s="112">
        <f>I633</f>
        <v>0</v>
      </c>
      <c r="J632" s="112">
        <f>J633</f>
        <v>0</v>
      </c>
      <c r="K632" s="112">
        <f t="shared" ref="K632:Q632" si="308">K633</f>
        <v>0</v>
      </c>
      <c r="L632" s="112">
        <f t="shared" si="308"/>
        <v>0</v>
      </c>
      <c r="M632" s="112">
        <f t="shared" si="308"/>
        <v>0</v>
      </c>
      <c r="N632" s="112">
        <f t="shared" si="308"/>
        <v>0</v>
      </c>
      <c r="O632" s="112">
        <f t="shared" si="308"/>
        <v>15</v>
      </c>
      <c r="P632" s="112">
        <f t="shared" si="308"/>
        <v>0</v>
      </c>
      <c r="Q632" s="469">
        <f t="shared" si="308"/>
        <v>15</v>
      </c>
    </row>
    <row r="633" spans="1:21" s="23" customFormat="1" ht="30" customHeight="1">
      <c r="A633" s="395" t="s">
        <v>46</v>
      </c>
      <c r="B633" s="390" t="s">
        <v>30</v>
      </c>
      <c r="C633" s="390" t="s">
        <v>60</v>
      </c>
      <c r="D633" s="390" t="s">
        <v>60</v>
      </c>
      <c r="E633" s="390" t="s">
        <v>537</v>
      </c>
      <c r="F633" s="390" t="s">
        <v>47</v>
      </c>
      <c r="G633" s="67">
        <v>15</v>
      </c>
      <c r="H633" s="114"/>
      <c r="I633" s="114"/>
      <c r="J633" s="114"/>
      <c r="K633" s="114"/>
      <c r="L633" s="114"/>
      <c r="M633" s="114"/>
      <c r="N633" s="114"/>
      <c r="O633" s="67">
        <f t="shared" si="303"/>
        <v>15</v>
      </c>
      <c r="P633" s="114">
        <f t="shared" si="281"/>
        <v>0</v>
      </c>
      <c r="Q633" s="497">
        <v>15</v>
      </c>
      <c r="R633" s="113"/>
      <c r="S633" s="113"/>
      <c r="T633" s="113"/>
      <c r="U633" s="113"/>
    </row>
    <row r="634" spans="1:21">
      <c r="A634" s="401" t="s">
        <v>538</v>
      </c>
      <c r="B634" s="389" t="s">
        <v>30</v>
      </c>
      <c r="C634" s="389" t="s">
        <v>60</v>
      </c>
      <c r="D634" s="389" t="s">
        <v>60</v>
      </c>
      <c r="E634" s="389" t="s">
        <v>539</v>
      </c>
      <c r="F634" s="389"/>
      <c r="G634" s="112">
        <f>G635</f>
        <v>10</v>
      </c>
      <c r="H634" s="112">
        <f>H635</f>
        <v>0</v>
      </c>
      <c r="I634" s="112">
        <f>I635</f>
        <v>0</v>
      </c>
      <c r="J634" s="112">
        <f>J635</f>
        <v>0</v>
      </c>
      <c r="K634" s="112">
        <f t="shared" ref="K634:Q634" si="309">K635</f>
        <v>0</v>
      </c>
      <c r="L634" s="112">
        <f t="shared" si="309"/>
        <v>0</v>
      </c>
      <c r="M634" s="112">
        <f t="shared" si="309"/>
        <v>0</v>
      </c>
      <c r="N634" s="112">
        <f t="shared" si="309"/>
        <v>0</v>
      </c>
      <c r="O634" s="112">
        <f t="shared" si="309"/>
        <v>10</v>
      </c>
      <c r="P634" s="112">
        <f t="shared" si="309"/>
        <v>0</v>
      </c>
      <c r="Q634" s="469">
        <f t="shared" si="309"/>
        <v>10</v>
      </c>
    </row>
    <row r="635" spans="1:21" s="23" customFormat="1" ht="27" customHeight="1">
      <c r="A635" s="395" t="s">
        <v>46</v>
      </c>
      <c r="B635" s="390" t="s">
        <v>30</v>
      </c>
      <c r="C635" s="390" t="s">
        <v>60</v>
      </c>
      <c r="D635" s="390" t="s">
        <v>60</v>
      </c>
      <c r="E635" s="390" t="s">
        <v>539</v>
      </c>
      <c r="F635" s="390" t="s">
        <v>47</v>
      </c>
      <c r="G635" s="67">
        <v>10</v>
      </c>
      <c r="H635" s="114"/>
      <c r="I635" s="114"/>
      <c r="J635" s="114"/>
      <c r="K635" s="114"/>
      <c r="L635" s="114"/>
      <c r="M635" s="114"/>
      <c r="N635" s="114"/>
      <c r="O635" s="67">
        <f t="shared" si="303"/>
        <v>10</v>
      </c>
      <c r="P635" s="114">
        <f t="shared" si="281"/>
        <v>0</v>
      </c>
      <c r="Q635" s="497">
        <v>10</v>
      </c>
      <c r="R635" s="113"/>
      <c r="S635" s="113"/>
      <c r="T635" s="113"/>
      <c r="U635" s="113"/>
    </row>
    <row r="636" spans="1:21" ht="22.5">
      <c r="A636" s="401" t="s">
        <v>540</v>
      </c>
      <c r="B636" s="389" t="s">
        <v>30</v>
      </c>
      <c r="C636" s="389" t="s">
        <v>60</v>
      </c>
      <c r="D636" s="389" t="s">
        <v>60</v>
      </c>
      <c r="E636" s="389" t="s">
        <v>541</v>
      </c>
      <c r="F636" s="389"/>
      <c r="G636" s="112">
        <f>G637</f>
        <v>10</v>
      </c>
      <c r="H636" s="112">
        <f>H637</f>
        <v>0</v>
      </c>
      <c r="I636" s="112">
        <f>I637</f>
        <v>0</v>
      </c>
      <c r="J636" s="112">
        <f>J637</f>
        <v>0</v>
      </c>
      <c r="K636" s="112">
        <f t="shared" ref="K636:Q636" si="310">K637</f>
        <v>0</v>
      </c>
      <c r="L636" s="112">
        <f t="shared" si="310"/>
        <v>-10</v>
      </c>
      <c r="M636" s="112">
        <f t="shared" si="310"/>
        <v>0</v>
      </c>
      <c r="N636" s="112">
        <f t="shared" si="310"/>
        <v>0</v>
      </c>
      <c r="O636" s="112">
        <f t="shared" si="310"/>
        <v>0</v>
      </c>
      <c r="P636" s="112">
        <f t="shared" si="310"/>
        <v>0</v>
      </c>
      <c r="Q636" s="469">
        <f t="shared" si="310"/>
        <v>0</v>
      </c>
    </row>
    <row r="637" spans="1:21" s="23" customFormat="1" ht="27" customHeight="1">
      <c r="A637" s="395" t="s">
        <v>46</v>
      </c>
      <c r="B637" s="390" t="s">
        <v>30</v>
      </c>
      <c r="C637" s="390" t="s">
        <v>60</v>
      </c>
      <c r="D637" s="390" t="s">
        <v>60</v>
      </c>
      <c r="E637" s="390" t="s">
        <v>541</v>
      </c>
      <c r="F637" s="390" t="s">
        <v>47</v>
      </c>
      <c r="G637" s="67">
        <v>10</v>
      </c>
      <c r="H637" s="114"/>
      <c r="I637" s="114"/>
      <c r="J637" s="114"/>
      <c r="K637" s="114"/>
      <c r="L637" s="114">
        <v>-10</v>
      </c>
      <c r="M637" s="114"/>
      <c r="N637" s="114"/>
      <c r="O637" s="67">
        <f t="shared" si="303"/>
        <v>0</v>
      </c>
      <c r="P637" s="114">
        <f t="shared" si="281"/>
        <v>0</v>
      </c>
      <c r="Q637" s="497">
        <v>0</v>
      </c>
      <c r="R637" s="113"/>
      <c r="S637" s="113"/>
      <c r="T637" s="113"/>
      <c r="U637" s="113"/>
    </row>
    <row r="638" spans="1:21">
      <c r="A638" s="401" t="s">
        <v>542</v>
      </c>
      <c r="B638" s="389" t="s">
        <v>30</v>
      </c>
      <c r="C638" s="389" t="s">
        <v>60</v>
      </c>
      <c r="D638" s="389" t="s">
        <v>60</v>
      </c>
      <c r="E638" s="389" t="s">
        <v>543</v>
      </c>
      <c r="F638" s="389"/>
      <c r="G638" s="112">
        <f>G639</f>
        <v>90</v>
      </c>
      <c r="H638" s="112">
        <f>H639</f>
        <v>0</v>
      </c>
      <c r="I638" s="112">
        <f>I639</f>
        <v>0</v>
      </c>
      <c r="J638" s="112">
        <f>J639</f>
        <v>0</v>
      </c>
      <c r="K638" s="112">
        <f t="shared" ref="K638:Q638" si="311">K639</f>
        <v>0</v>
      </c>
      <c r="L638" s="112">
        <f t="shared" si="311"/>
        <v>0</v>
      </c>
      <c r="M638" s="112">
        <f t="shared" si="311"/>
        <v>0</v>
      </c>
      <c r="N638" s="112">
        <f t="shared" si="311"/>
        <v>0</v>
      </c>
      <c r="O638" s="112">
        <f t="shared" si="311"/>
        <v>90</v>
      </c>
      <c r="P638" s="112">
        <f t="shared" si="311"/>
        <v>0</v>
      </c>
      <c r="Q638" s="469">
        <f t="shared" si="311"/>
        <v>90</v>
      </c>
    </row>
    <row r="639" spans="1:21" s="23" customFormat="1" ht="23.25" customHeight="1">
      <c r="A639" s="395" t="s">
        <v>46</v>
      </c>
      <c r="B639" s="390" t="s">
        <v>30</v>
      </c>
      <c r="C639" s="390" t="s">
        <v>60</v>
      </c>
      <c r="D639" s="390" t="s">
        <v>60</v>
      </c>
      <c r="E639" s="390" t="s">
        <v>543</v>
      </c>
      <c r="F639" s="390" t="s">
        <v>47</v>
      </c>
      <c r="G639" s="67">
        <v>90</v>
      </c>
      <c r="H639" s="114"/>
      <c r="I639" s="114"/>
      <c r="J639" s="114"/>
      <c r="K639" s="114"/>
      <c r="L639" s="114"/>
      <c r="M639" s="114"/>
      <c r="N639" s="114"/>
      <c r="O639" s="67">
        <f t="shared" si="303"/>
        <v>90</v>
      </c>
      <c r="P639" s="114">
        <f t="shared" si="281"/>
        <v>0</v>
      </c>
      <c r="Q639" s="497">
        <v>90</v>
      </c>
      <c r="R639" s="113"/>
      <c r="S639" s="113"/>
      <c r="T639" s="113"/>
      <c r="U639" s="113"/>
    </row>
    <row r="640" spans="1:21" ht="22.5">
      <c r="A640" s="401" t="s">
        <v>544</v>
      </c>
      <c r="B640" s="389" t="s">
        <v>30</v>
      </c>
      <c r="C640" s="389" t="s">
        <v>60</v>
      </c>
      <c r="D640" s="389" t="s">
        <v>60</v>
      </c>
      <c r="E640" s="389" t="s">
        <v>545</v>
      </c>
      <c r="F640" s="389"/>
      <c r="G640" s="112">
        <f>G641</f>
        <v>20</v>
      </c>
      <c r="H640" s="112">
        <f>H641</f>
        <v>0</v>
      </c>
      <c r="I640" s="112">
        <f>I641</f>
        <v>0</v>
      </c>
      <c r="J640" s="112">
        <f>J641</f>
        <v>0</v>
      </c>
      <c r="K640" s="112">
        <f t="shared" ref="K640:Q640" si="312">K641</f>
        <v>0</v>
      </c>
      <c r="L640" s="112">
        <f t="shared" si="312"/>
        <v>0</v>
      </c>
      <c r="M640" s="112">
        <f t="shared" si="312"/>
        <v>0</v>
      </c>
      <c r="N640" s="112">
        <f t="shared" si="312"/>
        <v>0</v>
      </c>
      <c r="O640" s="112">
        <f t="shared" si="312"/>
        <v>20</v>
      </c>
      <c r="P640" s="112">
        <f t="shared" si="312"/>
        <v>0</v>
      </c>
      <c r="Q640" s="469">
        <f t="shared" si="312"/>
        <v>20</v>
      </c>
    </row>
    <row r="641" spans="1:21" s="23" customFormat="1" ht="37.5" customHeight="1">
      <c r="A641" s="395" t="s">
        <v>46</v>
      </c>
      <c r="B641" s="390" t="s">
        <v>30</v>
      </c>
      <c r="C641" s="390" t="s">
        <v>60</v>
      </c>
      <c r="D641" s="390" t="s">
        <v>60</v>
      </c>
      <c r="E641" s="390" t="s">
        <v>545</v>
      </c>
      <c r="F641" s="390" t="s">
        <v>47</v>
      </c>
      <c r="G641" s="67">
        <v>20</v>
      </c>
      <c r="H641" s="114"/>
      <c r="I641" s="114"/>
      <c r="J641" s="114"/>
      <c r="K641" s="114"/>
      <c r="L641" s="114"/>
      <c r="M641" s="114"/>
      <c r="N641" s="114"/>
      <c r="O641" s="67">
        <f t="shared" si="303"/>
        <v>20</v>
      </c>
      <c r="P641" s="114">
        <f t="shared" ref="P641:P704" si="313">Q641-O641</f>
        <v>0</v>
      </c>
      <c r="Q641" s="497">
        <v>20</v>
      </c>
      <c r="R641" s="113"/>
      <c r="S641" s="113"/>
      <c r="T641" s="113"/>
      <c r="U641" s="113"/>
    </row>
    <row r="642" spans="1:21" ht="33.75">
      <c r="A642" s="401" t="s">
        <v>546</v>
      </c>
      <c r="B642" s="389" t="s">
        <v>30</v>
      </c>
      <c r="C642" s="389" t="s">
        <v>60</v>
      </c>
      <c r="D642" s="389" t="s">
        <v>60</v>
      </c>
      <c r="E642" s="389" t="s">
        <v>547</v>
      </c>
      <c r="F642" s="389"/>
      <c r="G642" s="112">
        <f>G643</f>
        <v>15</v>
      </c>
      <c r="H642" s="112">
        <f>H643</f>
        <v>0</v>
      </c>
      <c r="I642" s="112">
        <f>I643</f>
        <v>0</v>
      </c>
      <c r="J642" s="112">
        <f>J643</f>
        <v>0</v>
      </c>
      <c r="K642" s="112">
        <f t="shared" ref="K642:Q642" si="314">K643</f>
        <v>0</v>
      </c>
      <c r="L642" s="112">
        <f t="shared" si="314"/>
        <v>-15</v>
      </c>
      <c r="M642" s="112">
        <f t="shared" si="314"/>
        <v>0</v>
      </c>
      <c r="N642" s="112">
        <f t="shared" si="314"/>
        <v>0</v>
      </c>
      <c r="O642" s="112">
        <f t="shared" si="314"/>
        <v>0</v>
      </c>
      <c r="P642" s="112">
        <f t="shared" si="314"/>
        <v>0</v>
      </c>
      <c r="Q642" s="469">
        <f t="shared" si="314"/>
        <v>0</v>
      </c>
    </row>
    <row r="643" spans="1:21" s="23" customFormat="1" ht="30" customHeight="1">
      <c r="A643" s="395" t="s">
        <v>46</v>
      </c>
      <c r="B643" s="390" t="s">
        <v>30</v>
      </c>
      <c r="C643" s="390" t="s">
        <v>60</v>
      </c>
      <c r="D643" s="390" t="s">
        <v>60</v>
      </c>
      <c r="E643" s="390" t="s">
        <v>547</v>
      </c>
      <c r="F643" s="390" t="s">
        <v>47</v>
      </c>
      <c r="G643" s="67">
        <v>15</v>
      </c>
      <c r="H643" s="114"/>
      <c r="I643" s="114"/>
      <c r="J643" s="114"/>
      <c r="K643" s="114"/>
      <c r="L643" s="114">
        <v>-15</v>
      </c>
      <c r="M643" s="114"/>
      <c r="N643" s="114"/>
      <c r="O643" s="67">
        <f t="shared" si="303"/>
        <v>0</v>
      </c>
      <c r="P643" s="114">
        <f t="shared" si="313"/>
        <v>0</v>
      </c>
      <c r="Q643" s="497">
        <v>0</v>
      </c>
      <c r="R643" s="113"/>
      <c r="S643" s="113"/>
      <c r="T643" s="113"/>
      <c r="U643" s="113"/>
    </row>
    <row r="644" spans="1:21" ht="22.5">
      <c r="A644" s="401" t="s">
        <v>548</v>
      </c>
      <c r="B644" s="389" t="s">
        <v>30</v>
      </c>
      <c r="C644" s="389" t="s">
        <v>60</v>
      </c>
      <c r="D644" s="389" t="s">
        <v>60</v>
      </c>
      <c r="E644" s="389" t="s">
        <v>549</v>
      </c>
      <c r="F644" s="389"/>
      <c r="G644" s="112">
        <f>G645</f>
        <v>30</v>
      </c>
      <c r="H644" s="112">
        <f>H645</f>
        <v>0</v>
      </c>
      <c r="I644" s="112">
        <f>I645</f>
        <v>0</v>
      </c>
      <c r="J644" s="112">
        <f>J645</f>
        <v>0</v>
      </c>
      <c r="K644" s="112">
        <f t="shared" ref="K644:Q644" si="315">K645</f>
        <v>0</v>
      </c>
      <c r="L644" s="112">
        <f t="shared" si="315"/>
        <v>0</v>
      </c>
      <c r="M644" s="112">
        <f t="shared" si="315"/>
        <v>0</v>
      </c>
      <c r="N644" s="112">
        <f t="shared" si="315"/>
        <v>0</v>
      </c>
      <c r="O644" s="112">
        <f t="shared" si="315"/>
        <v>30</v>
      </c>
      <c r="P644" s="112">
        <f t="shared" si="315"/>
        <v>0</v>
      </c>
      <c r="Q644" s="469">
        <f t="shared" si="315"/>
        <v>30</v>
      </c>
    </row>
    <row r="645" spans="1:21" s="23" customFormat="1" ht="44.25" customHeight="1">
      <c r="A645" s="395" t="s">
        <v>46</v>
      </c>
      <c r="B645" s="390" t="s">
        <v>30</v>
      </c>
      <c r="C645" s="390" t="s">
        <v>60</v>
      </c>
      <c r="D645" s="390" t="s">
        <v>60</v>
      </c>
      <c r="E645" s="390" t="s">
        <v>549</v>
      </c>
      <c r="F645" s="390" t="s">
        <v>47</v>
      </c>
      <c r="G645" s="67">
        <v>30</v>
      </c>
      <c r="H645" s="114"/>
      <c r="I645" s="114"/>
      <c r="J645" s="114"/>
      <c r="K645" s="114"/>
      <c r="L645" s="114"/>
      <c r="M645" s="114"/>
      <c r="N645" s="114"/>
      <c r="O645" s="67">
        <f t="shared" si="303"/>
        <v>30</v>
      </c>
      <c r="P645" s="114">
        <f t="shared" si="313"/>
        <v>0</v>
      </c>
      <c r="Q645" s="497">
        <v>30</v>
      </c>
      <c r="R645" s="113"/>
      <c r="S645" s="113"/>
      <c r="T645" s="113"/>
      <c r="U645" s="113"/>
    </row>
    <row r="646" spans="1:21" ht="22.5">
      <c r="A646" s="401" t="s">
        <v>550</v>
      </c>
      <c r="B646" s="389" t="s">
        <v>30</v>
      </c>
      <c r="C646" s="389" t="s">
        <v>60</v>
      </c>
      <c r="D646" s="389" t="s">
        <v>60</v>
      </c>
      <c r="E646" s="389" t="s">
        <v>551</v>
      </c>
      <c r="F646" s="389"/>
      <c r="G646" s="112">
        <f>G647</f>
        <v>15</v>
      </c>
      <c r="H646" s="112">
        <f>H647</f>
        <v>0</v>
      </c>
      <c r="I646" s="112">
        <f>I647</f>
        <v>0</v>
      </c>
      <c r="J646" s="112">
        <f>J647</f>
        <v>0</v>
      </c>
      <c r="K646" s="112">
        <f t="shared" ref="K646:Q646" si="316">K647</f>
        <v>0</v>
      </c>
      <c r="L646" s="112">
        <f t="shared" si="316"/>
        <v>0</v>
      </c>
      <c r="M646" s="112">
        <f t="shared" si="316"/>
        <v>0</v>
      </c>
      <c r="N646" s="112">
        <f t="shared" si="316"/>
        <v>0</v>
      </c>
      <c r="O646" s="112">
        <f t="shared" si="316"/>
        <v>15</v>
      </c>
      <c r="P646" s="112">
        <f t="shared" si="316"/>
        <v>0</v>
      </c>
      <c r="Q646" s="469">
        <f t="shared" si="316"/>
        <v>15</v>
      </c>
    </row>
    <row r="647" spans="1:21" s="23" customFormat="1" ht="40.5" customHeight="1">
      <c r="A647" s="395" t="s">
        <v>46</v>
      </c>
      <c r="B647" s="390" t="s">
        <v>30</v>
      </c>
      <c r="C647" s="390" t="s">
        <v>60</v>
      </c>
      <c r="D647" s="390" t="s">
        <v>60</v>
      </c>
      <c r="E647" s="390" t="s">
        <v>551</v>
      </c>
      <c r="F647" s="390" t="s">
        <v>47</v>
      </c>
      <c r="G647" s="67">
        <v>15</v>
      </c>
      <c r="H647" s="114"/>
      <c r="I647" s="114"/>
      <c r="J647" s="114"/>
      <c r="K647" s="114"/>
      <c r="L647" s="114"/>
      <c r="M647" s="114"/>
      <c r="N647" s="114"/>
      <c r="O647" s="67">
        <f t="shared" si="303"/>
        <v>15</v>
      </c>
      <c r="P647" s="114">
        <f t="shared" si="313"/>
        <v>0</v>
      </c>
      <c r="Q647" s="497">
        <v>15</v>
      </c>
      <c r="R647" s="113"/>
      <c r="S647" s="113"/>
      <c r="T647" s="113"/>
      <c r="U647" s="113"/>
    </row>
    <row r="648" spans="1:21" ht="33.75">
      <c r="A648" s="401" t="s">
        <v>552</v>
      </c>
      <c r="B648" s="389" t="s">
        <v>30</v>
      </c>
      <c r="C648" s="389" t="s">
        <v>60</v>
      </c>
      <c r="D648" s="389" t="s">
        <v>60</v>
      </c>
      <c r="E648" s="389" t="s">
        <v>553</v>
      </c>
      <c r="F648" s="389"/>
      <c r="G648" s="112">
        <f>G649</f>
        <v>10</v>
      </c>
      <c r="H648" s="112">
        <f>H649</f>
        <v>0</v>
      </c>
      <c r="I648" s="112">
        <f>I649</f>
        <v>0</v>
      </c>
      <c r="J648" s="112">
        <f>J649</f>
        <v>0</v>
      </c>
      <c r="K648" s="112">
        <f t="shared" ref="K648:Q648" si="317">K649</f>
        <v>0</v>
      </c>
      <c r="L648" s="112">
        <f t="shared" si="317"/>
        <v>-10</v>
      </c>
      <c r="M648" s="112">
        <f t="shared" si="317"/>
        <v>0</v>
      </c>
      <c r="N648" s="112">
        <f t="shared" si="317"/>
        <v>0</v>
      </c>
      <c r="O648" s="112">
        <f t="shared" si="317"/>
        <v>0</v>
      </c>
      <c r="P648" s="112">
        <f t="shared" si="317"/>
        <v>0</v>
      </c>
      <c r="Q648" s="469">
        <f t="shared" si="317"/>
        <v>0</v>
      </c>
    </row>
    <row r="649" spans="1:21" s="23" customFormat="1" ht="27" customHeight="1">
      <c r="A649" s="395" t="s">
        <v>46</v>
      </c>
      <c r="B649" s="390" t="s">
        <v>30</v>
      </c>
      <c r="C649" s="390" t="s">
        <v>60</v>
      </c>
      <c r="D649" s="390" t="s">
        <v>60</v>
      </c>
      <c r="E649" s="390" t="s">
        <v>553</v>
      </c>
      <c r="F649" s="390" t="s">
        <v>47</v>
      </c>
      <c r="G649" s="67">
        <v>10</v>
      </c>
      <c r="H649" s="114"/>
      <c r="I649" s="114"/>
      <c r="J649" s="114"/>
      <c r="K649" s="114"/>
      <c r="L649" s="114">
        <v>-10</v>
      </c>
      <c r="M649" s="114"/>
      <c r="N649" s="114"/>
      <c r="O649" s="67">
        <f t="shared" si="303"/>
        <v>0</v>
      </c>
      <c r="P649" s="114">
        <f t="shared" si="313"/>
        <v>0</v>
      </c>
      <c r="Q649" s="497">
        <v>0</v>
      </c>
      <c r="R649" s="113"/>
      <c r="S649" s="113"/>
      <c r="T649" s="113"/>
      <c r="U649" s="113"/>
    </row>
    <row r="650" spans="1:21" ht="22.5">
      <c r="A650" s="401" t="s">
        <v>554</v>
      </c>
      <c r="B650" s="389" t="s">
        <v>30</v>
      </c>
      <c r="C650" s="389" t="s">
        <v>60</v>
      </c>
      <c r="D650" s="389" t="s">
        <v>60</v>
      </c>
      <c r="E650" s="389" t="s">
        <v>555</v>
      </c>
      <c r="F650" s="389"/>
      <c r="G650" s="112">
        <f>G651</f>
        <v>20</v>
      </c>
      <c r="H650" s="112">
        <f>H651</f>
        <v>0</v>
      </c>
      <c r="I650" s="112">
        <f>I651</f>
        <v>0</v>
      </c>
      <c r="J650" s="112">
        <f>J651</f>
        <v>0</v>
      </c>
      <c r="K650" s="112">
        <f>K651</f>
        <v>0</v>
      </c>
      <c r="L650" s="112">
        <f t="shared" ref="L650:Q650" si="318">L651</f>
        <v>-20</v>
      </c>
      <c r="M650" s="112">
        <f t="shared" si="318"/>
        <v>0</v>
      </c>
      <c r="N650" s="112">
        <f t="shared" si="318"/>
        <v>0</v>
      </c>
      <c r="O650" s="112">
        <f t="shared" si="318"/>
        <v>0</v>
      </c>
      <c r="P650" s="112">
        <f t="shared" si="318"/>
        <v>0</v>
      </c>
      <c r="Q650" s="469">
        <f t="shared" si="318"/>
        <v>0</v>
      </c>
    </row>
    <row r="651" spans="1:21" s="23" customFormat="1" ht="37.5" customHeight="1">
      <c r="A651" s="395" t="s">
        <v>46</v>
      </c>
      <c r="B651" s="390" t="s">
        <v>30</v>
      </c>
      <c r="C651" s="390" t="s">
        <v>60</v>
      </c>
      <c r="D651" s="390" t="s">
        <v>60</v>
      </c>
      <c r="E651" s="390" t="s">
        <v>555</v>
      </c>
      <c r="F651" s="390" t="s">
        <v>47</v>
      </c>
      <c r="G651" s="67">
        <v>20</v>
      </c>
      <c r="H651" s="114"/>
      <c r="I651" s="114"/>
      <c r="J651" s="114"/>
      <c r="K651" s="114"/>
      <c r="L651" s="114">
        <v>-20</v>
      </c>
      <c r="M651" s="114"/>
      <c r="N651" s="114"/>
      <c r="O651" s="67">
        <f t="shared" si="303"/>
        <v>0</v>
      </c>
      <c r="P651" s="114">
        <f t="shared" si="313"/>
        <v>0</v>
      </c>
      <c r="Q651" s="497">
        <v>0</v>
      </c>
      <c r="R651" s="113"/>
      <c r="S651" s="113"/>
      <c r="T651" s="113"/>
      <c r="U651" s="113"/>
    </row>
    <row r="652" spans="1:21" ht="22.5">
      <c r="A652" s="401" t="s">
        <v>556</v>
      </c>
      <c r="B652" s="389" t="s">
        <v>30</v>
      </c>
      <c r="C652" s="389" t="s">
        <v>60</v>
      </c>
      <c r="D652" s="389" t="s">
        <v>60</v>
      </c>
      <c r="E652" s="389" t="s">
        <v>557</v>
      </c>
      <c r="F652" s="389"/>
      <c r="G652" s="112">
        <f>G653</f>
        <v>5</v>
      </c>
      <c r="H652" s="112">
        <f>H653</f>
        <v>0</v>
      </c>
      <c r="I652" s="112">
        <f>I653</f>
        <v>0</v>
      </c>
      <c r="J652" s="112">
        <f>J653</f>
        <v>0</v>
      </c>
      <c r="K652" s="112">
        <f t="shared" ref="K652:Q652" si="319">K653</f>
        <v>0</v>
      </c>
      <c r="L652" s="112">
        <f t="shared" si="319"/>
        <v>-5</v>
      </c>
      <c r="M652" s="112">
        <f t="shared" si="319"/>
        <v>0</v>
      </c>
      <c r="N652" s="112">
        <f t="shared" si="319"/>
        <v>0</v>
      </c>
      <c r="O652" s="112">
        <f t="shared" si="319"/>
        <v>0</v>
      </c>
      <c r="P652" s="112">
        <f t="shared" si="319"/>
        <v>0</v>
      </c>
      <c r="Q652" s="469">
        <f t="shared" si="319"/>
        <v>0</v>
      </c>
    </row>
    <row r="653" spans="1:21" s="23" customFormat="1" ht="27" customHeight="1">
      <c r="A653" s="395" t="s">
        <v>46</v>
      </c>
      <c r="B653" s="390" t="s">
        <v>30</v>
      </c>
      <c r="C653" s="390" t="s">
        <v>60</v>
      </c>
      <c r="D653" s="390" t="s">
        <v>60</v>
      </c>
      <c r="E653" s="390" t="s">
        <v>557</v>
      </c>
      <c r="F653" s="390" t="s">
        <v>47</v>
      </c>
      <c r="G653" s="67">
        <v>5</v>
      </c>
      <c r="H653" s="114"/>
      <c r="I653" s="114"/>
      <c r="J653" s="114"/>
      <c r="K653" s="114"/>
      <c r="L653" s="114">
        <v>-5</v>
      </c>
      <c r="M653" s="114"/>
      <c r="N653" s="114"/>
      <c r="O653" s="67">
        <f t="shared" si="303"/>
        <v>0</v>
      </c>
      <c r="P653" s="114">
        <f t="shared" si="313"/>
        <v>0</v>
      </c>
      <c r="Q653" s="497">
        <v>0</v>
      </c>
      <c r="R653" s="113"/>
      <c r="S653" s="113"/>
      <c r="T653" s="113"/>
      <c r="U653" s="113"/>
    </row>
    <row r="654" spans="1:21" ht="22.5">
      <c r="A654" s="401" t="s">
        <v>558</v>
      </c>
      <c r="B654" s="389" t="s">
        <v>30</v>
      </c>
      <c r="C654" s="389" t="s">
        <v>60</v>
      </c>
      <c r="D654" s="389" t="s">
        <v>60</v>
      </c>
      <c r="E654" s="389" t="s">
        <v>559</v>
      </c>
      <c r="F654" s="389"/>
      <c r="G654" s="112">
        <f>G655</f>
        <v>30</v>
      </c>
      <c r="H654" s="112">
        <f>H655</f>
        <v>0</v>
      </c>
      <c r="I654" s="112">
        <f>I655</f>
        <v>0</v>
      </c>
      <c r="J654" s="112">
        <f>J655</f>
        <v>0</v>
      </c>
      <c r="K654" s="112">
        <f t="shared" ref="K654:Q654" si="320">K655</f>
        <v>0</v>
      </c>
      <c r="L654" s="112">
        <f t="shared" si="320"/>
        <v>0</v>
      </c>
      <c r="M654" s="112">
        <f t="shared" si="320"/>
        <v>0</v>
      </c>
      <c r="N654" s="112">
        <f t="shared" si="320"/>
        <v>0</v>
      </c>
      <c r="O654" s="112">
        <f t="shared" si="320"/>
        <v>30</v>
      </c>
      <c r="P654" s="112">
        <f t="shared" si="320"/>
        <v>0</v>
      </c>
      <c r="Q654" s="469">
        <f t="shared" si="320"/>
        <v>30</v>
      </c>
    </row>
    <row r="655" spans="1:21" s="23" customFormat="1" ht="28.5" customHeight="1">
      <c r="A655" s="395" t="s">
        <v>46</v>
      </c>
      <c r="B655" s="390" t="s">
        <v>30</v>
      </c>
      <c r="C655" s="390" t="s">
        <v>60</v>
      </c>
      <c r="D655" s="390" t="s">
        <v>60</v>
      </c>
      <c r="E655" s="390" t="s">
        <v>559</v>
      </c>
      <c r="F655" s="390" t="s">
        <v>47</v>
      </c>
      <c r="G655" s="67">
        <v>30</v>
      </c>
      <c r="H655" s="114"/>
      <c r="I655" s="114"/>
      <c r="J655" s="114"/>
      <c r="K655" s="114"/>
      <c r="L655" s="114"/>
      <c r="M655" s="114"/>
      <c r="N655" s="114"/>
      <c r="O655" s="67">
        <f t="shared" si="303"/>
        <v>30</v>
      </c>
      <c r="P655" s="114">
        <f t="shared" si="313"/>
        <v>0</v>
      </c>
      <c r="Q655" s="497">
        <v>30</v>
      </c>
      <c r="R655" s="113"/>
      <c r="S655" s="113"/>
      <c r="T655" s="113"/>
      <c r="U655" s="113"/>
    </row>
    <row r="656" spans="1:21" ht="22.5">
      <c r="A656" s="401" t="s">
        <v>560</v>
      </c>
      <c r="B656" s="389" t="s">
        <v>30</v>
      </c>
      <c r="C656" s="389" t="s">
        <v>60</v>
      </c>
      <c r="D656" s="389" t="s">
        <v>60</v>
      </c>
      <c r="E656" s="389" t="s">
        <v>561</v>
      </c>
      <c r="F656" s="389"/>
      <c r="G656" s="112">
        <f>G657</f>
        <v>30</v>
      </c>
      <c r="H656" s="112">
        <f>H657</f>
        <v>0</v>
      </c>
      <c r="I656" s="112">
        <f>I657</f>
        <v>0</v>
      </c>
      <c r="J656" s="112">
        <f>J657</f>
        <v>0</v>
      </c>
      <c r="K656" s="112">
        <f t="shared" ref="K656:Q656" si="321">K657</f>
        <v>0</v>
      </c>
      <c r="L656" s="112">
        <f t="shared" si="321"/>
        <v>0</v>
      </c>
      <c r="M656" s="112">
        <f t="shared" si="321"/>
        <v>0</v>
      </c>
      <c r="N656" s="112">
        <f t="shared" si="321"/>
        <v>0</v>
      </c>
      <c r="O656" s="112">
        <f t="shared" si="321"/>
        <v>30</v>
      </c>
      <c r="P656" s="112">
        <f t="shared" si="321"/>
        <v>0</v>
      </c>
      <c r="Q656" s="469">
        <f t="shared" si="321"/>
        <v>30</v>
      </c>
    </row>
    <row r="657" spans="1:21" s="23" customFormat="1" ht="26.25" customHeight="1">
      <c r="A657" s="395" t="s">
        <v>46</v>
      </c>
      <c r="B657" s="390" t="s">
        <v>30</v>
      </c>
      <c r="C657" s="390" t="s">
        <v>60</v>
      </c>
      <c r="D657" s="390" t="s">
        <v>60</v>
      </c>
      <c r="E657" s="390" t="s">
        <v>561</v>
      </c>
      <c r="F657" s="390" t="s">
        <v>47</v>
      </c>
      <c r="G657" s="67">
        <v>30</v>
      </c>
      <c r="H657" s="114"/>
      <c r="I657" s="114"/>
      <c r="J657" s="114"/>
      <c r="K657" s="114"/>
      <c r="L657" s="114"/>
      <c r="M657" s="114"/>
      <c r="N657" s="114"/>
      <c r="O657" s="67">
        <f t="shared" si="303"/>
        <v>30</v>
      </c>
      <c r="P657" s="114">
        <f t="shared" si="313"/>
        <v>0</v>
      </c>
      <c r="Q657" s="497">
        <v>30</v>
      </c>
      <c r="R657" s="113"/>
      <c r="S657" s="113"/>
      <c r="T657" s="113"/>
      <c r="U657" s="113"/>
    </row>
    <row r="658" spans="1:21" ht="22.5">
      <c r="A658" s="401" t="s">
        <v>562</v>
      </c>
      <c r="B658" s="389" t="s">
        <v>30</v>
      </c>
      <c r="C658" s="389" t="s">
        <v>60</v>
      </c>
      <c r="D658" s="389" t="s">
        <v>60</v>
      </c>
      <c r="E658" s="389" t="s">
        <v>563</v>
      </c>
      <c r="F658" s="389"/>
      <c r="G658" s="112">
        <f>G659</f>
        <v>15</v>
      </c>
      <c r="H658" s="112">
        <f>H659</f>
        <v>0</v>
      </c>
      <c r="I658" s="112">
        <f>I659</f>
        <v>0</v>
      </c>
      <c r="J658" s="112">
        <f>J659</f>
        <v>0</v>
      </c>
      <c r="K658" s="112">
        <f t="shared" ref="K658:Q658" si="322">K659</f>
        <v>0</v>
      </c>
      <c r="L658" s="112">
        <f t="shared" si="322"/>
        <v>0</v>
      </c>
      <c r="M658" s="112">
        <f t="shared" si="322"/>
        <v>0</v>
      </c>
      <c r="N658" s="112">
        <f t="shared" si="322"/>
        <v>0</v>
      </c>
      <c r="O658" s="112">
        <f t="shared" si="322"/>
        <v>15</v>
      </c>
      <c r="P658" s="112">
        <f t="shared" si="322"/>
        <v>0</v>
      </c>
      <c r="Q658" s="469">
        <f t="shared" si="322"/>
        <v>15</v>
      </c>
    </row>
    <row r="659" spans="1:21" s="23" customFormat="1" ht="50.25" customHeight="1">
      <c r="A659" s="395" t="s">
        <v>46</v>
      </c>
      <c r="B659" s="390" t="s">
        <v>30</v>
      </c>
      <c r="C659" s="390" t="s">
        <v>60</v>
      </c>
      <c r="D659" s="390" t="s">
        <v>60</v>
      </c>
      <c r="E659" s="390" t="s">
        <v>563</v>
      </c>
      <c r="F659" s="390" t="s">
        <v>47</v>
      </c>
      <c r="G659" s="67">
        <v>15</v>
      </c>
      <c r="H659" s="114"/>
      <c r="I659" s="114"/>
      <c r="J659" s="114"/>
      <c r="K659" s="114"/>
      <c r="L659" s="114"/>
      <c r="M659" s="114"/>
      <c r="N659" s="114"/>
      <c r="O659" s="67">
        <f t="shared" si="303"/>
        <v>15</v>
      </c>
      <c r="P659" s="114">
        <f t="shared" si="313"/>
        <v>0</v>
      </c>
      <c r="Q659" s="497">
        <v>15</v>
      </c>
      <c r="R659" s="113"/>
      <c r="S659" s="113"/>
      <c r="T659" s="113"/>
      <c r="U659" s="113"/>
    </row>
    <row r="660" spans="1:21" ht="33.75">
      <c r="A660" s="401" t="s">
        <v>564</v>
      </c>
      <c r="B660" s="389" t="s">
        <v>30</v>
      </c>
      <c r="C660" s="389" t="s">
        <v>60</v>
      </c>
      <c r="D660" s="389" t="s">
        <v>60</v>
      </c>
      <c r="E660" s="389" t="s">
        <v>565</v>
      </c>
      <c r="F660" s="389"/>
      <c r="G660" s="112">
        <f>G661</f>
        <v>40</v>
      </c>
      <c r="H660" s="112">
        <f>H661</f>
        <v>0</v>
      </c>
      <c r="I660" s="112">
        <f>I661</f>
        <v>0</v>
      </c>
      <c r="J660" s="112">
        <f>J661</f>
        <v>0</v>
      </c>
      <c r="K660" s="112">
        <f t="shared" ref="K660:Q660" si="323">K661</f>
        <v>0</v>
      </c>
      <c r="L660" s="112">
        <f t="shared" si="323"/>
        <v>0</v>
      </c>
      <c r="M660" s="112">
        <f t="shared" si="323"/>
        <v>0</v>
      </c>
      <c r="N660" s="112">
        <f t="shared" si="323"/>
        <v>0</v>
      </c>
      <c r="O660" s="112">
        <f t="shared" si="323"/>
        <v>40</v>
      </c>
      <c r="P660" s="112">
        <f t="shared" si="323"/>
        <v>0</v>
      </c>
      <c r="Q660" s="469">
        <f t="shared" si="323"/>
        <v>40</v>
      </c>
    </row>
    <row r="661" spans="1:21" s="23" customFormat="1" ht="39" customHeight="1">
      <c r="A661" s="395" t="s">
        <v>46</v>
      </c>
      <c r="B661" s="390" t="s">
        <v>30</v>
      </c>
      <c r="C661" s="390" t="s">
        <v>60</v>
      </c>
      <c r="D661" s="390" t="s">
        <v>60</v>
      </c>
      <c r="E661" s="390" t="s">
        <v>565</v>
      </c>
      <c r="F661" s="390" t="s">
        <v>47</v>
      </c>
      <c r="G661" s="67">
        <v>40</v>
      </c>
      <c r="H661" s="114"/>
      <c r="I661" s="114"/>
      <c r="J661" s="114"/>
      <c r="K661" s="114"/>
      <c r="L661" s="114"/>
      <c r="M661" s="114"/>
      <c r="N661" s="114"/>
      <c r="O661" s="67">
        <f t="shared" si="303"/>
        <v>40</v>
      </c>
      <c r="P661" s="114">
        <f t="shared" si="313"/>
        <v>0</v>
      </c>
      <c r="Q661" s="497">
        <v>40</v>
      </c>
      <c r="R661" s="113"/>
      <c r="S661" s="113"/>
      <c r="T661" s="113"/>
      <c r="U661" s="113"/>
    </row>
    <row r="662" spans="1:21" ht="22.5">
      <c r="A662" s="401" t="s">
        <v>566</v>
      </c>
      <c r="B662" s="389" t="s">
        <v>30</v>
      </c>
      <c r="C662" s="389" t="s">
        <v>60</v>
      </c>
      <c r="D662" s="389" t="s">
        <v>60</v>
      </c>
      <c r="E662" s="389" t="s">
        <v>567</v>
      </c>
      <c r="F662" s="389"/>
      <c r="G662" s="112">
        <f>G663</f>
        <v>110</v>
      </c>
      <c r="H662" s="112">
        <f>H663</f>
        <v>0</v>
      </c>
      <c r="I662" s="112">
        <f>I663</f>
        <v>0</v>
      </c>
      <c r="J662" s="112">
        <f>J663</f>
        <v>0</v>
      </c>
      <c r="K662" s="112">
        <f t="shared" ref="K662:Q662" si="324">K663</f>
        <v>0</v>
      </c>
      <c r="L662" s="112">
        <f t="shared" si="324"/>
        <v>0</v>
      </c>
      <c r="M662" s="112">
        <f t="shared" si="324"/>
        <v>0</v>
      </c>
      <c r="N662" s="112">
        <f t="shared" si="324"/>
        <v>0</v>
      </c>
      <c r="O662" s="112">
        <f t="shared" si="324"/>
        <v>110</v>
      </c>
      <c r="P662" s="112">
        <f t="shared" si="324"/>
        <v>0</v>
      </c>
      <c r="Q662" s="469">
        <f t="shared" si="324"/>
        <v>110</v>
      </c>
    </row>
    <row r="663" spans="1:21" s="23" customFormat="1">
      <c r="A663" s="395" t="s">
        <v>46</v>
      </c>
      <c r="B663" s="390" t="s">
        <v>30</v>
      </c>
      <c r="C663" s="390" t="s">
        <v>60</v>
      </c>
      <c r="D663" s="390" t="s">
        <v>60</v>
      </c>
      <c r="E663" s="390" t="s">
        <v>567</v>
      </c>
      <c r="F663" s="390" t="s">
        <v>47</v>
      </c>
      <c r="G663" s="67">
        <v>110</v>
      </c>
      <c r="H663" s="114"/>
      <c r="I663" s="114"/>
      <c r="J663" s="114"/>
      <c r="K663" s="114"/>
      <c r="L663" s="114"/>
      <c r="M663" s="114"/>
      <c r="N663" s="114"/>
      <c r="O663" s="67">
        <f t="shared" si="303"/>
        <v>110</v>
      </c>
      <c r="P663" s="114">
        <f t="shared" si="313"/>
        <v>0</v>
      </c>
      <c r="Q663" s="497">
        <v>110</v>
      </c>
      <c r="R663" s="113"/>
      <c r="S663" s="113"/>
      <c r="T663" s="113"/>
      <c r="U663" s="113"/>
    </row>
    <row r="664" spans="1:21">
      <c r="A664" s="401" t="s">
        <v>568</v>
      </c>
      <c r="B664" s="389" t="s">
        <v>30</v>
      </c>
      <c r="C664" s="389" t="s">
        <v>60</v>
      </c>
      <c r="D664" s="389" t="s">
        <v>60</v>
      </c>
      <c r="E664" s="389" t="s">
        <v>569</v>
      </c>
      <c r="F664" s="389"/>
      <c r="G664" s="112">
        <f t="shared" ref="G664:Q664" si="325">G665</f>
        <v>100</v>
      </c>
      <c r="H664" s="112">
        <f t="shared" si="325"/>
        <v>0</v>
      </c>
      <c r="I664" s="112">
        <f t="shared" si="325"/>
        <v>0</v>
      </c>
      <c r="J664" s="112">
        <f t="shared" si="325"/>
        <v>0</v>
      </c>
      <c r="K664" s="112">
        <f t="shared" si="325"/>
        <v>0</v>
      </c>
      <c r="L664" s="112">
        <f t="shared" si="325"/>
        <v>0</v>
      </c>
      <c r="M664" s="112">
        <f t="shared" si="325"/>
        <v>0</v>
      </c>
      <c r="N664" s="112">
        <f t="shared" si="325"/>
        <v>0</v>
      </c>
      <c r="O664" s="112">
        <f t="shared" si="325"/>
        <v>100</v>
      </c>
      <c r="P664" s="112">
        <f t="shared" si="325"/>
        <v>0</v>
      </c>
      <c r="Q664" s="469">
        <f t="shared" si="325"/>
        <v>100</v>
      </c>
    </row>
    <row r="665" spans="1:21" s="23" customFormat="1" ht="63" customHeight="1">
      <c r="A665" s="395" t="s">
        <v>46</v>
      </c>
      <c r="B665" s="390" t="s">
        <v>30</v>
      </c>
      <c r="C665" s="390" t="s">
        <v>60</v>
      </c>
      <c r="D665" s="390" t="s">
        <v>60</v>
      </c>
      <c r="E665" s="390" t="s">
        <v>569</v>
      </c>
      <c r="F665" s="390" t="s">
        <v>47</v>
      </c>
      <c r="G665" s="67">
        <v>100</v>
      </c>
      <c r="H665" s="114"/>
      <c r="I665" s="114"/>
      <c r="J665" s="114"/>
      <c r="K665" s="114"/>
      <c r="L665" s="114"/>
      <c r="M665" s="114"/>
      <c r="N665" s="114"/>
      <c r="O665" s="67">
        <f t="shared" si="303"/>
        <v>100</v>
      </c>
      <c r="P665" s="114">
        <f t="shared" si="313"/>
        <v>0</v>
      </c>
      <c r="Q665" s="497">
        <v>100</v>
      </c>
      <c r="R665" s="113"/>
      <c r="S665" s="113"/>
      <c r="T665" s="113"/>
      <c r="U665" s="113"/>
    </row>
    <row r="666" spans="1:21" ht="45">
      <c r="A666" s="401" t="s">
        <v>570</v>
      </c>
      <c r="B666" s="389" t="s">
        <v>30</v>
      </c>
      <c r="C666" s="389" t="s">
        <v>60</v>
      </c>
      <c r="D666" s="389" t="s">
        <v>60</v>
      </c>
      <c r="E666" s="389" t="s">
        <v>571</v>
      </c>
      <c r="F666" s="389"/>
      <c r="G666" s="112">
        <f>G667</f>
        <v>5</v>
      </c>
      <c r="H666" s="112">
        <f>H667</f>
        <v>0</v>
      </c>
      <c r="I666" s="112">
        <f>I667</f>
        <v>0</v>
      </c>
      <c r="J666" s="112">
        <f>J667</f>
        <v>0</v>
      </c>
      <c r="K666" s="112">
        <f t="shared" ref="K666:Q666" si="326">K667</f>
        <v>0</v>
      </c>
      <c r="L666" s="112">
        <f t="shared" si="326"/>
        <v>-5</v>
      </c>
      <c r="M666" s="112">
        <f t="shared" si="326"/>
        <v>0</v>
      </c>
      <c r="N666" s="112">
        <f t="shared" si="326"/>
        <v>0</v>
      </c>
      <c r="O666" s="112">
        <f t="shared" si="326"/>
        <v>0</v>
      </c>
      <c r="P666" s="112">
        <f t="shared" si="326"/>
        <v>0</v>
      </c>
      <c r="Q666" s="469">
        <f t="shared" si="326"/>
        <v>0</v>
      </c>
    </row>
    <row r="667" spans="1:21" s="23" customFormat="1" ht="64.5" customHeight="1">
      <c r="A667" s="395" t="s">
        <v>46</v>
      </c>
      <c r="B667" s="390" t="s">
        <v>30</v>
      </c>
      <c r="C667" s="390" t="s">
        <v>60</v>
      </c>
      <c r="D667" s="390" t="s">
        <v>60</v>
      </c>
      <c r="E667" s="390" t="s">
        <v>571</v>
      </c>
      <c r="F667" s="390" t="s">
        <v>47</v>
      </c>
      <c r="G667" s="67">
        <v>5</v>
      </c>
      <c r="H667" s="114"/>
      <c r="I667" s="114"/>
      <c r="J667" s="114"/>
      <c r="K667" s="114"/>
      <c r="L667" s="114">
        <v>-5</v>
      </c>
      <c r="M667" s="114"/>
      <c r="N667" s="114"/>
      <c r="O667" s="67">
        <f t="shared" si="303"/>
        <v>0</v>
      </c>
      <c r="P667" s="114">
        <f t="shared" si="313"/>
        <v>0</v>
      </c>
      <c r="Q667" s="497">
        <v>0</v>
      </c>
      <c r="R667" s="113"/>
      <c r="S667" s="113"/>
      <c r="T667" s="113"/>
      <c r="U667" s="113"/>
    </row>
    <row r="668" spans="1:21" ht="45">
      <c r="A668" s="401" t="s">
        <v>572</v>
      </c>
      <c r="B668" s="389" t="s">
        <v>30</v>
      </c>
      <c r="C668" s="389" t="s">
        <v>60</v>
      </c>
      <c r="D668" s="389" t="s">
        <v>60</v>
      </c>
      <c r="E668" s="389" t="s">
        <v>573</v>
      </c>
      <c r="F668" s="389"/>
      <c r="G668" s="112">
        <f>G669</f>
        <v>20</v>
      </c>
      <c r="H668" s="112">
        <f>H669</f>
        <v>0</v>
      </c>
      <c r="I668" s="112">
        <f>I669</f>
        <v>0</v>
      </c>
      <c r="J668" s="112">
        <f>J669</f>
        <v>0</v>
      </c>
      <c r="K668" s="112">
        <f t="shared" ref="K668:Q668" si="327">K669</f>
        <v>0</v>
      </c>
      <c r="L668" s="112">
        <f t="shared" si="327"/>
        <v>0</v>
      </c>
      <c r="M668" s="112">
        <f t="shared" si="327"/>
        <v>0</v>
      </c>
      <c r="N668" s="112">
        <f t="shared" si="327"/>
        <v>0</v>
      </c>
      <c r="O668" s="112">
        <f t="shared" si="327"/>
        <v>20</v>
      </c>
      <c r="P668" s="112">
        <f t="shared" si="327"/>
        <v>0</v>
      </c>
      <c r="Q668" s="469">
        <f t="shared" si="327"/>
        <v>20</v>
      </c>
    </row>
    <row r="669" spans="1:21" s="23" customFormat="1" ht="24.75" customHeight="1">
      <c r="A669" s="395" t="s">
        <v>46</v>
      </c>
      <c r="B669" s="390" t="s">
        <v>30</v>
      </c>
      <c r="C669" s="390" t="s">
        <v>60</v>
      </c>
      <c r="D669" s="390" t="s">
        <v>60</v>
      </c>
      <c r="E669" s="390" t="s">
        <v>573</v>
      </c>
      <c r="F669" s="390" t="s">
        <v>47</v>
      </c>
      <c r="G669" s="67">
        <v>20</v>
      </c>
      <c r="H669" s="114"/>
      <c r="I669" s="114"/>
      <c r="J669" s="114"/>
      <c r="K669" s="114"/>
      <c r="L669" s="114"/>
      <c r="M669" s="114"/>
      <c r="N669" s="114"/>
      <c r="O669" s="67">
        <f t="shared" si="303"/>
        <v>20</v>
      </c>
      <c r="P669" s="114">
        <f t="shared" si="313"/>
        <v>0</v>
      </c>
      <c r="Q669" s="497">
        <v>20</v>
      </c>
      <c r="R669" s="113"/>
      <c r="S669" s="113"/>
      <c r="T669" s="113"/>
      <c r="U669" s="113"/>
    </row>
    <row r="670" spans="1:21" ht="22.5">
      <c r="A670" s="401" t="s">
        <v>574</v>
      </c>
      <c r="B670" s="389" t="s">
        <v>30</v>
      </c>
      <c r="C670" s="389" t="s">
        <v>60</v>
      </c>
      <c r="D670" s="389" t="s">
        <v>60</v>
      </c>
      <c r="E670" s="389" t="s">
        <v>575</v>
      </c>
      <c r="F670" s="389"/>
      <c r="G670" s="112">
        <f>G671</f>
        <v>200</v>
      </c>
      <c r="H670" s="112">
        <f>H671</f>
        <v>0</v>
      </c>
      <c r="I670" s="112">
        <f>I671</f>
        <v>0</v>
      </c>
      <c r="J670" s="112">
        <f>J671</f>
        <v>0</v>
      </c>
      <c r="K670" s="112">
        <f t="shared" ref="K670:Q670" si="328">K671</f>
        <v>0</v>
      </c>
      <c r="L670" s="112">
        <f t="shared" si="328"/>
        <v>0</v>
      </c>
      <c r="M670" s="112">
        <f t="shared" si="328"/>
        <v>0</v>
      </c>
      <c r="N670" s="112">
        <f t="shared" si="328"/>
        <v>0</v>
      </c>
      <c r="O670" s="112">
        <f t="shared" si="328"/>
        <v>200</v>
      </c>
      <c r="P670" s="112">
        <f t="shared" si="328"/>
        <v>0</v>
      </c>
      <c r="Q670" s="469">
        <f t="shared" si="328"/>
        <v>200</v>
      </c>
    </row>
    <row r="671" spans="1:21" s="23" customFormat="1" ht="101.25" customHeight="1">
      <c r="A671" s="395" t="s">
        <v>46</v>
      </c>
      <c r="B671" s="390" t="s">
        <v>30</v>
      </c>
      <c r="C671" s="390" t="s">
        <v>60</v>
      </c>
      <c r="D671" s="390" t="s">
        <v>60</v>
      </c>
      <c r="E671" s="390" t="s">
        <v>575</v>
      </c>
      <c r="F671" s="390" t="s">
        <v>47</v>
      </c>
      <c r="G671" s="67">
        <v>200</v>
      </c>
      <c r="H671" s="114"/>
      <c r="I671" s="114"/>
      <c r="J671" s="114"/>
      <c r="K671" s="114"/>
      <c r="L671" s="114"/>
      <c r="M671" s="114"/>
      <c r="N671" s="114"/>
      <c r="O671" s="67">
        <f t="shared" si="303"/>
        <v>200</v>
      </c>
      <c r="P671" s="114">
        <f t="shared" si="313"/>
        <v>0</v>
      </c>
      <c r="Q671" s="497">
        <v>200</v>
      </c>
      <c r="R671" s="113"/>
      <c r="S671" s="113"/>
      <c r="T671" s="113"/>
      <c r="U671" s="113"/>
    </row>
    <row r="672" spans="1:21" ht="67.5">
      <c r="A672" s="628" t="s">
        <v>576</v>
      </c>
      <c r="B672" s="389" t="s">
        <v>30</v>
      </c>
      <c r="C672" s="389" t="s">
        <v>60</v>
      </c>
      <c r="D672" s="389" t="s">
        <v>60</v>
      </c>
      <c r="E672" s="389" t="s">
        <v>577</v>
      </c>
      <c r="F672" s="389"/>
      <c r="G672" s="112">
        <f>G673</f>
        <v>30</v>
      </c>
      <c r="H672" s="112">
        <f>H673</f>
        <v>0</v>
      </c>
      <c r="I672" s="112">
        <f>I673</f>
        <v>0</v>
      </c>
      <c r="J672" s="112">
        <f>J673</f>
        <v>0</v>
      </c>
      <c r="K672" s="112">
        <f t="shared" ref="K672:Q672" si="329">K673</f>
        <v>0</v>
      </c>
      <c r="L672" s="112">
        <f t="shared" si="329"/>
        <v>0</v>
      </c>
      <c r="M672" s="112">
        <f t="shared" si="329"/>
        <v>0</v>
      </c>
      <c r="N672" s="112">
        <f t="shared" si="329"/>
        <v>0</v>
      </c>
      <c r="O672" s="112">
        <f t="shared" si="329"/>
        <v>30</v>
      </c>
      <c r="P672" s="112">
        <f t="shared" si="329"/>
        <v>0</v>
      </c>
      <c r="Q672" s="469">
        <f t="shared" si="329"/>
        <v>30</v>
      </c>
    </row>
    <row r="673" spans="1:21" s="23" customFormat="1">
      <c r="A673" s="395" t="s">
        <v>46</v>
      </c>
      <c r="B673" s="390" t="s">
        <v>30</v>
      </c>
      <c r="C673" s="390" t="s">
        <v>60</v>
      </c>
      <c r="D673" s="390" t="s">
        <v>60</v>
      </c>
      <c r="E673" s="390" t="s">
        <v>577</v>
      </c>
      <c r="F673" s="390" t="s">
        <v>47</v>
      </c>
      <c r="G673" s="67">
        <v>30</v>
      </c>
      <c r="H673" s="114"/>
      <c r="I673" s="114"/>
      <c r="J673" s="114"/>
      <c r="K673" s="114"/>
      <c r="L673" s="114"/>
      <c r="M673" s="114"/>
      <c r="N673" s="114"/>
      <c r="O673" s="67">
        <f t="shared" si="303"/>
        <v>30</v>
      </c>
      <c r="P673" s="114">
        <f t="shared" si="313"/>
        <v>0</v>
      </c>
      <c r="Q673" s="497">
        <v>30</v>
      </c>
      <c r="R673" s="113"/>
      <c r="S673" s="113"/>
      <c r="T673" s="113"/>
      <c r="U673" s="113"/>
    </row>
    <row r="674" spans="1:21">
      <c r="A674" s="628" t="s">
        <v>578</v>
      </c>
      <c r="B674" s="389" t="s">
        <v>30</v>
      </c>
      <c r="C674" s="389" t="s">
        <v>60</v>
      </c>
      <c r="D674" s="389" t="s">
        <v>60</v>
      </c>
      <c r="E674" s="389" t="s">
        <v>579</v>
      </c>
      <c r="F674" s="389"/>
      <c r="G674" s="112">
        <f>G675</f>
        <v>10</v>
      </c>
      <c r="H674" s="112">
        <f>H675</f>
        <v>0</v>
      </c>
      <c r="I674" s="112">
        <f>I675</f>
        <v>0</v>
      </c>
      <c r="J674" s="112">
        <f>J675</f>
        <v>0</v>
      </c>
      <c r="K674" s="112">
        <f t="shared" ref="K674:Q674" si="330">K675</f>
        <v>0</v>
      </c>
      <c r="L674" s="112">
        <f t="shared" si="330"/>
        <v>0</v>
      </c>
      <c r="M674" s="112">
        <f t="shared" si="330"/>
        <v>0</v>
      </c>
      <c r="N674" s="112">
        <f t="shared" si="330"/>
        <v>0</v>
      </c>
      <c r="O674" s="112">
        <f t="shared" si="330"/>
        <v>10</v>
      </c>
      <c r="P674" s="112">
        <f t="shared" si="330"/>
        <v>0</v>
      </c>
      <c r="Q674" s="469">
        <f t="shared" si="330"/>
        <v>10</v>
      </c>
    </row>
    <row r="675" spans="1:21" s="23" customFormat="1">
      <c r="A675" s="395" t="s">
        <v>46</v>
      </c>
      <c r="B675" s="390" t="s">
        <v>30</v>
      </c>
      <c r="C675" s="390" t="s">
        <v>60</v>
      </c>
      <c r="D675" s="390" t="s">
        <v>60</v>
      </c>
      <c r="E675" s="390" t="s">
        <v>579</v>
      </c>
      <c r="F675" s="390" t="s">
        <v>47</v>
      </c>
      <c r="G675" s="67">
        <v>10</v>
      </c>
      <c r="H675" s="114"/>
      <c r="I675" s="114"/>
      <c r="J675" s="114"/>
      <c r="K675" s="114"/>
      <c r="L675" s="114"/>
      <c r="M675" s="114"/>
      <c r="N675" s="114"/>
      <c r="O675" s="67">
        <f t="shared" si="303"/>
        <v>10</v>
      </c>
      <c r="P675" s="114">
        <f t="shared" si="313"/>
        <v>0</v>
      </c>
      <c r="Q675" s="497">
        <v>10</v>
      </c>
      <c r="R675" s="113"/>
      <c r="S675" s="113"/>
      <c r="T675" s="113"/>
      <c r="U675" s="113"/>
    </row>
    <row r="676" spans="1:21">
      <c r="A676" s="628" t="s">
        <v>580</v>
      </c>
      <c r="B676" s="389" t="s">
        <v>30</v>
      </c>
      <c r="C676" s="389" t="s">
        <v>60</v>
      </c>
      <c r="D676" s="389" t="s">
        <v>60</v>
      </c>
      <c r="E676" s="389" t="s">
        <v>581</v>
      </c>
      <c r="F676" s="389"/>
      <c r="G676" s="112">
        <f>G677</f>
        <v>40</v>
      </c>
      <c r="H676" s="112">
        <f>H677</f>
        <v>0</v>
      </c>
      <c r="I676" s="112">
        <f>I677</f>
        <v>0</v>
      </c>
      <c r="J676" s="112">
        <f>J677</f>
        <v>0</v>
      </c>
      <c r="K676" s="112">
        <f t="shared" ref="K676:Q676" si="331">K677</f>
        <v>0</v>
      </c>
      <c r="L676" s="112">
        <f t="shared" si="331"/>
        <v>0</v>
      </c>
      <c r="M676" s="112">
        <f t="shared" si="331"/>
        <v>0</v>
      </c>
      <c r="N676" s="112">
        <f t="shared" si="331"/>
        <v>0</v>
      </c>
      <c r="O676" s="112">
        <f t="shared" si="331"/>
        <v>40</v>
      </c>
      <c r="P676" s="112">
        <f t="shared" si="331"/>
        <v>0</v>
      </c>
      <c r="Q676" s="469">
        <f t="shared" si="331"/>
        <v>40</v>
      </c>
    </row>
    <row r="677" spans="1:21" s="23" customFormat="1">
      <c r="A677" s="395" t="s">
        <v>46</v>
      </c>
      <c r="B677" s="390" t="s">
        <v>30</v>
      </c>
      <c r="C677" s="390" t="s">
        <v>60</v>
      </c>
      <c r="D677" s="390" t="s">
        <v>60</v>
      </c>
      <c r="E677" s="390" t="s">
        <v>581</v>
      </c>
      <c r="F677" s="390" t="s">
        <v>47</v>
      </c>
      <c r="G677" s="67">
        <v>40</v>
      </c>
      <c r="H677" s="114"/>
      <c r="I677" s="114"/>
      <c r="J677" s="114"/>
      <c r="K677" s="114"/>
      <c r="L677" s="114"/>
      <c r="M677" s="114"/>
      <c r="N677" s="114"/>
      <c r="O677" s="67">
        <f t="shared" si="303"/>
        <v>40</v>
      </c>
      <c r="P677" s="114">
        <f t="shared" si="313"/>
        <v>0</v>
      </c>
      <c r="Q677" s="497">
        <v>40</v>
      </c>
      <c r="R677" s="113"/>
      <c r="S677" s="113"/>
      <c r="T677" s="113"/>
      <c r="U677" s="113"/>
    </row>
    <row r="678" spans="1:21" ht="22.5">
      <c r="A678" s="401" t="s">
        <v>582</v>
      </c>
      <c r="B678" s="389" t="s">
        <v>30</v>
      </c>
      <c r="C678" s="389" t="s">
        <v>60</v>
      </c>
      <c r="D678" s="389" t="s">
        <v>60</v>
      </c>
      <c r="E678" s="389" t="s">
        <v>583</v>
      </c>
      <c r="F678" s="389"/>
      <c r="G678" s="112">
        <f>G679</f>
        <v>0</v>
      </c>
      <c r="H678" s="112">
        <f t="shared" ref="H678:Q678" si="332">H679</f>
        <v>0</v>
      </c>
      <c r="I678" s="112">
        <f t="shared" si="332"/>
        <v>0</v>
      </c>
      <c r="J678" s="112">
        <f t="shared" si="332"/>
        <v>0</v>
      </c>
      <c r="K678" s="112">
        <f t="shared" si="332"/>
        <v>0</v>
      </c>
      <c r="L678" s="112">
        <f t="shared" si="332"/>
        <v>100</v>
      </c>
      <c r="M678" s="112">
        <f t="shared" si="332"/>
        <v>0</v>
      </c>
      <c r="N678" s="112">
        <f t="shared" si="332"/>
        <v>0</v>
      </c>
      <c r="O678" s="112">
        <f t="shared" si="332"/>
        <v>100</v>
      </c>
      <c r="P678" s="112">
        <f t="shared" si="332"/>
        <v>0</v>
      </c>
      <c r="Q678" s="469">
        <f t="shared" si="332"/>
        <v>100</v>
      </c>
    </row>
    <row r="679" spans="1:21">
      <c r="A679" s="395" t="s">
        <v>46</v>
      </c>
      <c r="B679" s="390" t="s">
        <v>30</v>
      </c>
      <c r="C679" s="390" t="s">
        <v>60</v>
      </c>
      <c r="D679" s="390" t="s">
        <v>60</v>
      </c>
      <c r="E679" s="390" t="s">
        <v>583</v>
      </c>
      <c r="F679" s="390" t="s">
        <v>47</v>
      </c>
      <c r="G679" s="67"/>
      <c r="H679" s="114"/>
      <c r="I679" s="114"/>
      <c r="J679" s="114"/>
      <c r="K679" s="114"/>
      <c r="L679" s="114">
        <v>100</v>
      </c>
      <c r="M679" s="114"/>
      <c r="N679" s="114"/>
      <c r="O679" s="67">
        <f t="shared" si="303"/>
        <v>100</v>
      </c>
      <c r="P679" s="114">
        <f t="shared" si="313"/>
        <v>0</v>
      </c>
      <c r="Q679" s="497">
        <v>100</v>
      </c>
    </row>
    <row r="680" spans="1:21" ht="22.5">
      <c r="A680" s="401" t="s">
        <v>584</v>
      </c>
      <c r="B680" s="389" t="s">
        <v>30</v>
      </c>
      <c r="C680" s="389" t="s">
        <v>60</v>
      </c>
      <c r="D680" s="389" t="s">
        <v>60</v>
      </c>
      <c r="E680" s="389" t="s">
        <v>585</v>
      </c>
      <c r="F680" s="389"/>
      <c r="G680" s="112">
        <f>G681+G700+G711</f>
        <v>1381</v>
      </c>
      <c r="H680" s="112">
        <f>H681+H700+H711</f>
        <v>0</v>
      </c>
      <c r="I680" s="112">
        <f>I681+I700+I711</f>
        <v>70</v>
      </c>
      <c r="J680" s="112">
        <f>J681+J700+J711</f>
        <v>0</v>
      </c>
      <c r="K680" s="112">
        <f t="shared" ref="K680:Q680" si="333">K681+K700+K711</f>
        <v>0</v>
      </c>
      <c r="L680" s="112">
        <f t="shared" si="333"/>
        <v>0</v>
      </c>
      <c r="M680" s="112">
        <f t="shared" si="333"/>
        <v>0</v>
      </c>
      <c r="N680" s="112">
        <f t="shared" si="333"/>
        <v>0</v>
      </c>
      <c r="O680" s="112">
        <f t="shared" si="333"/>
        <v>1451</v>
      </c>
      <c r="P680" s="112">
        <f t="shared" si="333"/>
        <v>0</v>
      </c>
      <c r="Q680" s="469">
        <f t="shared" si="333"/>
        <v>1451</v>
      </c>
    </row>
    <row r="681" spans="1:21" s="23" customFormat="1" ht="62.25" customHeight="1">
      <c r="A681" s="401" t="s">
        <v>586</v>
      </c>
      <c r="B681" s="389" t="s">
        <v>30</v>
      </c>
      <c r="C681" s="389" t="s">
        <v>60</v>
      </c>
      <c r="D681" s="389" t="s">
        <v>60</v>
      </c>
      <c r="E681" s="389" t="s">
        <v>587</v>
      </c>
      <c r="F681" s="389"/>
      <c r="G681" s="112">
        <f>G682+G684+G686+G688+G690+G692+G694+G696+G698</f>
        <v>864</v>
      </c>
      <c r="H681" s="112">
        <f>H682+H684+H686+H688+H690+H692+H694+H696+H698</f>
        <v>0</v>
      </c>
      <c r="I681" s="112">
        <f>I682+I684+I686+I688+I690+I692+I694+I696+I698</f>
        <v>0</v>
      </c>
      <c r="J681" s="112">
        <f>J682+J684+J686+J688+J690+J692+J694+J696+J698</f>
        <v>0</v>
      </c>
      <c r="K681" s="112">
        <f t="shared" ref="K681:Q681" si="334">K682+K684+K686+K688+K690+K692+K694+K696+K698</f>
        <v>0</v>
      </c>
      <c r="L681" s="112">
        <f t="shared" si="334"/>
        <v>0</v>
      </c>
      <c r="M681" s="112">
        <f t="shared" si="334"/>
        <v>0</v>
      </c>
      <c r="N681" s="112">
        <f t="shared" si="334"/>
        <v>0</v>
      </c>
      <c r="O681" s="112">
        <f t="shared" si="334"/>
        <v>864</v>
      </c>
      <c r="P681" s="112">
        <f t="shared" si="334"/>
        <v>0</v>
      </c>
      <c r="Q681" s="469">
        <f t="shared" si="334"/>
        <v>864</v>
      </c>
      <c r="R681" s="113"/>
      <c r="S681" s="113"/>
      <c r="T681" s="113"/>
      <c r="U681" s="113"/>
    </row>
    <row r="682" spans="1:21" ht="78.75">
      <c r="A682" s="628" t="s">
        <v>588</v>
      </c>
      <c r="B682" s="389" t="s">
        <v>30</v>
      </c>
      <c r="C682" s="389" t="s">
        <v>60</v>
      </c>
      <c r="D682" s="389" t="s">
        <v>60</v>
      </c>
      <c r="E682" s="389" t="s">
        <v>589</v>
      </c>
      <c r="F682" s="389"/>
      <c r="G682" s="112">
        <f>G683</f>
        <v>80</v>
      </c>
      <c r="H682" s="112">
        <f>H683</f>
        <v>0</v>
      </c>
      <c r="I682" s="112">
        <f>I683</f>
        <v>0</v>
      </c>
      <c r="J682" s="112">
        <f>J683</f>
        <v>0</v>
      </c>
      <c r="K682" s="112">
        <f t="shared" ref="K682:Q682" si="335">K683</f>
        <v>0</v>
      </c>
      <c r="L682" s="112">
        <f t="shared" si="335"/>
        <v>0</v>
      </c>
      <c r="M682" s="112">
        <f t="shared" si="335"/>
        <v>0</v>
      </c>
      <c r="N682" s="112">
        <f t="shared" si="335"/>
        <v>0</v>
      </c>
      <c r="O682" s="112">
        <f t="shared" si="335"/>
        <v>80</v>
      </c>
      <c r="P682" s="112">
        <f t="shared" si="335"/>
        <v>0</v>
      </c>
      <c r="Q682" s="469">
        <f t="shared" si="335"/>
        <v>80</v>
      </c>
    </row>
    <row r="683" spans="1:21" s="23" customFormat="1" ht="76.5" customHeight="1">
      <c r="A683" s="395" t="s">
        <v>46</v>
      </c>
      <c r="B683" s="390" t="s">
        <v>30</v>
      </c>
      <c r="C683" s="390" t="s">
        <v>60</v>
      </c>
      <c r="D683" s="390" t="s">
        <v>60</v>
      </c>
      <c r="E683" s="390" t="s">
        <v>589</v>
      </c>
      <c r="F683" s="390" t="s">
        <v>47</v>
      </c>
      <c r="G683" s="67">
        <v>80</v>
      </c>
      <c r="H683" s="114"/>
      <c r="I683" s="114"/>
      <c r="J683" s="114"/>
      <c r="K683" s="114"/>
      <c r="L683" s="114"/>
      <c r="M683" s="114"/>
      <c r="N683" s="114"/>
      <c r="O683" s="67">
        <f t="shared" si="303"/>
        <v>80</v>
      </c>
      <c r="P683" s="114">
        <f t="shared" si="313"/>
        <v>0</v>
      </c>
      <c r="Q683" s="497">
        <v>80</v>
      </c>
      <c r="R683" s="113"/>
      <c r="S683" s="113"/>
      <c r="T683" s="113"/>
      <c r="U683" s="113"/>
    </row>
    <row r="684" spans="1:21" ht="56.25">
      <c r="A684" s="628" t="s">
        <v>590</v>
      </c>
      <c r="B684" s="389" t="s">
        <v>30</v>
      </c>
      <c r="C684" s="389" t="s">
        <v>60</v>
      </c>
      <c r="D684" s="389" t="s">
        <v>60</v>
      </c>
      <c r="E684" s="389" t="s">
        <v>591</v>
      </c>
      <c r="F684" s="389"/>
      <c r="G684" s="112">
        <f>G685</f>
        <v>60</v>
      </c>
      <c r="H684" s="112">
        <f>H685</f>
        <v>0</v>
      </c>
      <c r="I684" s="112">
        <f>I685</f>
        <v>0</v>
      </c>
      <c r="J684" s="112">
        <f>J685</f>
        <v>0</v>
      </c>
      <c r="K684" s="112">
        <f t="shared" ref="K684:Q684" si="336">K685</f>
        <v>0</v>
      </c>
      <c r="L684" s="112">
        <f t="shared" si="336"/>
        <v>0</v>
      </c>
      <c r="M684" s="112">
        <f t="shared" si="336"/>
        <v>0</v>
      </c>
      <c r="N684" s="112">
        <f t="shared" si="336"/>
        <v>0</v>
      </c>
      <c r="O684" s="112">
        <f t="shared" si="336"/>
        <v>60</v>
      </c>
      <c r="P684" s="112">
        <f t="shared" si="336"/>
        <v>0</v>
      </c>
      <c r="Q684" s="469">
        <f t="shared" si="336"/>
        <v>60</v>
      </c>
    </row>
    <row r="685" spans="1:21" s="23" customFormat="1" ht="91.5" customHeight="1">
      <c r="A685" s="395" t="s">
        <v>46</v>
      </c>
      <c r="B685" s="390" t="s">
        <v>30</v>
      </c>
      <c r="C685" s="390" t="s">
        <v>60</v>
      </c>
      <c r="D685" s="390" t="s">
        <v>60</v>
      </c>
      <c r="E685" s="390" t="s">
        <v>591</v>
      </c>
      <c r="F685" s="390" t="s">
        <v>47</v>
      </c>
      <c r="G685" s="67">
        <v>60</v>
      </c>
      <c r="H685" s="114"/>
      <c r="I685" s="114"/>
      <c r="J685" s="114"/>
      <c r="K685" s="114"/>
      <c r="L685" s="114"/>
      <c r="M685" s="114"/>
      <c r="N685" s="114"/>
      <c r="O685" s="67">
        <f t="shared" si="303"/>
        <v>60</v>
      </c>
      <c r="P685" s="114">
        <f t="shared" si="313"/>
        <v>0</v>
      </c>
      <c r="Q685" s="497">
        <v>60</v>
      </c>
      <c r="R685" s="113"/>
      <c r="S685" s="113"/>
      <c r="T685" s="113"/>
      <c r="U685" s="113"/>
    </row>
    <row r="686" spans="1:21" ht="56.25">
      <c r="A686" s="628" t="s">
        <v>592</v>
      </c>
      <c r="B686" s="389" t="s">
        <v>30</v>
      </c>
      <c r="C686" s="389" t="s">
        <v>60</v>
      </c>
      <c r="D686" s="389" t="s">
        <v>60</v>
      </c>
      <c r="E686" s="389" t="s">
        <v>593</v>
      </c>
      <c r="F686" s="389"/>
      <c r="G686" s="112">
        <f>G687</f>
        <v>55</v>
      </c>
      <c r="H686" s="112">
        <f>H687</f>
        <v>0</v>
      </c>
      <c r="I686" s="112">
        <f>I687</f>
        <v>0</v>
      </c>
      <c r="J686" s="112">
        <f>J687</f>
        <v>0</v>
      </c>
      <c r="K686" s="112">
        <f t="shared" ref="K686:Q686" si="337">K687</f>
        <v>0</v>
      </c>
      <c r="L686" s="112">
        <f t="shared" si="337"/>
        <v>0</v>
      </c>
      <c r="M686" s="112">
        <f t="shared" si="337"/>
        <v>0</v>
      </c>
      <c r="N686" s="112">
        <f t="shared" si="337"/>
        <v>0</v>
      </c>
      <c r="O686" s="112">
        <f t="shared" si="337"/>
        <v>55</v>
      </c>
      <c r="P686" s="112">
        <f t="shared" si="337"/>
        <v>0</v>
      </c>
      <c r="Q686" s="469">
        <f t="shared" si="337"/>
        <v>55</v>
      </c>
    </row>
    <row r="687" spans="1:21" s="23" customFormat="1" ht="113.25" customHeight="1">
      <c r="A687" s="395" t="s">
        <v>46</v>
      </c>
      <c r="B687" s="390" t="s">
        <v>30</v>
      </c>
      <c r="C687" s="390" t="s">
        <v>60</v>
      </c>
      <c r="D687" s="390" t="s">
        <v>60</v>
      </c>
      <c r="E687" s="390" t="s">
        <v>593</v>
      </c>
      <c r="F687" s="390" t="s">
        <v>47</v>
      </c>
      <c r="G687" s="67">
        <v>55</v>
      </c>
      <c r="H687" s="114"/>
      <c r="I687" s="114"/>
      <c r="J687" s="114"/>
      <c r="K687" s="114"/>
      <c r="L687" s="114"/>
      <c r="M687" s="114"/>
      <c r="N687" s="114"/>
      <c r="O687" s="67">
        <f t="shared" ref="O687:O752" si="338">I687+H687+G687+J687+K687+L687+M687+N687</f>
        <v>55</v>
      </c>
      <c r="P687" s="114">
        <f t="shared" si="313"/>
        <v>0</v>
      </c>
      <c r="Q687" s="497">
        <v>55</v>
      </c>
      <c r="R687" s="113"/>
      <c r="S687" s="113"/>
      <c r="T687" s="113"/>
      <c r="U687" s="113"/>
    </row>
    <row r="688" spans="1:21" ht="78.75">
      <c r="A688" s="628" t="s">
        <v>594</v>
      </c>
      <c r="B688" s="389" t="s">
        <v>30</v>
      </c>
      <c r="C688" s="389" t="s">
        <v>60</v>
      </c>
      <c r="D688" s="389" t="s">
        <v>60</v>
      </c>
      <c r="E688" s="389" t="s">
        <v>595</v>
      </c>
      <c r="F688" s="389"/>
      <c r="G688" s="112">
        <f>G689</f>
        <v>90</v>
      </c>
      <c r="H688" s="112">
        <f>H689</f>
        <v>0</v>
      </c>
      <c r="I688" s="112">
        <f>I689</f>
        <v>0</v>
      </c>
      <c r="J688" s="112">
        <f>J689</f>
        <v>0</v>
      </c>
      <c r="K688" s="112">
        <f t="shared" ref="K688:Q688" si="339">K689</f>
        <v>0</v>
      </c>
      <c r="L688" s="112">
        <f t="shared" si="339"/>
        <v>0</v>
      </c>
      <c r="M688" s="112">
        <f t="shared" si="339"/>
        <v>0</v>
      </c>
      <c r="N688" s="112">
        <f t="shared" si="339"/>
        <v>0</v>
      </c>
      <c r="O688" s="112">
        <f t="shared" si="339"/>
        <v>90</v>
      </c>
      <c r="P688" s="112">
        <f t="shared" si="339"/>
        <v>0</v>
      </c>
      <c r="Q688" s="469">
        <f t="shared" si="339"/>
        <v>90</v>
      </c>
    </row>
    <row r="689" spans="1:21" s="23" customFormat="1" ht="69" customHeight="1">
      <c r="A689" s="395" t="s">
        <v>46</v>
      </c>
      <c r="B689" s="390" t="s">
        <v>30</v>
      </c>
      <c r="C689" s="390" t="s">
        <v>60</v>
      </c>
      <c r="D689" s="390" t="s">
        <v>60</v>
      </c>
      <c r="E689" s="390" t="s">
        <v>595</v>
      </c>
      <c r="F689" s="390" t="s">
        <v>47</v>
      </c>
      <c r="G689" s="67">
        <v>90</v>
      </c>
      <c r="H689" s="114"/>
      <c r="I689" s="114"/>
      <c r="J689" s="114"/>
      <c r="K689" s="114"/>
      <c r="L689" s="114"/>
      <c r="M689" s="114"/>
      <c r="N689" s="114"/>
      <c r="O689" s="67">
        <f t="shared" si="338"/>
        <v>90</v>
      </c>
      <c r="P689" s="114">
        <f t="shared" si="313"/>
        <v>0</v>
      </c>
      <c r="Q689" s="497">
        <v>90</v>
      </c>
      <c r="R689" s="113"/>
      <c r="S689" s="113"/>
      <c r="T689" s="113"/>
      <c r="U689" s="113"/>
    </row>
    <row r="690" spans="1:21" ht="45">
      <c r="A690" s="628" t="s">
        <v>596</v>
      </c>
      <c r="B690" s="389" t="s">
        <v>30</v>
      </c>
      <c r="C690" s="389" t="s">
        <v>60</v>
      </c>
      <c r="D690" s="389" t="s">
        <v>60</v>
      </c>
      <c r="E690" s="389" t="s">
        <v>597</v>
      </c>
      <c r="F690" s="389"/>
      <c r="G690" s="112">
        <f>G691</f>
        <v>191</v>
      </c>
      <c r="H690" s="112">
        <f>H691</f>
        <v>0</v>
      </c>
      <c r="I690" s="112">
        <f>I691</f>
        <v>0</v>
      </c>
      <c r="J690" s="112">
        <f>J691</f>
        <v>0</v>
      </c>
      <c r="K690" s="112">
        <f t="shared" ref="K690:Q690" si="340">K691</f>
        <v>0</v>
      </c>
      <c r="L690" s="112">
        <f t="shared" si="340"/>
        <v>0</v>
      </c>
      <c r="M690" s="112">
        <f t="shared" si="340"/>
        <v>0</v>
      </c>
      <c r="N690" s="112">
        <f t="shared" si="340"/>
        <v>0</v>
      </c>
      <c r="O690" s="112">
        <f t="shared" si="340"/>
        <v>191</v>
      </c>
      <c r="P690" s="112">
        <f t="shared" si="340"/>
        <v>0</v>
      </c>
      <c r="Q690" s="469">
        <f t="shared" si="340"/>
        <v>191</v>
      </c>
    </row>
    <row r="691" spans="1:21" s="23" customFormat="1" ht="90" customHeight="1">
      <c r="A691" s="395" t="s">
        <v>46</v>
      </c>
      <c r="B691" s="390" t="s">
        <v>30</v>
      </c>
      <c r="C691" s="390" t="s">
        <v>60</v>
      </c>
      <c r="D691" s="390" t="s">
        <v>60</v>
      </c>
      <c r="E691" s="390" t="s">
        <v>597</v>
      </c>
      <c r="F691" s="390" t="s">
        <v>47</v>
      </c>
      <c r="G691" s="67">
        <v>191</v>
      </c>
      <c r="H691" s="114"/>
      <c r="I691" s="114"/>
      <c r="J691" s="114"/>
      <c r="K691" s="114"/>
      <c r="L691" s="114"/>
      <c r="M691" s="114"/>
      <c r="N691" s="114"/>
      <c r="O691" s="67">
        <f t="shared" si="338"/>
        <v>191</v>
      </c>
      <c r="P691" s="114">
        <f t="shared" si="313"/>
        <v>0</v>
      </c>
      <c r="Q691" s="497">
        <v>191</v>
      </c>
      <c r="R691" s="113"/>
      <c r="S691" s="113"/>
      <c r="T691" s="113"/>
      <c r="U691" s="113"/>
    </row>
    <row r="692" spans="1:21" ht="78.75">
      <c r="A692" s="628" t="s">
        <v>598</v>
      </c>
      <c r="B692" s="389" t="s">
        <v>30</v>
      </c>
      <c r="C692" s="389" t="s">
        <v>60</v>
      </c>
      <c r="D692" s="389" t="s">
        <v>60</v>
      </c>
      <c r="E692" s="389" t="s">
        <v>599</v>
      </c>
      <c r="F692" s="389"/>
      <c r="G692" s="112">
        <f t="shared" ref="G692:Q692" si="341">G693</f>
        <v>85</v>
      </c>
      <c r="H692" s="112">
        <f t="shared" si="341"/>
        <v>0</v>
      </c>
      <c r="I692" s="112">
        <f t="shared" si="341"/>
        <v>0</v>
      </c>
      <c r="J692" s="112">
        <f t="shared" si="341"/>
        <v>0</v>
      </c>
      <c r="K692" s="112">
        <f t="shared" si="341"/>
        <v>0</v>
      </c>
      <c r="L692" s="112">
        <f t="shared" si="341"/>
        <v>0</v>
      </c>
      <c r="M692" s="112">
        <f t="shared" si="341"/>
        <v>0</v>
      </c>
      <c r="N692" s="112">
        <f t="shared" si="341"/>
        <v>0</v>
      </c>
      <c r="O692" s="112">
        <f t="shared" si="341"/>
        <v>85</v>
      </c>
      <c r="P692" s="112">
        <f t="shared" si="341"/>
        <v>0</v>
      </c>
      <c r="Q692" s="469">
        <f t="shared" si="341"/>
        <v>85</v>
      </c>
    </row>
    <row r="693" spans="1:21" s="23" customFormat="1" ht="90" customHeight="1">
      <c r="A693" s="395" t="s">
        <v>46</v>
      </c>
      <c r="B693" s="390" t="s">
        <v>30</v>
      </c>
      <c r="C693" s="390" t="s">
        <v>60</v>
      </c>
      <c r="D693" s="390" t="s">
        <v>60</v>
      </c>
      <c r="E693" s="390" t="s">
        <v>599</v>
      </c>
      <c r="F693" s="390" t="s">
        <v>47</v>
      </c>
      <c r="G693" s="67">
        <v>85</v>
      </c>
      <c r="H693" s="114"/>
      <c r="I693" s="114"/>
      <c r="J693" s="114"/>
      <c r="K693" s="114"/>
      <c r="L693" s="114"/>
      <c r="M693" s="114"/>
      <c r="N693" s="114"/>
      <c r="O693" s="67">
        <f t="shared" si="338"/>
        <v>85</v>
      </c>
      <c r="P693" s="114">
        <f t="shared" si="313"/>
        <v>0</v>
      </c>
      <c r="Q693" s="497">
        <v>85</v>
      </c>
      <c r="R693" s="113"/>
      <c r="S693" s="113"/>
      <c r="T693" s="113"/>
      <c r="U693" s="113"/>
    </row>
    <row r="694" spans="1:21" ht="123.75">
      <c r="A694" s="628" t="s">
        <v>600</v>
      </c>
      <c r="B694" s="389" t="s">
        <v>30</v>
      </c>
      <c r="C694" s="389" t="s">
        <v>60</v>
      </c>
      <c r="D694" s="389" t="s">
        <v>60</v>
      </c>
      <c r="E694" s="389" t="s">
        <v>601</v>
      </c>
      <c r="F694" s="389"/>
      <c r="G694" s="112">
        <f>G695</f>
        <v>128</v>
      </c>
      <c r="H694" s="112">
        <f>H695</f>
        <v>0</v>
      </c>
      <c r="I694" s="112">
        <f>I695</f>
        <v>0</v>
      </c>
      <c r="J694" s="112">
        <f>J695</f>
        <v>0</v>
      </c>
      <c r="K694" s="112">
        <f t="shared" ref="K694:Q694" si="342">K695</f>
        <v>0</v>
      </c>
      <c r="L694" s="112">
        <f t="shared" si="342"/>
        <v>0</v>
      </c>
      <c r="M694" s="112">
        <f t="shared" si="342"/>
        <v>0</v>
      </c>
      <c r="N694" s="112">
        <f t="shared" si="342"/>
        <v>0</v>
      </c>
      <c r="O694" s="112">
        <f t="shared" si="342"/>
        <v>128</v>
      </c>
      <c r="P694" s="112">
        <f t="shared" si="342"/>
        <v>0</v>
      </c>
      <c r="Q694" s="469">
        <f t="shared" si="342"/>
        <v>128</v>
      </c>
    </row>
    <row r="695" spans="1:21" s="23" customFormat="1" ht="80.25" customHeight="1">
      <c r="A695" s="395" t="s">
        <v>46</v>
      </c>
      <c r="B695" s="390" t="s">
        <v>30</v>
      </c>
      <c r="C695" s="390" t="s">
        <v>60</v>
      </c>
      <c r="D695" s="390" t="s">
        <v>60</v>
      </c>
      <c r="E695" s="390" t="s">
        <v>601</v>
      </c>
      <c r="F695" s="390" t="s">
        <v>47</v>
      </c>
      <c r="G695" s="67">
        <v>128</v>
      </c>
      <c r="H695" s="114"/>
      <c r="I695" s="114"/>
      <c r="J695" s="114"/>
      <c r="K695" s="114"/>
      <c r="L695" s="114"/>
      <c r="M695" s="114"/>
      <c r="N695" s="114"/>
      <c r="O695" s="67">
        <f t="shared" si="338"/>
        <v>128</v>
      </c>
      <c r="P695" s="114">
        <f t="shared" si="313"/>
        <v>0</v>
      </c>
      <c r="Q695" s="497">
        <v>128</v>
      </c>
      <c r="R695" s="113"/>
      <c r="S695" s="113"/>
      <c r="T695" s="113"/>
      <c r="U695" s="113"/>
    </row>
    <row r="696" spans="1:21" ht="56.25">
      <c r="A696" s="628" t="s">
        <v>602</v>
      </c>
      <c r="B696" s="389" t="s">
        <v>30</v>
      </c>
      <c r="C696" s="389" t="s">
        <v>60</v>
      </c>
      <c r="D696" s="389" t="s">
        <v>60</v>
      </c>
      <c r="E696" s="389" t="s">
        <v>603</v>
      </c>
      <c r="F696" s="389"/>
      <c r="G696" s="112">
        <f>G697</f>
        <v>120</v>
      </c>
      <c r="H696" s="112">
        <f>H697</f>
        <v>0</v>
      </c>
      <c r="I696" s="112">
        <f>I697</f>
        <v>0</v>
      </c>
      <c r="J696" s="112">
        <f>J697</f>
        <v>0</v>
      </c>
      <c r="K696" s="112">
        <f t="shared" ref="K696:Q696" si="343">K697</f>
        <v>0</v>
      </c>
      <c r="L696" s="112">
        <f t="shared" si="343"/>
        <v>0</v>
      </c>
      <c r="M696" s="112">
        <f t="shared" si="343"/>
        <v>0</v>
      </c>
      <c r="N696" s="112">
        <f t="shared" si="343"/>
        <v>0</v>
      </c>
      <c r="O696" s="112">
        <f t="shared" si="343"/>
        <v>120</v>
      </c>
      <c r="P696" s="112">
        <f t="shared" si="343"/>
        <v>0</v>
      </c>
      <c r="Q696" s="469">
        <f t="shared" si="343"/>
        <v>120</v>
      </c>
    </row>
    <row r="697" spans="1:21" s="23" customFormat="1" ht="72" customHeight="1">
      <c r="A697" s="395" t="s">
        <v>46</v>
      </c>
      <c r="B697" s="390" t="s">
        <v>30</v>
      </c>
      <c r="C697" s="390" t="s">
        <v>60</v>
      </c>
      <c r="D697" s="390" t="s">
        <v>60</v>
      </c>
      <c r="E697" s="390" t="s">
        <v>603</v>
      </c>
      <c r="F697" s="390" t="s">
        <v>47</v>
      </c>
      <c r="G697" s="67">
        <v>120</v>
      </c>
      <c r="H697" s="114"/>
      <c r="I697" s="114"/>
      <c r="J697" s="114"/>
      <c r="K697" s="114"/>
      <c r="L697" s="114"/>
      <c r="M697" s="114"/>
      <c r="N697" s="114"/>
      <c r="O697" s="67">
        <f t="shared" si="338"/>
        <v>120</v>
      </c>
      <c r="P697" s="114">
        <f t="shared" si="313"/>
        <v>0</v>
      </c>
      <c r="Q697" s="497">
        <v>120</v>
      </c>
      <c r="R697" s="113"/>
      <c r="S697" s="113"/>
      <c r="T697" s="113"/>
      <c r="U697" s="113"/>
    </row>
    <row r="698" spans="1:21" ht="56.25">
      <c r="A698" s="628" t="s">
        <v>604</v>
      </c>
      <c r="B698" s="389" t="s">
        <v>30</v>
      </c>
      <c r="C698" s="389" t="s">
        <v>60</v>
      </c>
      <c r="D698" s="389" t="s">
        <v>60</v>
      </c>
      <c r="E698" s="389" t="s">
        <v>605</v>
      </c>
      <c r="F698" s="389"/>
      <c r="G698" s="112">
        <f>G699</f>
        <v>55</v>
      </c>
      <c r="H698" s="112">
        <f>H699</f>
        <v>0</v>
      </c>
      <c r="I698" s="112">
        <f>I699</f>
        <v>0</v>
      </c>
      <c r="J698" s="112">
        <f>J699</f>
        <v>0</v>
      </c>
      <c r="K698" s="112">
        <f t="shared" ref="K698:Q698" si="344">K699</f>
        <v>0</v>
      </c>
      <c r="L698" s="112">
        <f t="shared" si="344"/>
        <v>0</v>
      </c>
      <c r="M698" s="112">
        <f t="shared" si="344"/>
        <v>0</v>
      </c>
      <c r="N698" s="112">
        <f t="shared" si="344"/>
        <v>0</v>
      </c>
      <c r="O698" s="112">
        <f t="shared" si="344"/>
        <v>55</v>
      </c>
      <c r="P698" s="112">
        <f t="shared" si="344"/>
        <v>0</v>
      </c>
      <c r="Q698" s="469">
        <f t="shared" si="344"/>
        <v>55</v>
      </c>
    </row>
    <row r="699" spans="1:21" s="23" customFormat="1">
      <c r="A699" s="395" t="s">
        <v>46</v>
      </c>
      <c r="B699" s="390" t="s">
        <v>30</v>
      </c>
      <c r="C699" s="390" t="s">
        <v>60</v>
      </c>
      <c r="D699" s="390" t="s">
        <v>60</v>
      </c>
      <c r="E699" s="390" t="s">
        <v>605</v>
      </c>
      <c r="F699" s="390" t="s">
        <v>47</v>
      </c>
      <c r="G699" s="67">
        <v>55</v>
      </c>
      <c r="H699" s="114"/>
      <c r="I699" s="114"/>
      <c r="J699" s="114"/>
      <c r="K699" s="114"/>
      <c r="L699" s="114"/>
      <c r="M699" s="114"/>
      <c r="N699" s="114"/>
      <c r="O699" s="67">
        <f t="shared" si="338"/>
        <v>55</v>
      </c>
      <c r="P699" s="114">
        <f t="shared" si="313"/>
        <v>0</v>
      </c>
      <c r="Q699" s="497">
        <v>55</v>
      </c>
      <c r="R699" s="113"/>
      <c r="S699" s="113"/>
      <c r="T699" s="113"/>
      <c r="U699" s="113"/>
    </row>
    <row r="700" spans="1:21" s="23" customFormat="1" ht="78.75" customHeight="1">
      <c r="A700" s="401" t="s">
        <v>606</v>
      </c>
      <c r="B700" s="389"/>
      <c r="C700" s="389" t="s">
        <v>60</v>
      </c>
      <c r="D700" s="389" t="s">
        <v>60</v>
      </c>
      <c r="E700" s="389" t="s">
        <v>607</v>
      </c>
      <c r="F700" s="389"/>
      <c r="G700" s="112">
        <f>G701+G703+G705+G707+G709</f>
        <v>206</v>
      </c>
      <c r="H700" s="112">
        <f>H701+H703+H705+H707+H709</f>
        <v>0</v>
      </c>
      <c r="I700" s="112">
        <f>I701+I703+I705+I707+I709</f>
        <v>0</v>
      </c>
      <c r="J700" s="112">
        <f>J701+J703+J705+J707+J709</f>
        <v>0</v>
      </c>
      <c r="K700" s="112">
        <f t="shared" ref="K700:Q700" si="345">K701+K703+K705+K707+K709</f>
        <v>0</v>
      </c>
      <c r="L700" s="112">
        <f t="shared" si="345"/>
        <v>0</v>
      </c>
      <c r="M700" s="112">
        <f t="shared" si="345"/>
        <v>0</v>
      </c>
      <c r="N700" s="112">
        <f t="shared" si="345"/>
        <v>0</v>
      </c>
      <c r="O700" s="112">
        <f t="shared" si="345"/>
        <v>206</v>
      </c>
      <c r="P700" s="112">
        <f t="shared" si="345"/>
        <v>0</v>
      </c>
      <c r="Q700" s="469">
        <f t="shared" si="345"/>
        <v>206</v>
      </c>
      <c r="R700" s="113"/>
      <c r="S700" s="113"/>
      <c r="T700" s="113"/>
      <c r="U700" s="113"/>
    </row>
    <row r="701" spans="1:21" ht="56.25">
      <c r="A701" s="628" t="s">
        <v>608</v>
      </c>
      <c r="B701" s="389" t="s">
        <v>30</v>
      </c>
      <c r="C701" s="389" t="s">
        <v>60</v>
      </c>
      <c r="D701" s="389" t="s">
        <v>60</v>
      </c>
      <c r="E701" s="389" t="s">
        <v>609</v>
      </c>
      <c r="F701" s="389"/>
      <c r="G701" s="112">
        <f>G702</f>
        <v>51</v>
      </c>
      <c r="H701" s="112">
        <f>H702</f>
        <v>0</v>
      </c>
      <c r="I701" s="112">
        <f>I702</f>
        <v>0</v>
      </c>
      <c r="J701" s="112">
        <f>J702</f>
        <v>0</v>
      </c>
      <c r="K701" s="112">
        <f t="shared" ref="K701:Q701" si="346">K702</f>
        <v>0</v>
      </c>
      <c r="L701" s="112">
        <f t="shared" si="346"/>
        <v>0</v>
      </c>
      <c r="M701" s="112">
        <f t="shared" si="346"/>
        <v>0</v>
      </c>
      <c r="N701" s="112">
        <f t="shared" si="346"/>
        <v>0</v>
      </c>
      <c r="O701" s="112">
        <f t="shared" si="346"/>
        <v>51</v>
      </c>
      <c r="P701" s="112">
        <f t="shared" si="346"/>
        <v>0</v>
      </c>
      <c r="Q701" s="469">
        <f t="shared" si="346"/>
        <v>51</v>
      </c>
    </row>
    <row r="702" spans="1:21" s="23" customFormat="1" ht="154.5" customHeight="1">
      <c r="A702" s="395" t="s">
        <v>46</v>
      </c>
      <c r="B702" s="390" t="s">
        <v>30</v>
      </c>
      <c r="C702" s="390" t="s">
        <v>60</v>
      </c>
      <c r="D702" s="390" t="s">
        <v>60</v>
      </c>
      <c r="E702" s="390" t="s">
        <v>609</v>
      </c>
      <c r="F702" s="390" t="s">
        <v>47</v>
      </c>
      <c r="G702" s="67">
        <v>51</v>
      </c>
      <c r="H702" s="114"/>
      <c r="I702" s="114"/>
      <c r="J702" s="114"/>
      <c r="K702" s="114"/>
      <c r="L702" s="114"/>
      <c r="M702" s="114"/>
      <c r="N702" s="114"/>
      <c r="O702" s="67">
        <f t="shared" si="338"/>
        <v>51</v>
      </c>
      <c r="P702" s="114">
        <f t="shared" si="313"/>
        <v>0</v>
      </c>
      <c r="Q702" s="497">
        <v>51</v>
      </c>
      <c r="R702" s="113"/>
      <c r="S702" s="113"/>
      <c r="T702" s="113"/>
      <c r="U702" s="113"/>
    </row>
    <row r="703" spans="1:21" ht="101.25">
      <c r="A703" s="628" t="s">
        <v>610</v>
      </c>
      <c r="B703" s="389" t="s">
        <v>30</v>
      </c>
      <c r="C703" s="389" t="s">
        <v>60</v>
      </c>
      <c r="D703" s="389" t="s">
        <v>60</v>
      </c>
      <c r="E703" s="389" t="s">
        <v>611</v>
      </c>
      <c r="F703" s="389"/>
      <c r="G703" s="112">
        <f>G704</f>
        <v>25</v>
      </c>
      <c r="H703" s="112">
        <f>H704</f>
        <v>0</v>
      </c>
      <c r="I703" s="112">
        <f>I704</f>
        <v>0</v>
      </c>
      <c r="J703" s="112">
        <f>J704</f>
        <v>0</v>
      </c>
      <c r="K703" s="112">
        <f t="shared" ref="K703:Q703" si="347">K704</f>
        <v>0</v>
      </c>
      <c r="L703" s="112">
        <f t="shared" si="347"/>
        <v>0</v>
      </c>
      <c r="M703" s="112">
        <f t="shared" si="347"/>
        <v>0</v>
      </c>
      <c r="N703" s="112">
        <f t="shared" si="347"/>
        <v>0</v>
      </c>
      <c r="O703" s="112">
        <f t="shared" si="347"/>
        <v>25</v>
      </c>
      <c r="P703" s="112">
        <f t="shared" si="347"/>
        <v>0</v>
      </c>
      <c r="Q703" s="469">
        <f t="shared" si="347"/>
        <v>25</v>
      </c>
    </row>
    <row r="704" spans="1:21" s="23" customFormat="1" ht="100.5" customHeight="1">
      <c r="A704" s="395" t="s">
        <v>46</v>
      </c>
      <c r="B704" s="390" t="s">
        <v>30</v>
      </c>
      <c r="C704" s="390" t="s">
        <v>60</v>
      </c>
      <c r="D704" s="390" t="s">
        <v>60</v>
      </c>
      <c r="E704" s="390" t="s">
        <v>611</v>
      </c>
      <c r="F704" s="390" t="s">
        <v>47</v>
      </c>
      <c r="G704" s="67">
        <v>25</v>
      </c>
      <c r="H704" s="114"/>
      <c r="I704" s="114"/>
      <c r="J704" s="114"/>
      <c r="K704" s="114"/>
      <c r="L704" s="114"/>
      <c r="M704" s="114"/>
      <c r="N704" s="114"/>
      <c r="O704" s="67">
        <f t="shared" si="338"/>
        <v>25</v>
      </c>
      <c r="P704" s="114">
        <f t="shared" si="313"/>
        <v>0</v>
      </c>
      <c r="Q704" s="497">
        <v>25</v>
      </c>
      <c r="R704" s="113"/>
      <c r="S704" s="113"/>
      <c r="T704" s="113"/>
      <c r="U704" s="113"/>
    </row>
    <row r="705" spans="1:21" ht="67.5">
      <c r="A705" s="628" t="s">
        <v>612</v>
      </c>
      <c r="B705" s="389" t="s">
        <v>30</v>
      </c>
      <c r="C705" s="389" t="s">
        <v>60</v>
      </c>
      <c r="D705" s="389" t="s">
        <v>60</v>
      </c>
      <c r="E705" s="389" t="s">
        <v>613</v>
      </c>
      <c r="F705" s="389"/>
      <c r="G705" s="112">
        <f>G706</f>
        <v>60</v>
      </c>
      <c r="H705" s="112">
        <f>H706</f>
        <v>0</v>
      </c>
      <c r="I705" s="112">
        <f>I706</f>
        <v>0</v>
      </c>
      <c r="J705" s="112">
        <f>J706</f>
        <v>0</v>
      </c>
      <c r="K705" s="112">
        <f t="shared" ref="K705:Q705" si="348">K706</f>
        <v>0</v>
      </c>
      <c r="L705" s="112">
        <f t="shared" si="348"/>
        <v>0</v>
      </c>
      <c r="M705" s="112">
        <f t="shared" si="348"/>
        <v>0</v>
      </c>
      <c r="N705" s="112">
        <f t="shared" si="348"/>
        <v>0</v>
      </c>
      <c r="O705" s="112">
        <f t="shared" si="348"/>
        <v>60</v>
      </c>
      <c r="P705" s="112">
        <f t="shared" si="348"/>
        <v>0</v>
      </c>
      <c r="Q705" s="469">
        <f t="shared" si="348"/>
        <v>60</v>
      </c>
    </row>
    <row r="706" spans="1:21" s="23" customFormat="1" ht="43.5" customHeight="1">
      <c r="A706" s="395" t="s">
        <v>46</v>
      </c>
      <c r="B706" s="390" t="s">
        <v>30</v>
      </c>
      <c r="C706" s="390" t="s">
        <v>60</v>
      </c>
      <c r="D706" s="390" t="s">
        <v>60</v>
      </c>
      <c r="E706" s="390" t="s">
        <v>613</v>
      </c>
      <c r="F706" s="390" t="s">
        <v>47</v>
      </c>
      <c r="G706" s="67">
        <v>60</v>
      </c>
      <c r="H706" s="114"/>
      <c r="I706" s="114"/>
      <c r="J706" s="114"/>
      <c r="K706" s="114"/>
      <c r="L706" s="114"/>
      <c r="M706" s="114"/>
      <c r="N706" s="114"/>
      <c r="O706" s="67">
        <f t="shared" si="338"/>
        <v>60</v>
      </c>
      <c r="P706" s="114">
        <f t="shared" ref="P706:P769" si="349">Q706-O706</f>
        <v>0</v>
      </c>
      <c r="Q706" s="497">
        <v>60</v>
      </c>
      <c r="R706" s="113"/>
      <c r="S706" s="113"/>
      <c r="T706" s="113"/>
      <c r="U706" s="113"/>
    </row>
    <row r="707" spans="1:21" ht="33.75">
      <c r="A707" s="628" t="s">
        <v>614</v>
      </c>
      <c r="B707" s="389" t="s">
        <v>30</v>
      </c>
      <c r="C707" s="389" t="s">
        <v>60</v>
      </c>
      <c r="D707" s="389" t="s">
        <v>60</v>
      </c>
      <c r="E707" s="389" t="s">
        <v>615</v>
      </c>
      <c r="F707" s="389"/>
      <c r="G707" s="112">
        <f>G708</f>
        <v>30</v>
      </c>
      <c r="H707" s="112">
        <f>H708</f>
        <v>0</v>
      </c>
      <c r="I707" s="112">
        <f>I708</f>
        <v>0</v>
      </c>
      <c r="J707" s="112">
        <f>J708</f>
        <v>0</v>
      </c>
      <c r="K707" s="112">
        <f t="shared" ref="K707:Q707" si="350">K708</f>
        <v>0</v>
      </c>
      <c r="L707" s="112">
        <f t="shared" si="350"/>
        <v>0</v>
      </c>
      <c r="M707" s="112">
        <f t="shared" si="350"/>
        <v>0</v>
      </c>
      <c r="N707" s="112">
        <f t="shared" si="350"/>
        <v>0</v>
      </c>
      <c r="O707" s="112">
        <f t="shared" si="350"/>
        <v>30</v>
      </c>
      <c r="P707" s="112">
        <f t="shared" si="350"/>
        <v>0</v>
      </c>
      <c r="Q707" s="469">
        <f t="shared" si="350"/>
        <v>30</v>
      </c>
    </row>
    <row r="708" spans="1:21" s="23" customFormat="1" ht="204" customHeight="1">
      <c r="A708" s="395" t="s">
        <v>46</v>
      </c>
      <c r="B708" s="390" t="s">
        <v>30</v>
      </c>
      <c r="C708" s="390" t="s">
        <v>60</v>
      </c>
      <c r="D708" s="390" t="s">
        <v>60</v>
      </c>
      <c r="E708" s="390" t="s">
        <v>615</v>
      </c>
      <c r="F708" s="390" t="s">
        <v>47</v>
      </c>
      <c r="G708" s="67">
        <v>30</v>
      </c>
      <c r="H708" s="114"/>
      <c r="I708" s="114"/>
      <c r="J708" s="114"/>
      <c r="K708" s="114"/>
      <c r="L708" s="114"/>
      <c r="M708" s="114"/>
      <c r="N708" s="114"/>
      <c r="O708" s="67">
        <f t="shared" si="338"/>
        <v>30</v>
      </c>
      <c r="P708" s="114">
        <f t="shared" si="349"/>
        <v>0</v>
      </c>
      <c r="Q708" s="497">
        <v>30</v>
      </c>
      <c r="R708" s="113"/>
      <c r="S708" s="113"/>
      <c r="T708" s="113"/>
      <c r="U708" s="113"/>
    </row>
    <row r="709" spans="1:21" ht="135">
      <c r="A709" s="628" t="s">
        <v>616</v>
      </c>
      <c r="B709" s="389" t="s">
        <v>30</v>
      </c>
      <c r="C709" s="389" t="s">
        <v>60</v>
      </c>
      <c r="D709" s="389" t="s">
        <v>60</v>
      </c>
      <c r="E709" s="389" t="s">
        <v>617</v>
      </c>
      <c r="F709" s="389"/>
      <c r="G709" s="112">
        <f>G710</f>
        <v>40</v>
      </c>
      <c r="H709" s="112">
        <f>H710</f>
        <v>0</v>
      </c>
      <c r="I709" s="112">
        <f>I710</f>
        <v>0</v>
      </c>
      <c r="J709" s="112">
        <f>J710</f>
        <v>0</v>
      </c>
      <c r="K709" s="112">
        <f t="shared" ref="K709:Q709" si="351">K710</f>
        <v>0</v>
      </c>
      <c r="L709" s="112">
        <f t="shared" si="351"/>
        <v>0</v>
      </c>
      <c r="M709" s="112">
        <f t="shared" si="351"/>
        <v>0</v>
      </c>
      <c r="N709" s="112">
        <f t="shared" si="351"/>
        <v>0</v>
      </c>
      <c r="O709" s="112">
        <f t="shared" si="351"/>
        <v>40</v>
      </c>
      <c r="P709" s="112">
        <f t="shared" si="351"/>
        <v>0</v>
      </c>
      <c r="Q709" s="469">
        <f t="shared" si="351"/>
        <v>40</v>
      </c>
    </row>
    <row r="710" spans="1:21" s="23" customFormat="1">
      <c r="A710" s="395" t="s">
        <v>46</v>
      </c>
      <c r="B710" s="390" t="s">
        <v>30</v>
      </c>
      <c r="C710" s="390" t="s">
        <v>60</v>
      </c>
      <c r="D710" s="390" t="s">
        <v>60</v>
      </c>
      <c r="E710" s="390" t="s">
        <v>617</v>
      </c>
      <c r="F710" s="390" t="s">
        <v>47</v>
      </c>
      <c r="G710" s="67">
        <v>40</v>
      </c>
      <c r="H710" s="114"/>
      <c r="I710" s="114"/>
      <c r="J710" s="114"/>
      <c r="K710" s="114"/>
      <c r="L710" s="114"/>
      <c r="M710" s="114"/>
      <c r="N710" s="114"/>
      <c r="O710" s="67">
        <f t="shared" si="338"/>
        <v>40</v>
      </c>
      <c r="P710" s="114">
        <f t="shared" si="349"/>
        <v>0</v>
      </c>
      <c r="Q710" s="497">
        <v>40</v>
      </c>
      <c r="R710" s="113"/>
      <c r="S710" s="113"/>
      <c r="T710" s="113"/>
      <c r="U710" s="113"/>
    </row>
    <row r="711" spans="1:21" s="23" customFormat="1" ht="150" customHeight="1">
      <c r="A711" s="401" t="s">
        <v>618</v>
      </c>
      <c r="B711" s="389"/>
      <c r="C711" s="389" t="s">
        <v>60</v>
      </c>
      <c r="D711" s="389" t="s">
        <v>60</v>
      </c>
      <c r="E711" s="389" t="s">
        <v>619</v>
      </c>
      <c r="F711" s="389"/>
      <c r="G711" s="112">
        <f>G712+G714+G716+G718+G720</f>
        <v>311</v>
      </c>
      <c r="H711" s="112">
        <f>H712+H714+H716+H718+H720</f>
        <v>0</v>
      </c>
      <c r="I711" s="112">
        <f>I712+I714+I716+I718+I720</f>
        <v>70</v>
      </c>
      <c r="J711" s="112">
        <f>J712+J714+J716+J718+J720</f>
        <v>0</v>
      </c>
      <c r="K711" s="112">
        <f t="shared" ref="K711:Q711" si="352">K712+K714+K716+K718+K720</f>
        <v>0</v>
      </c>
      <c r="L711" s="112">
        <f t="shared" si="352"/>
        <v>0</v>
      </c>
      <c r="M711" s="112">
        <f t="shared" si="352"/>
        <v>0</v>
      </c>
      <c r="N711" s="112">
        <f t="shared" si="352"/>
        <v>0</v>
      </c>
      <c r="O711" s="112">
        <f t="shared" si="352"/>
        <v>381</v>
      </c>
      <c r="P711" s="112">
        <f t="shared" si="352"/>
        <v>0</v>
      </c>
      <c r="Q711" s="469">
        <f t="shared" si="352"/>
        <v>381</v>
      </c>
      <c r="R711" s="113"/>
      <c r="S711" s="113"/>
      <c r="T711" s="113"/>
      <c r="U711" s="113"/>
    </row>
    <row r="712" spans="1:21" ht="101.25">
      <c r="A712" s="628" t="s">
        <v>620</v>
      </c>
      <c r="B712" s="389" t="s">
        <v>30</v>
      </c>
      <c r="C712" s="389" t="s">
        <v>60</v>
      </c>
      <c r="D712" s="389" t="s">
        <v>60</v>
      </c>
      <c r="E712" s="389" t="s">
        <v>621</v>
      </c>
      <c r="F712" s="389"/>
      <c r="G712" s="112">
        <f>G713</f>
        <v>66</v>
      </c>
      <c r="H712" s="112">
        <f>H713</f>
        <v>0</v>
      </c>
      <c r="I712" s="112">
        <f>I713</f>
        <v>0</v>
      </c>
      <c r="J712" s="112">
        <f>J713</f>
        <v>0</v>
      </c>
      <c r="K712" s="112">
        <f t="shared" ref="K712:Q712" si="353">K713</f>
        <v>0</v>
      </c>
      <c r="L712" s="112">
        <f t="shared" si="353"/>
        <v>0</v>
      </c>
      <c r="M712" s="112">
        <f t="shared" si="353"/>
        <v>0</v>
      </c>
      <c r="N712" s="112">
        <f t="shared" si="353"/>
        <v>0</v>
      </c>
      <c r="O712" s="112">
        <f t="shared" si="353"/>
        <v>66</v>
      </c>
      <c r="P712" s="112">
        <f t="shared" si="353"/>
        <v>0</v>
      </c>
      <c r="Q712" s="469">
        <f t="shared" si="353"/>
        <v>66</v>
      </c>
    </row>
    <row r="713" spans="1:21" s="23" customFormat="1">
      <c r="A713" s="395" t="s">
        <v>46</v>
      </c>
      <c r="B713" s="390" t="s">
        <v>30</v>
      </c>
      <c r="C713" s="390" t="s">
        <v>60</v>
      </c>
      <c r="D713" s="390" t="s">
        <v>60</v>
      </c>
      <c r="E713" s="390" t="s">
        <v>621</v>
      </c>
      <c r="F713" s="390" t="s">
        <v>47</v>
      </c>
      <c r="G713" s="67">
        <v>66</v>
      </c>
      <c r="H713" s="114"/>
      <c r="I713" s="114"/>
      <c r="J713" s="114"/>
      <c r="K713" s="114"/>
      <c r="L713" s="114"/>
      <c r="M713" s="114"/>
      <c r="N713" s="114"/>
      <c r="O713" s="67">
        <f t="shared" si="338"/>
        <v>66</v>
      </c>
      <c r="P713" s="114">
        <f t="shared" si="349"/>
        <v>0</v>
      </c>
      <c r="Q713" s="497">
        <v>66</v>
      </c>
      <c r="R713" s="113"/>
      <c r="S713" s="113"/>
      <c r="T713" s="113"/>
      <c r="U713" s="113"/>
    </row>
    <row r="714" spans="1:21" ht="45">
      <c r="A714" s="401" t="s">
        <v>622</v>
      </c>
      <c r="B714" s="389" t="s">
        <v>30</v>
      </c>
      <c r="C714" s="389" t="s">
        <v>60</v>
      </c>
      <c r="D714" s="389" t="s">
        <v>60</v>
      </c>
      <c r="E714" s="389" t="s">
        <v>623</v>
      </c>
      <c r="F714" s="389"/>
      <c r="G714" s="112">
        <f>G715</f>
        <v>130</v>
      </c>
      <c r="H714" s="112">
        <f>H715</f>
        <v>0</v>
      </c>
      <c r="I714" s="112">
        <f>I715</f>
        <v>0</v>
      </c>
      <c r="J714" s="112">
        <f>J715</f>
        <v>0</v>
      </c>
      <c r="K714" s="112">
        <f t="shared" ref="K714:Q714" si="354">K715</f>
        <v>0</v>
      </c>
      <c r="L714" s="112">
        <f t="shared" si="354"/>
        <v>0</v>
      </c>
      <c r="M714" s="112">
        <f t="shared" si="354"/>
        <v>0</v>
      </c>
      <c r="N714" s="112">
        <f t="shared" si="354"/>
        <v>0</v>
      </c>
      <c r="O714" s="112">
        <f t="shared" si="354"/>
        <v>130</v>
      </c>
      <c r="P714" s="112">
        <f t="shared" si="354"/>
        <v>0</v>
      </c>
      <c r="Q714" s="469">
        <f t="shared" si="354"/>
        <v>130</v>
      </c>
    </row>
    <row r="715" spans="1:21" s="23" customFormat="1" ht="75.75" customHeight="1">
      <c r="A715" s="395" t="s">
        <v>46</v>
      </c>
      <c r="B715" s="390" t="s">
        <v>30</v>
      </c>
      <c r="C715" s="390" t="s">
        <v>60</v>
      </c>
      <c r="D715" s="390" t="s">
        <v>60</v>
      </c>
      <c r="E715" s="390" t="s">
        <v>623</v>
      </c>
      <c r="F715" s="390" t="s">
        <v>47</v>
      </c>
      <c r="G715" s="67">
        <v>130</v>
      </c>
      <c r="H715" s="114"/>
      <c r="I715" s="114"/>
      <c r="J715" s="114"/>
      <c r="K715" s="114"/>
      <c r="L715" s="114"/>
      <c r="M715" s="114"/>
      <c r="N715" s="114"/>
      <c r="O715" s="67">
        <f t="shared" si="338"/>
        <v>130</v>
      </c>
      <c r="P715" s="114">
        <f t="shared" si="349"/>
        <v>0</v>
      </c>
      <c r="Q715" s="497">
        <v>130</v>
      </c>
      <c r="R715" s="113"/>
      <c r="S715" s="113"/>
      <c r="T715" s="113"/>
      <c r="U715" s="113"/>
    </row>
    <row r="716" spans="1:21" ht="78.75">
      <c r="A716" s="628" t="s">
        <v>624</v>
      </c>
      <c r="B716" s="389" t="s">
        <v>30</v>
      </c>
      <c r="C716" s="389" t="s">
        <v>60</v>
      </c>
      <c r="D716" s="389" t="s">
        <v>60</v>
      </c>
      <c r="E716" s="389" t="s">
        <v>625</v>
      </c>
      <c r="F716" s="389"/>
      <c r="G716" s="112">
        <f>G717</f>
        <v>65</v>
      </c>
      <c r="H716" s="112">
        <f>H717</f>
        <v>0</v>
      </c>
      <c r="I716" s="112">
        <f>I717</f>
        <v>0</v>
      </c>
      <c r="J716" s="112">
        <f>J717</f>
        <v>0</v>
      </c>
      <c r="K716" s="112">
        <f t="shared" ref="K716:Q716" si="355">K717</f>
        <v>0</v>
      </c>
      <c r="L716" s="112">
        <f t="shared" si="355"/>
        <v>0</v>
      </c>
      <c r="M716" s="112">
        <f t="shared" si="355"/>
        <v>0</v>
      </c>
      <c r="N716" s="112">
        <f t="shared" si="355"/>
        <v>0</v>
      </c>
      <c r="O716" s="112">
        <f t="shared" si="355"/>
        <v>65</v>
      </c>
      <c r="P716" s="112">
        <f t="shared" si="355"/>
        <v>0</v>
      </c>
      <c r="Q716" s="469">
        <f t="shared" si="355"/>
        <v>65</v>
      </c>
    </row>
    <row r="717" spans="1:21" s="23" customFormat="1" ht="206.25" customHeight="1">
      <c r="A717" s="395" t="s">
        <v>46</v>
      </c>
      <c r="B717" s="390" t="s">
        <v>30</v>
      </c>
      <c r="C717" s="390" t="s">
        <v>60</v>
      </c>
      <c r="D717" s="390" t="s">
        <v>60</v>
      </c>
      <c r="E717" s="390" t="s">
        <v>625</v>
      </c>
      <c r="F717" s="390" t="s">
        <v>47</v>
      </c>
      <c r="G717" s="67">
        <v>65</v>
      </c>
      <c r="H717" s="114"/>
      <c r="I717" s="114"/>
      <c r="J717" s="114"/>
      <c r="K717" s="114"/>
      <c r="L717" s="114"/>
      <c r="M717" s="114"/>
      <c r="N717" s="114"/>
      <c r="O717" s="67">
        <f t="shared" si="338"/>
        <v>65</v>
      </c>
      <c r="P717" s="114">
        <f t="shared" si="349"/>
        <v>0</v>
      </c>
      <c r="Q717" s="497">
        <v>65</v>
      </c>
      <c r="R717" s="113"/>
      <c r="S717" s="113"/>
      <c r="T717" s="113"/>
      <c r="U717" s="113"/>
    </row>
    <row r="718" spans="1:21" ht="146.25">
      <c r="A718" s="628" t="s">
        <v>626</v>
      </c>
      <c r="B718" s="389" t="s">
        <v>30</v>
      </c>
      <c r="C718" s="389" t="s">
        <v>60</v>
      </c>
      <c r="D718" s="389" t="s">
        <v>60</v>
      </c>
      <c r="E718" s="389" t="s">
        <v>627</v>
      </c>
      <c r="F718" s="389"/>
      <c r="G718" s="112">
        <f>G719</f>
        <v>50</v>
      </c>
      <c r="H718" s="112">
        <f>H719</f>
        <v>0</v>
      </c>
      <c r="I718" s="112">
        <f>I719</f>
        <v>0</v>
      </c>
      <c r="J718" s="112">
        <f>J719</f>
        <v>0</v>
      </c>
      <c r="K718" s="112">
        <f t="shared" ref="K718:Q718" si="356">K719</f>
        <v>0</v>
      </c>
      <c r="L718" s="112">
        <f t="shared" si="356"/>
        <v>0</v>
      </c>
      <c r="M718" s="112">
        <f t="shared" si="356"/>
        <v>0</v>
      </c>
      <c r="N718" s="112">
        <f t="shared" si="356"/>
        <v>0</v>
      </c>
      <c r="O718" s="112">
        <f t="shared" si="356"/>
        <v>50</v>
      </c>
      <c r="P718" s="112">
        <f t="shared" si="356"/>
        <v>0</v>
      </c>
      <c r="Q718" s="469">
        <f t="shared" si="356"/>
        <v>50</v>
      </c>
    </row>
    <row r="719" spans="1:21" s="23" customFormat="1">
      <c r="A719" s="395" t="s">
        <v>46</v>
      </c>
      <c r="B719" s="390" t="s">
        <v>30</v>
      </c>
      <c r="C719" s="390" t="s">
        <v>60</v>
      </c>
      <c r="D719" s="390" t="s">
        <v>60</v>
      </c>
      <c r="E719" s="390" t="s">
        <v>627</v>
      </c>
      <c r="F719" s="390" t="s">
        <v>47</v>
      </c>
      <c r="G719" s="67">
        <v>50</v>
      </c>
      <c r="H719" s="114"/>
      <c r="I719" s="114"/>
      <c r="J719" s="114"/>
      <c r="K719" s="114"/>
      <c r="L719" s="114"/>
      <c r="M719" s="114"/>
      <c r="N719" s="114"/>
      <c r="O719" s="67">
        <f t="shared" si="338"/>
        <v>50</v>
      </c>
      <c r="P719" s="114">
        <f t="shared" si="349"/>
        <v>0</v>
      </c>
      <c r="Q719" s="497">
        <v>50</v>
      </c>
      <c r="R719" s="113"/>
      <c r="S719" s="113"/>
      <c r="T719" s="113"/>
      <c r="U719" s="113"/>
    </row>
    <row r="720" spans="1:21" ht="22.5">
      <c r="A720" s="401" t="s">
        <v>628</v>
      </c>
      <c r="B720" s="389" t="s">
        <v>30</v>
      </c>
      <c r="C720" s="389" t="s">
        <v>60</v>
      </c>
      <c r="D720" s="389" t="s">
        <v>60</v>
      </c>
      <c r="E720" s="389" t="s">
        <v>629</v>
      </c>
      <c r="F720" s="389"/>
      <c r="G720" s="112">
        <f>G721</f>
        <v>0</v>
      </c>
      <c r="H720" s="112">
        <f>H721</f>
        <v>0</v>
      </c>
      <c r="I720" s="112">
        <f>I721</f>
        <v>70</v>
      </c>
      <c r="J720" s="112">
        <f>J721</f>
        <v>0</v>
      </c>
      <c r="K720" s="112">
        <f t="shared" ref="K720:Q720" si="357">K721</f>
        <v>0</v>
      </c>
      <c r="L720" s="112">
        <f t="shared" si="357"/>
        <v>0</v>
      </c>
      <c r="M720" s="112">
        <f t="shared" si="357"/>
        <v>0</v>
      </c>
      <c r="N720" s="112">
        <f t="shared" si="357"/>
        <v>0</v>
      </c>
      <c r="O720" s="112">
        <f t="shared" si="357"/>
        <v>70</v>
      </c>
      <c r="P720" s="112">
        <f t="shared" si="357"/>
        <v>0</v>
      </c>
      <c r="Q720" s="469">
        <f t="shared" si="357"/>
        <v>70</v>
      </c>
    </row>
    <row r="721" spans="1:21" s="23" customFormat="1">
      <c r="A721" s="395" t="s">
        <v>46</v>
      </c>
      <c r="B721" s="390" t="s">
        <v>30</v>
      </c>
      <c r="C721" s="390" t="s">
        <v>60</v>
      </c>
      <c r="D721" s="390" t="s">
        <v>60</v>
      </c>
      <c r="E721" s="390" t="s">
        <v>629</v>
      </c>
      <c r="F721" s="390" t="s">
        <v>47</v>
      </c>
      <c r="G721" s="67"/>
      <c r="H721" s="114"/>
      <c r="I721" s="114">
        <v>70</v>
      </c>
      <c r="J721" s="114"/>
      <c r="K721" s="114"/>
      <c r="L721" s="114"/>
      <c r="M721" s="114"/>
      <c r="N721" s="114"/>
      <c r="O721" s="67">
        <f t="shared" si="338"/>
        <v>70</v>
      </c>
      <c r="P721" s="114">
        <f t="shared" si="349"/>
        <v>0</v>
      </c>
      <c r="Q721" s="497">
        <v>70</v>
      </c>
      <c r="R721" s="113"/>
      <c r="S721" s="113"/>
      <c r="T721" s="113"/>
      <c r="U721" s="113"/>
    </row>
    <row r="722" spans="1:21">
      <c r="A722" s="396" t="s">
        <v>630</v>
      </c>
      <c r="B722" s="389" t="s">
        <v>30</v>
      </c>
      <c r="C722" s="389" t="s">
        <v>60</v>
      </c>
      <c r="D722" s="389" t="s">
        <v>60</v>
      </c>
      <c r="E722" s="389" t="s">
        <v>631</v>
      </c>
      <c r="F722" s="389"/>
      <c r="G722" s="112">
        <f>G723</f>
        <v>0</v>
      </c>
      <c r="H722" s="112">
        <f>H723</f>
        <v>0</v>
      </c>
      <c r="I722" s="112">
        <f>I723</f>
        <v>750</v>
      </c>
      <c r="J722" s="112">
        <f>J723</f>
        <v>0</v>
      </c>
      <c r="K722" s="112">
        <f t="shared" ref="K722:Q722" si="358">K723</f>
        <v>0</v>
      </c>
      <c r="L722" s="112">
        <f t="shared" si="358"/>
        <v>0</v>
      </c>
      <c r="M722" s="112">
        <f t="shared" si="358"/>
        <v>0</v>
      </c>
      <c r="N722" s="112">
        <f t="shared" si="358"/>
        <v>0</v>
      </c>
      <c r="O722" s="112">
        <f t="shared" si="358"/>
        <v>750</v>
      </c>
      <c r="P722" s="112">
        <f t="shared" si="358"/>
        <v>500</v>
      </c>
      <c r="Q722" s="469">
        <f t="shared" si="358"/>
        <v>1250</v>
      </c>
    </row>
    <row r="723" spans="1:21">
      <c r="A723" s="395" t="s">
        <v>46</v>
      </c>
      <c r="B723" s="390" t="s">
        <v>30</v>
      </c>
      <c r="C723" s="390" t="s">
        <v>60</v>
      </c>
      <c r="D723" s="390" t="s">
        <v>60</v>
      </c>
      <c r="E723" s="390" t="s">
        <v>631</v>
      </c>
      <c r="F723" s="390" t="s">
        <v>47</v>
      </c>
      <c r="G723" s="67"/>
      <c r="H723" s="114"/>
      <c r="I723" s="114">
        <v>750</v>
      </c>
      <c r="J723" s="114"/>
      <c r="K723" s="114"/>
      <c r="L723" s="114"/>
      <c r="M723" s="114"/>
      <c r="N723" s="114"/>
      <c r="O723" s="67">
        <f t="shared" si="338"/>
        <v>750</v>
      </c>
      <c r="P723" s="114">
        <f t="shared" si="349"/>
        <v>500</v>
      </c>
      <c r="Q723" s="497">
        <v>1250</v>
      </c>
    </row>
    <row r="724" spans="1:21">
      <c r="A724" s="396" t="s">
        <v>632</v>
      </c>
      <c r="B724" s="389" t="s">
        <v>30</v>
      </c>
      <c r="C724" s="389" t="s">
        <v>60</v>
      </c>
      <c r="D724" s="389" t="s">
        <v>60</v>
      </c>
      <c r="E724" s="389" t="s">
        <v>633</v>
      </c>
      <c r="F724" s="389"/>
      <c r="G724" s="112">
        <f>G725+G726</f>
        <v>0</v>
      </c>
      <c r="H724" s="112">
        <f>H725+H726</f>
        <v>0</v>
      </c>
      <c r="I724" s="112">
        <f>I725+I726</f>
        <v>3614.7</v>
      </c>
      <c r="J724" s="112">
        <f>J725+J726</f>
        <v>0</v>
      </c>
      <c r="K724" s="112">
        <f t="shared" ref="K724:Q724" si="359">K725+K726</f>
        <v>0</v>
      </c>
      <c r="L724" s="112">
        <f t="shared" si="359"/>
        <v>0</v>
      </c>
      <c r="M724" s="112">
        <f t="shared" si="359"/>
        <v>0</v>
      </c>
      <c r="N724" s="112">
        <f t="shared" si="359"/>
        <v>0</v>
      </c>
      <c r="O724" s="112">
        <f t="shared" si="359"/>
        <v>3614.7</v>
      </c>
      <c r="P724" s="112">
        <f t="shared" si="359"/>
        <v>0</v>
      </c>
      <c r="Q724" s="469">
        <f t="shared" si="359"/>
        <v>3614.7</v>
      </c>
    </row>
    <row r="725" spans="1:21">
      <c r="A725" s="395" t="s">
        <v>46</v>
      </c>
      <c r="B725" s="390" t="s">
        <v>30</v>
      </c>
      <c r="C725" s="390" t="s">
        <v>60</v>
      </c>
      <c r="D725" s="390" t="s">
        <v>60</v>
      </c>
      <c r="E725" s="390" t="s">
        <v>633</v>
      </c>
      <c r="F725" s="390" t="s">
        <v>47</v>
      </c>
      <c r="G725" s="67"/>
      <c r="H725" s="114"/>
      <c r="I725" s="114">
        <v>3614.7</v>
      </c>
      <c r="J725" s="114">
        <v>-2567.875</v>
      </c>
      <c r="K725" s="114"/>
      <c r="L725" s="114"/>
      <c r="M725" s="114"/>
      <c r="N725" s="114"/>
      <c r="O725" s="67">
        <f t="shared" si="338"/>
        <v>1046.8249999999998</v>
      </c>
      <c r="P725" s="114">
        <f t="shared" si="349"/>
        <v>0</v>
      </c>
      <c r="Q725" s="497">
        <v>1046.825</v>
      </c>
    </row>
    <row r="726" spans="1:21" s="23" customFormat="1" ht="33.75">
      <c r="A726" s="404" t="s">
        <v>386</v>
      </c>
      <c r="B726" s="390" t="s">
        <v>30</v>
      </c>
      <c r="C726" s="390" t="s">
        <v>60</v>
      </c>
      <c r="D726" s="390" t="s">
        <v>60</v>
      </c>
      <c r="E726" s="390" t="s">
        <v>633</v>
      </c>
      <c r="F726" s="390" t="s">
        <v>99</v>
      </c>
      <c r="G726" s="67"/>
      <c r="H726" s="114"/>
      <c r="I726" s="114"/>
      <c r="J726" s="114">
        <v>2567.875</v>
      </c>
      <c r="K726" s="114"/>
      <c r="L726" s="114"/>
      <c r="M726" s="114"/>
      <c r="N726" s="114"/>
      <c r="O726" s="67">
        <f t="shared" si="338"/>
        <v>2567.875</v>
      </c>
      <c r="P726" s="114">
        <f t="shared" si="349"/>
        <v>0</v>
      </c>
      <c r="Q726" s="497">
        <v>2567.875</v>
      </c>
      <c r="R726" s="113"/>
      <c r="S726" s="113"/>
      <c r="T726" s="113"/>
      <c r="U726" s="113"/>
    </row>
    <row r="727" spans="1:21" ht="22.5">
      <c r="A727" s="396" t="s">
        <v>634</v>
      </c>
      <c r="B727" s="389" t="s">
        <v>30</v>
      </c>
      <c r="C727" s="389" t="s">
        <v>60</v>
      </c>
      <c r="D727" s="389" t="s">
        <v>60</v>
      </c>
      <c r="E727" s="389" t="s">
        <v>635</v>
      </c>
      <c r="F727" s="389"/>
      <c r="G727" s="112">
        <f>G728+G729</f>
        <v>0</v>
      </c>
      <c r="H727" s="112">
        <f>H728+H729</f>
        <v>0</v>
      </c>
      <c r="I727" s="112">
        <f>I728+I729</f>
        <v>3229.7</v>
      </c>
      <c r="J727" s="112">
        <f>J728+J729</f>
        <v>0</v>
      </c>
      <c r="K727" s="112">
        <f t="shared" ref="K727:Q727" si="360">K728+K729</f>
        <v>0</v>
      </c>
      <c r="L727" s="112">
        <f t="shared" si="360"/>
        <v>0</v>
      </c>
      <c r="M727" s="112">
        <f t="shared" si="360"/>
        <v>0</v>
      </c>
      <c r="N727" s="112">
        <f t="shared" si="360"/>
        <v>0</v>
      </c>
      <c r="O727" s="112">
        <f t="shared" si="360"/>
        <v>3229.7</v>
      </c>
      <c r="P727" s="112">
        <f t="shared" si="360"/>
        <v>0</v>
      </c>
      <c r="Q727" s="469">
        <f t="shared" si="360"/>
        <v>3229.7</v>
      </c>
    </row>
    <row r="728" spans="1:21">
      <c r="A728" s="395" t="s">
        <v>46</v>
      </c>
      <c r="B728" s="390" t="s">
        <v>30</v>
      </c>
      <c r="C728" s="390" t="s">
        <v>60</v>
      </c>
      <c r="D728" s="390" t="s">
        <v>60</v>
      </c>
      <c r="E728" s="390" t="s">
        <v>635</v>
      </c>
      <c r="F728" s="390" t="s">
        <v>47</v>
      </c>
      <c r="G728" s="67"/>
      <c r="H728" s="114"/>
      <c r="I728" s="114">
        <v>3229.7</v>
      </c>
      <c r="J728" s="114">
        <v>-2285.1849999999999</v>
      </c>
      <c r="K728" s="114"/>
      <c r="L728" s="114"/>
      <c r="M728" s="114"/>
      <c r="N728" s="114"/>
      <c r="O728" s="67">
        <f t="shared" si="338"/>
        <v>944.51499999999987</v>
      </c>
      <c r="P728" s="114">
        <f t="shared" si="349"/>
        <v>0</v>
      </c>
      <c r="Q728" s="497">
        <v>944.51499999999999</v>
      </c>
    </row>
    <row r="729" spans="1:21" s="23" customFormat="1" ht="33.75">
      <c r="A729" s="404" t="s">
        <v>386</v>
      </c>
      <c r="B729" s="390" t="s">
        <v>30</v>
      </c>
      <c r="C729" s="390" t="s">
        <v>60</v>
      </c>
      <c r="D729" s="390" t="s">
        <v>60</v>
      </c>
      <c r="E729" s="390" t="s">
        <v>635</v>
      </c>
      <c r="F729" s="390" t="s">
        <v>99</v>
      </c>
      <c r="G729" s="67"/>
      <c r="H729" s="114"/>
      <c r="I729" s="114"/>
      <c r="J729" s="114">
        <v>2285.1849999999999</v>
      </c>
      <c r="K729" s="114"/>
      <c r="L729" s="114"/>
      <c r="M729" s="114"/>
      <c r="N729" s="114"/>
      <c r="O729" s="67">
        <f t="shared" si="338"/>
        <v>2285.1849999999999</v>
      </c>
      <c r="P729" s="114">
        <f t="shared" si="349"/>
        <v>0</v>
      </c>
      <c r="Q729" s="497">
        <v>2285.1849999999999</v>
      </c>
      <c r="R729" s="113"/>
      <c r="S729" s="113"/>
      <c r="T729" s="113"/>
      <c r="U729" s="113"/>
    </row>
    <row r="730" spans="1:21" ht="33.75">
      <c r="A730" s="396" t="s">
        <v>1087</v>
      </c>
      <c r="B730" s="389" t="s">
        <v>30</v>
      </c>
      <c r="C730" s="389" t="s">
        <v>60</v>
      </c>
      <c r="D730" s="389" t="s">
        <v>60</v>
      </c>
      <c r="E730" s="389" t="s">
        <v>1086</v>
      </c>
      <c r="F730" s="389"/>
      <c r="G730" s="112">
        <f>G731</f>
        <v>0</v>
      </c>
      <c r="H730" s="112">
        <f t="shared" ref="H730:Q730" si="361">H731</f>
        <v>0</v>
      </c>
      <c r="I730" s="112">
        <f t="shared" si="361"/>
        <v>0</v>
      </c>
      <c r="J730" s="112">
        <f t="shared" si="361"/>
        <v>0</v>
      </c>
      <c r="K730" s="112">
        <f t="shared" si="361"/>
        <v>0</v>
      </c>
      <c r="L730" s="112">
        <f t="shared" si="361"/>
        <v>0</v>
      </c>
      <c r="M730" s="112">
        <f t="shared" si="361"/>
        <v>0</v>
      </c>
      <c r="N730" s="112">
        <f t="shared" si="361"/>
        <v>0</v>
      </c>
      <c r="O730" s="112">
        <f t="shared" si="361"/>
        <v>0</v>
      </c>
      <c r="P730" s="112">
        <f t="shared" si="361"/>
        <v>1450</v>
      </c>
      <c r="Q730" s="469">
        <f t="shared" si="361"/>
        <v>1450</v>
      </c>
    </row>
    <row r="731" spans="1:21" s="23" customFormat="1">
      <c r="A731" s="404"/>
      <c r="B731" s="390" t="s">
        <v>30</v>
      </c>
      <c r="C731" s="390" t="s">
        <v>60</v>
      </c>
      <c r="D731" s="390" t="s">
        <v>60</v>
      </c>
      <c r="E731" s="390" t="s">
        <v>1086</v>
      </c>
      <c r="F731" s="390" t="s">
        <v>74</v>
      </c>
      <c r="G731" s="67"/>
      <c r="H731" s="114"/>
      <c r="I731" s="114"/>
      <c r="J731" s="114"/>
      <c r="K731" s="114"/>
      <c r="L731" s="114"/>
      <c r="M731" s="114"/>
      <c r="N731" s="114"/>
      <c r="O731" s="67">
        <f>N731</f>
        <v>0</v>
      </c>
      <c r="P731" s="114">
        <f t="shared" si="349"/>
        <v>1450</v>
      </c>
      <c r="Q731" s="497">
        <v>1450</v>
      </c>
      <c r="R731" s="113"/>
      <c r="S731" s="113"/>
      <c r="T731" s="113"/>
      <c r="U731" s="113"/>
    </row>
    <row r="732" spans="1:21" ht="33.75">
      <c r="A732" s="396" t="s">
        <v>636</v>
      </c>
      <c r="B732" s="389" t="s">
        <v>30</v>
      </c>
      <c r="C732" s="389" t="s">
        <v>60</v>
      </c>
      <c r="D732" s="389" t="s">
        <v>60</v>
      </c>
      <c r="E732" s="389" t="s">
        <v>637</v>
      </c>
      <c r="F732" s="389"/>
      <c r="G732" s="112">
        <f>G733</f>
        <v>0</v>
      </c>
      <c r="H732" s="112">
        <f t="shared" ref="H732:Q732" si="362">H733</f>
        <v>0</v>
      </c>
      <c r="I732" s="112">
        <f t="shared" si="362"/>
        <v>275</v>
      </c>
      <c r="J732" s="112">
        <f t="shared" si="362"/>
        <v>0</v>
      </c>
      <c r="K732" s="112">
        <f t="shared" si="362"/>
        <v>0</v>
      </c>
      <c r="L732" s="112">
        <f t="shared" si="362"/>
        <v>0</v>
      </c>
      <c r="M732" s="112">
        <f t="shared" si="362"/>
        <v>0</v>
      </c>
      <c r="N732" s="112">
        <f t="shared" si="362"/>
        <v>0</v>
      </c>
      <c r="O732" s="112">
        <f t="shared" si="362"/>
        <v>275</v>
      </c>
      <c r="P732" s="112">
        <f t="shared" si="362"/>
        <v>275</v>
      </c>
      <c r="Q732" s="469">
        <f t="shared" si="362"/>
        <v>550</v>
      </c>
    </row>
    <row r="733" spans="1:21">
      <c r="A733" s="395" t="s">
        <v>46</v>
      </c>
      <c r="B733" s="390" t="s">
        <v>30</v>
      </c>
      <c r="C733" s="390" t="s">
        <v>60</v>
      </c>
      <c r="D733" s="390" t="s">
        <v>60</v>
      </c>
      <c r="E733" s="390" t="s">
        <v>637</v>
      </c>
      <c r="F733" s="390" t="s">
        <v>47</v>
      </c>
      <c r="G733" s="67"/>
      <c r="H733" s="114"/>
      <c r="I733" s="114">
        <v>275</v>
      </c>
      <c r="J733" s="114"/>
      <c r="K733" s="114"/>
      <c r="L733" s="114"/>
      <c r="M733" s="114"/>
      <c r="N733" s="114"/>
      <c r="O733" s="67">
        <f t="shared" si="338"/>
        <v>275</v>
      </c>
      <c r="P733" s="114">
        <f t="shared" si="349"/>
        <v>275</v>
      </c>
      <c r="Q733" s="497">
        <v>550</v>
      </c>
    </row>
    <row r="734" spans="1:21">
      <c r="A734" s="388" t="s">
        <v>638</v>
      </c>
      <c r="B734" s="389" t="s">
        <v>30</v>
      </c>
      <c r="C734" s="389" t="s">
        <v>60</v>
      </c>
      <c r="D734" s="389" t="s">
        <v>156</v>
      </c>
      <c r="E734" s="389"/>
      <c r="F734" s="389"/>
      <c r="G734" s="112">
        <f t="shared" ref="G734:Q734" si="363">G737+G764+G766+G768+G735</f>
        <v>63551.7</v>
      </c>
      <c r="H734" s="112">
        <f t="shared" si="363"/>
        <v>551.45029999999997</v>
      </c>
      <c r="I734" s="112">
        <f t="shared" si="363"/>
        <v>2450</v>
      </c>
      <c r="J734" s="112">
        <f t="shared" si="363"/>
        <v>468.4</v>
      </c>
      <c r="K734" s="112">
        <f t="shared" si="363"/>
        <v>3000</v>
      </c>
      <c r="L734" s="112">
        <f t="shared" si="363"/>
        <v>4434.8999999999996</v>
      </c>
      <c r="M734" s="112">
        <f t="shared" si="363"/>
        <v>0</v>
      </c>
      <c r="N734" s="112">
        <f t="shared" si="363"/>
        <v>0</v>
      </c>
      <c r="O734" s="112">
        <f t="shared" si="363"/>
        <v>74456.450299999997</v>
      </c>
      <c r="P734" s="112">
        <f t="shared" si="363"/>
        <v>-626.14458999999852</v>
      </c>
      <c r="Q734" s="469">
        <f t="shared" si="363"/>
        <v>73830.305710000015</v>
      </c>
    </row>
    <row r="735" spans="1:21">
      <c r="A735" s="388" t="s">
        <v>639</v>
      </c>
      <c r="B735" s="389" t="s">
        <v>30</v>
      </c>
      <c r="C735" s="389" t="s">
        <v>60</v>
      </c>
      <c r="D735" s="389" t="s">
        <v>156</v>
      </c>
      <c r="E735" s="389" t="s">
        <v>640</v>
      </c>
      <c r="F735" s="389"/>
      <c r="G735" s="112">
        <f>G736</f>
        <v>0</v>
      </c>
      <c r="H735" s="112">
        <f t="shared" ref="H735:Q735" si="364">H736</f>
        <v>0</v>
      </c>
      <c r="I735" s="112">
        <f t="shared" si="364"/>
        <v>0</v>
      </c>
      <c r="J735" s="112">
        <f t="shared" si="364"/>
        <v>0</v>
      </c>
      <c r="K735" s="112">
        <f t="shared" si="364"/>
        <v>0</v>
      </c>
      <c r="L735" s="112">
        <f t="shared" si="364"/>
        <v>2260</v>
      </c>
      <c r="M735" s="112">
        <f t="shared" si="364"/>
        <v>0</v>
      </c>
      <c r="N735" s="112">
        <f t="shared" si="364"/>
        <v>0</v>
      </c>
      <c r="O735" s="112">
        <f t="shared" si="364"/>
        <v>2260</v>
      </c>
      <c r="P735" s="112">
        <f t="shared" si="364"/>
        <v>0</v>
      </c>
      <c r="Q735" s="469">
        <f t="shared" si="364"/>
        <v>2260</v>
      </c>
    </row>
    <row r="736" spans="1:21" s="23" customFormat="1">
      <c r="A736" s="393" t="s">
        <v>641</v>
      </c>
      <c r="B736" s="390" t="s">
        <v>30</v>
      </c>
      <c r="C736" s="390" t="s">
        <v>60</v>
      </c>
      <c r="D736" s="390" t="s">
        <v>156</v>
      </c>
      <c r="E736" s="390" t="s">
        <v>640</v>
      </c>
      <c r="F736" s="390" t="s">
        <v>642</v>
      </c>
      <c r="G736" s="67"/>
      <c r="H736" s="67"/>
      <c r="I736" s="67"/>
      <c r="J736" s="67"/>
      <c r="K736" s="67"/>
      <c r="L736" s="67">
        <v>2260</v>
      </c>
      <c r="M736" s="67"/>
      <c r="N736" s="67"/>
      <c r="O736" s="67">
        <f t="shared" si="338"/>
        <v>2260</v>
      </c>
      <c r="P736" s="114">
        <f t="shared" si="349"/>
        <v>0</v>
      </c>
      <c r="Q736" s="497">
        <v>2260</v>
      </c>
      <c r="R736" s="113"/>
      <c r="S736" s="113"/>
      <c r="T736" s="113"/>
      <c r="U736" s="113"/>
    </row>
    <row r="737" spans="1:21" s="23" customFormat="1">
      <c r="A737" s="388" t="s">
        <v>271</v>
      </c>
      <c r="B737" s="389" t="s">
        <v>30</v>
      </c>
      <c r="C737" s="389" t="s">
        <v>60</v>
      </c>
      <c r="D737" s="389" t="s">
        <v>156</v>
      </c>
      <c r="E737" s="389" t="s">
        <v>643</v>
      </c>
      <c r="F737" s="389"/>
      <c r="G737" s="112">
        <f t="shared" ref="G737:Q737" si="365">G738+G740+G742+G749+G756+G759+G762</f>
        <v>63551.7</v>
      </c>
      <c r="H737" s="112">
        <f t="shared" si="365"/>
        <v>311.45030000000003</v>
      </c>
      <c r="I737" s="112">
        <f t="shared" si="365"/>
        <v>2300</v>
      </c>
      <c r="J737" s="112">
        <f t="shared" si="365"/>
        <v>0</v>
      </c>
      <c r="K737" s="112">
        <f t="shared" si="365"/>
        <v>3000</v>
      </c>
      <c r="L737" s="112">
        <f t="shared" si="365"/>
        <v>2174.9</v>
      </c>
      <c r="M737" s="112">
        <f t="shared" si="365"/>
        <v>0</v>
      </c>
      <c r="N737" s="112">
        <f t="shared" si="365"/>
        <v>0</v>
      </c>
      <c r="O737" s="112">
        <f t="shared" si="365"/>
        <v>71338.050300000003</v>
      </c>
      <c r="P737" s="112">
        <f t="shared" si="365"/>
        <v>-157.7445899999986</v>
      </c>
      <c r="Q737" s="469">
        <f t="shared" si="365"/>
        <v>71180.305710000015</v>
      </c>
      <c r="R737" s="113"/>
      <c r="S737" s="113"/>
      <c r="T737" s="113"/>
      <c r="U737" s="113"/>
    </row>
    <row r="738" spans="1:21">
      <c r="A738" s="388" t="s">
        <v>644</v>
      </c>
      <c r="B738" s="389" t="s">
        <v>30</v>
      </c>
      <c r="C738" s="389" t="s">
        <v>60</v>
      </c>
      <c r="D738" s="389" t="s">
        <v>156</v>
      </c>
      <c r="E738" s="389" t="s">
        <v>645</v>
      </c>
      <c r="F738" s="389"/>
      <c r="G738" s="112">
        <f>G739</f>
        <v>1400</v>
      </c>
      <c r="H738" s="112">
        <f>H739</f>
        <v>0</v>
      </c>
      <c r="I738" s="112">
        <f>I739</f>
        <v>-800</v>
      </c>
      <c r="J738" s="112">
        <f>J739</f>
        <v>0</v>
      </c>
      <c r="K738" s="112">
        <f t="shared" ref="K738:Q738" si="366">K739</f>
        <v>0</v>
      </c>
      <c r="L738" s="112">
        <f t="shared" si="366"/>
        <v>0</v>
      </c>
      <c r="M738" s="112">
        <f t="shared" si="366"/>
        <v>0</v>
      </c>
      <c r="N738" s="112">
        <f t="shared" si="366"/>
        <v>0</v>
      </c>
      <c r="O738" s="112">
        <f t="shared" si="366"/>
        <v>600</v>
      </c>
      <c r="P738" s="112">
        <f t="shared" si="366"/>
        <v>0</v>
      </c>
      <c r="Q738" s="469">
        <f t="shared" si="366"/>
        <v>600</v>
      </c>
    </row>
    <row r="739" spans="1:21" s="23" customFormat="1">
      <c r="A739" s="395" t="s">
        <v>46</v>
      </c>
      <c r="B739" s="390" t="s">
        <v>30</v>
      </c>
      <c r="C739" s="390" t="s">
        <v>60</v>
      </c>
      <c r="D739" s="390" t="s">
        <v>156</v>
      </c>
      <c r="E739" s="390" t="s">
        <v>645</v>
      </c>
      <c r="F739" s="390" t="s">
        <v>47</v>
      </c>
      <c r="G739" s="67">
        <v>1400</v>
      </c>
      <c r="H739" s="114"/>
      <c r="I739" s="114">
        <v>-800</v>
      </c>
      <c r="J739" s="114"/>
      <c r="K739" s="114"/>
      <c r="L739" s="114"/>
      <c r="M739" s="114"/>
      <c r="N739" s="114"/>
      <c r="O739" s="67">
        <f t="shared" si="338"/>
        <v>600</v>
      </c>
      <c r="P739" s="114">
        <f t="shared" si="349"/>
        <v>0</v>
      </c>
      <c r="Q739" s="497">
        <v>600</v>
      </c>
      <c r="R739" s="113"/>
      <c r="S739" s="113"/>
      <c r="T739" s="113"/>
      <c r="U739" s="113"/>
    </row>
    <row r="740" spans="1:21" ht="22.5">
      <c r="A740" s="388" t="s">
        <v>646</v>
      </c>
      <c r="B740" s="389" t="s">
        <v>30</v>
      </c>
      <c r="C740" s="389" t="s">
        <v>60</v>
      </c>
      <c r="D740" s="389" t="s">
        <v>156</v>
      </c>
      <c r="E740" s="389" t="s">
        <v>647</v>
      </c>
      <c r="F740" s="389"/>
      <c r="G740" s="112">
        <f>G741</f>
        <v>1250</v>
      </c>
      <c r="H740" s="112">
        <f>H741</f>
        <v>0</v>
      </c>
      <c r="I740" s="112">
        <f>I741</f>
        <v>-95.325000000000003</v>
      </c>
      <c r="J740" s="112">
        <f>J741</f>
        <v>0</v>
      </c>
      <c r="K740" s="112">
        <f t="shared" ref="K740:Q740" si="367">K741</f>
        <v>0</v>
      </c>
      <c r="L740" s="112">
        <f t="shared" si="367"/>
        <v>0</v>
      </c>
      <c r="M740" s="112">
        <f t="shared" si="367"/>
        <v>0</v>
      </c>
      <c r="N740" s="112">
        <f t="shared" si="367"/>
        <v>0</v>
      </c>
      <c r="O740" s="112">
        <f t="shared" si="367"/>
        <v>1154.675</v>
      </c>
      <c r="P740" s="112">
        <f t="shared" si="367"/>
        <v>-64.674999999999955</v>
      </c>
      <c r="Q740" s="469">
        <f t="shared" si="367"/>
        <v>1090</v>
      </c>
    </row>
    <row r="741" spans="1:21" s="100" customFormat="1">
      <c r="A741" s="395" t="s">
        <v>46</v>
      </c>
      <c r="B741" s="390" t="s">
        <v>30</v>
      </c>
      <c r="C741" s="390" t="s">
        <v>60</v>
      </c>
      <c r="D741" s="390" t="s">
        <v>156</v>
      </c>
      <c r="E741" s="390" t="s">
        <v>647</v>
      </c>
      <c r="F741" s="390" t="s">
        <v>47</v>
      </c>
      <c r="G741" s="67">
        <f>700+550</f>
        <v>1250</v>
      </c>
      <c r="H741" s="114"/>
      <c r="I741" s="114">
        <v>-95.325000000000003</v>
      </c>
      <c r="J741" s="114"/>
      <c r="K741" s="114"/>
      <c r="L741" s="114"/>
      <c r="M741" s="114"/>
      <c r="N741" s="114"/>
      <c r="O741" s="67">
        <f t="shared" si="338"/>
        <v>1154.675</v>
      </c>
      <c r="P741" s="114">
        <f t="shared" si="349"/>
        <v>-64.674999999999955</v>
      </c>
      <c r="Q741" s="497">
        <v>1090</v>
      </c>
      <c r="R741" s="113"/>
      <c r="S741" s="113"/>
      <c r="T741" s="113"/>
      <c r="U741" s="113"/>
    </row>
    <row r="742" spans="1:21" ht="22.5">
      <c r="A742" s="388" t="s">
        <v>648</v>
      </c>
      <c r="B742" s="389" t="s">
        <v>30</v>
      </c>
      <c r="C742" s="389" t="s">
        <v>60</v>
      </c>
      <c r="D742" s="389" t="s">
        <v>156</v>
      </c>
      <c r="E742" s="389" t="s">
        <v>649</v>
      </c>
      <c r="F742" s="389"/>
      <c r="G742" s="112">
        <f>G743+G744+G745+G746+G747+G748</f>
        <v>23144.799999999999</v>
      </c>
      <c r="H742" s="112">
        <f>H743+H744+H745+H746+H747+H748</f>
        <v>0</v>
      </c>
      <c r="I742" s="112">
        <f>I743+I744+I745+I746+I747+I748</f>
        <v>95.324999999999989</v>
      </c>
      <c r="J742" s="112">
        <f>J743+J744+J745+J746+J747+J748</f>
        <v>0</v>
      </c>
      <c r="K742" s="112">
        <f t="shared" ref="K742:Q742" si="368">K743+K744+K745+K746+K747+K748</f>
        <v>0</v>
      </c>
      <c r="L742" s="112">
        <f t="shared" si="368"/>
        <v>2068.9</v>
      </c>
      <c r="M742" s="112">
        <f t="shared" si="368"/>
        <v>0</v>
      </c>
      <c r="N742" s="112">
        <f t="shared" si="368"/>
        <v>0</v>
      </c>
      <c r="O742" s="112">
        <f t="shared" si="368"/>
        <v>25309.024999999998</v>
      </c>
      <c r="P742" s="112">
        <f t="shared" si="368"/>
        <v>-35.341619999998649</v>
      </c>
      <c r="Q742" s="469">
        <f t="shared" si="368"/>
        <v>25273.683380000002</v>
      </c>
    </row>
    <row r="743" spans="1:21">
      <c r="A743" s="370" t="s">
        <v>33</v>
      </c>
      <c r="B743" s="390" t="s">
        <v>30</v>
      </c>
      <c r="C743" s="390" t="s">
        <v>60</v>
      </c>
      <c r="D743" s="390" t="s">
        <v>156</v>
      </c>
      <c r="E743" s="390" t="s">
        <v>649</v>
      </c>
      <c r="F743" s="390" t="s">
        <v>209</v>
      </c>
      <c r="G743" s="67">
        <v>18731.099999999999</v>
      </c>
      <c r="H743" s="114"/>
      <c r="I743" s="114"/>
      <c r="J743" s="114"/>
      <c r="K743" s="114"/>
      <c r="L743" s="114">
        <f>1138.9+530</f>
        <v>1668.9</v>
      </c>
      <c r="M743" s="114"/>
      <c r="N743" s="114"/>
      <c r="O743" s="67">
        <f t="shared" si="338"/>
        <v>20400</v>
      </c>
      <c r="P743" s="114">
        <f t="shared" si="349"/>
        <v>712.87538000000131</v>
      </c>
      <c r="Q743" s="497">
        <v>21112.875380000001</v>
      </c>
    </row>
    <row r="744" spans="1:21">
      <c r="A744" s="395" t="s">
        <v>38</v>
      </c>
      <c r="B744" s="390" t="s">
        <v>30</v>
      </c>
      <c r="C744" s="390" t="s">
        <v>60</v>
      </c>
      <c r="D744" s="390" t="s">
        <v>156</v>
      </c>
      <c r="E744" s="390" t="s">
        <v>649</v>
      </c>
      <c r="F744" s="390" t="s">
        <v>83</v>
      </c>
      <c r="G744" s="67">
        <v>740.3</v>
      </c>
      <c r="H744" s="114"/>
      <c r="I744" s="114">
        <v>35</v>
      </c>
      <c r="J744" s="114"/>
      <c r="K744" s="114"/>
      <c r="L744" s="114">
        <v>400</v>
      </c>
      <c r="M744" s="114"/>
      <c r="N744" s="114"/>
      <c r="O744" s="67">
        <f t="shared" si="338"/>
        <v>1175.3</v>
      </c>
      <c r="P744" s="114">
        <f t="shared" si="349"/>
        <v>-390.50325999999995</v>
      </c>
      <c r="Q744" s="497">
        <v>784.79674</v>
      </c>
    </row>
    <row r="745" spans="1:21" s="23" customFormat="1" ht="22.5">
      <c r="A745" s="395" t="s">
        <v>44</v>
      </c>
      <c r="B745" s="390" t="s">
        <v>30</v>
      </c>
      <c r="C745" s="390" t="s">
        <v>60</v>
      </c>
      <c r="D745" s="390" t="s">
        <v>156</v>
      </c>
      <c r="E745" s="390" t="s">
        <v>649</v>
      </c>
      <c r="F745" s="390" t="s">
        <v>45</v>
      </c>
      <c r="G745" s="67">
        <v>749.5</v>
      </c>
      <c r="H745" s="114"/>
      <c r="I745" s="114"/>
      <c r="J745" s="114"/>
      <c r="K745" s="114"/>
      <c r="L745" s="114">
        <v>140</v>
      </c>
      <c r="M745" s="114"/>
      <c r="N745" s="114"/>
      <c r="O745" s="67">
        <f t="shared" si="338"/>
        <v>889.5</v>
      </c>
      <c r="P745" s="114">
        <f t="shared" si="349"/>
        <v>138.7947999999999</v>
      </c>
      <c r="Q745" s="497">
        <v>1028.2947999999999</v>
      </c>
      <c r="R745" s="113"/>
      <c r="S745" s="113"/>
      <c r="T745" s="113"/>
      <c r="U745" s="113"/>
    </row>
    <row r="746" spans="1:21">
      <c r="A746" s="395" t="s">
        <v>46</v>
      </c>
      <c r="B746" s="390" t="s">
        <v>30</v>
      </c>
      <c r="C746" s="390" t="s">
        <v>60</v>
      </c>
      <c r="D746" s="390" t="s">
        <v>156</v>
      </c>
      <c r="E746" s="390" t="s">
        <v>649</v>
      </c>
      <c r="F746" s="390" t="s">
        <v>47</v>
      </c>
      <c r="G746" s="67">
        <v>2887.9</v>
      </c>
      <c r="H746" s="367"/>
      <c r="I746" s="114">
        <f>-35+95.325</f>
        <v>60.325000000000003</v>
      </c>
      <c r="J746" s="114"/>
      <c r="K746" s="114"/>
      <c r="L746" s="114">
        <f>-140</f>
        <v>-140</v>
      </c>
      <c r="M746" s="114"/>
      <c r="N746" s="114"/>
      <c r="O746" s="67">
        <f t="shared" si="338"/>
        <v>2808.2249999999999</v>
      </c>
      <c r="P746" s="114">
        <f t="shared" si="349"/>
        <v>-497.4085399999999</v>
      </c>
      <c r="Q746" s="497">
        <v>2310.81646</v>
      </c>
    </row>
    <row r="747" spans="1:21">
      <c r="A747" s="394" t="s">
        <v>48</v>
      </c>
      <c r="B747" s="390" t="s">
        <v>30</v>
      </c>
      <c r="C747" s="390" t="s">
        <v>60</v>
      </c>
      <c r="D747" s="390" t="s">
        <v>156</v>
      </c>
      <c r="E747" s="390" t="s">
        <v>649</v>
      </c>
      <c r="F747" s="390" t="s">
        <v>49</v>
      </c>
      <c r="G747" s="67"/>
      <c r="H747" s="114"/>
      <c r="I747" s="114">
        <v>33</v>
      </c>
      <c r="J747" s="114"/>
      <c r="K747" s="114"/>
      <c r="L747" s="114"/>
      <c r="M747" s="114"/>
      <c r="N747" s="114"/>
      <c r="O747" s="67">
        <f t="shared" si="338"/>
        <v>33</v>
      </c>
      <c r="P747" s="114">
        <f t="shared" si="349"/>
        <v>0</v>
      </c>
      <c r="Q747" s="497">
        <v>33</v>
      </c>
    </row>
    <row r="748" spans="1:21" s="100" customFormat="1">
      <c r="A748" s="394" t="s">
        <v>50</v>
      </c>
      <c r="B748" s="390" t="s">
        <v>30</v>
      </c>
      <c r="C748" s="390" t="s">
        <v>60</v>
      </c>
      <c r="D748" s="390" t="s">
        <v>156</v>
      </c>
      <c r="E748" s="390" t="s">
        <v>649</v>
      </c>
      <c r="F748" s="390" t="s">
        <v>51</v>
      </c>
      <c r="G748" s="67">
        <v>36</v>
      </c>
      <c r="H748" s="114"/>
      <c r="I748" s="114">
        <v>-33</v>
      </c>
      <c r="J748" s="114"/>
      <c r="K748" s="114"/>
      <c r="L748" s="114"/>
      <c r="M748" s="114"/>
      <c r="N748" s="114"/>
      <c r="O748" s="67">
        <f t="shared" si="338"/>
        <v>3</v>
      </c>
      <c r="P748" s="114">
        <f t="shared" si="349"/>
        <v>0.89999999999999991</v>
      </c>
      <c r="Q748" s="497">
        <v>3.9</v>
      </c>
      <c r="R748" s="113"/>
      <c r="S748" s="113"/>
      <c r="T748" s="113"/>
      <c r="U748" s="113"/>
    </row>
    <row r="749" spans="1:21">
      <c r="A749" s="388" t="s">
        <v>650</v>
      </c>
      <c r="B749" s="389" t="s">
        <v>30</v>
      </c>
      <c r="C749" s="389" t="s">
        <v>60</v>
      </c>
      <c r="D749" s="389" t="s">
        <v>156</v>
      </c>
      <c r="E749" s="389" t="s">
        <v>651</v>
      </c>
      <c r="F749" s="389"/>
      <c r="G749" s="112">
        <f>G750+G751+G752+G753+G754+G755</f>
        <v>37556.899999999994</v>
      </c>
      <c r="H749" s="112">
        <f>H750+H751+H752+H753+H754+H755</f>
        <v>311.45030000000003</v>
      </c>
      <c r="I749" s="112">
        <f>I750+I751+I752+I753+I754+I755</f>
        <v>2300</v>
      </c>
      <c r="J749" s="112">
        <f>J750+J751+J752+J753+J754+J755</f>
        <v>0</v>
      </c>
      <c r="K749" s="112">
        <f t="shared" ref="K749:Q749" si="369">K750+K751+K752+K753+K754+K755</f>
        <v>0</v>
      </c>
      <c r="L749" s="112">
        <f t="shared" si="369"/>
        <v>106</v>
      </c>
      <c r="M749" s="112">
        <f t="shared" si="369"/>
        <v>0</v>
      </c>
      <c r="N749" s="112">
        <f t="shared" si="369"/>
        <v>0</v>
      </c>
      <c r="O749" s="112">
        <f t="shared" si="369"/>
        <v>40274.350300000006</v>
      </c>
      <c r="P749" s="112">
        <f t="shared" si="369"/>
        <v>-57.727969999999985</v>
      </c>
      <c r="Q749" s="469">
        <f t="shared" si="369"/>
        <v>40216.622330000006</v>
      </c>
    </row>
    <row r="750" spans="1:21">
      <c r="A750" s="370" t="s">
        <v>33</v>
      </c>
      <c r="B750" s="390" t="s">
        <v>30</v>
      </c>
      <c r="C750" s="390" t="s">
        <v>60</v>
      </c>
      <c r="D750" s="390" t="s">
        <v>156</v>
      </c>
      <c r="E750" s="390" t="s">
        <v>651</v>
      </c>
      <c r="F750" s="390" t="s">
        <v>209</v>
      </c>
      <c r="G750" s="67">
        <v>29509.200000000001</v>
      </c>
      <c r="H750" s="114"/>
      <c r="I750" s="114">
        <v>2300</v>
      </c>
      <c r="J750" s="114"/>
      <c r="K750" s="114"/>
      <c r="L750" s="114"/>
      <c r="M750" s="114"/>
      <c r="N750" s="114"/>
      <c r="O750" s="67">
        <f t="shared" si="338"/>
        <v>31809.200000000001</v>
      </c>
      <c r="P750" s="114">
        <f t="shared" si="349"/>
        <v>212.20276999999987</v>
      </c>
      <c r="Q750" s="497">
        <v>32021.402770000001</v>
      </c>
    </row>
    <row r="751" spans="1:21">
      <c r="A751" s="395" t="s">
        <v>38</v>
      </c>
      <c r="B751" s="390" t="s">
        <v>30</v>
      </c>
      <c r="C751" s="390" t="s">
        <v>60</v>
      </c>
      <c r="D751" s="390" t="s">
        <v>156</v>
      </c>
      <c r="E751" s="390" t="s">
        <v>651</v>
      </c>
      <c r="F751" s="390" t="s">
        <v>83</v>
      </c>
      <c r="G751" s="67">
        <v>1362.7</v>
      </c>
      <c r="H751" s="114"/>
      <c r="I751" s="114"/>
      <c r="J751" s="114"/>
      <c r="K751" s="114"/>
      <c r="L751" s="114">
        <v>-125</v>
      </c>
      <c r="M751" s="114"/>
      <c r="N751" s="114"/>
      <c r="O751" s="67">
        <f t="shared" si="338"/>
        <v>1237.7</v>
      </c>
      <c r="P751" s="114">
        <f t="shared" si="349"/>
        <v>-249.87224000000003</v>
      </c>
      <c r="Q751" s="497">
        <v>987.82776000000001</v>
      </c>
    </row>
    <row r="752" spans="1:21" ht="22.5">
      <c r="A752" s="395" t="s">
        <v>44</v>
      </c>
      <c r="B752" s="390" t="s">
        <v>30</v>
      </c>
      <c r="C752" s="390" t="s">
        <v>60</v>
      </c>
      <c r="D752" s="390" t="s">
        <v>156</v>
      </c>
      <c r="E752" s="390" t="s">
        <v>651</v>
      </c>
      <c r="F752" s="390" t="s">
        <v>45</v>
      </c>
      <c r="G752" s="67">
        <v>724.6</v>
      </c>
      <c r="H752" s="114"/>
      <c r="I752" s="114">
        <f>30</f>
        <v>30</v>
      </c>
      <c r="J752" s="114"/>
      <c r="K752" s="114">
        <v>30</v>
      </c>
      <c r="L752" s="114">
        <f>40+80+17.421</f>
        <v>137.42099999999999</v>
      </c>
      <c r="M752" s="114"/>
      <c r="N752" s="114"/>
      <c r="O752" s="67">
        <f t="shared" si="338"/>
        <v>922.02099999999996</v>
      </c>
      <c r="P752" s="114">
        <f t="shared" si="349"/>
        <v>350.38779999999997</v>
      </c>
      <c r="Q752" s="497">
        <v>1272.4087999999999</v>
      </c>
    </row>
    <row r="753" spans="1:21">
      <c r="A753" s="395" t="s">
        <v>46</v>
      </c>
      <c r="B753" s="390" t="s">
        <v>30</v>
      </c>
      <c r="C753" s="390" t="s">
        <v>60</v>
      </c>
      <c r="D753" s="390" t="s">
        <v>156</v>
      </c>
      <c r="E753" s="390" t="s">
        <v>651</v>
      </c>
      <c r="F753" s="390" t="s">
        <v>47</v>
      </c>
      <c r="G753" s="67">
        <f>5615+200</f>
        <v>5815</v>
      </c>
      <c r="H753" s="114">
        <f>26.3503+285.1</f>
        <v>311.45030000000003</v>
      </c>
      <c r="I753" s="114">
        <f>-4-30</f>
        <v>-34</v>
      </c>
      <c r="J753" s="114"/>
      <c r="K753" s="114">
        <v>-30</v>
      </c>
      <c r="L753" s="114">
        <f>-43.5-80-17.421+125+106</f>
        <v>90.079000000000008</v>
      </c>
      <c r="M753" s="114"/>
      <c r="N753" s="114"/>
      <c r="O753" s="67">
        <f t="shared" ref="O753:O818" si="370">I753+H753+G753+J753+K753+L753+M753+N753</f>
        <v>6152.5293000000001</v>
      </c>
      <c r="P753" s="114">
        <f t="shared" si="349"/>
        <v>-392.40254999999979</v>
      </c>
      <c r="Q753" s="497">
        <v>5760.1267500000004</v>
      </c>
    </row>
    <row r="754" spans="1:21">
      <c r="A754" s="394" t="s">
        <v>48</v>
      </c>
      <c r="B754" s="390" t="s">
        <v>30</v>
      </c>
      <c r="C754" s="390" t="s">
        <v>60</v>
      </c>
      <c r="D754" s="390" t="s">
        <v>156</v>
      </c>
      <c r="E754" s="390" t="s">
        <v>651</v>
      </c>
      <c r="F754" s="390" t="s">
        <v>49</v>
      </c>
      <c r="G754" s="67">
        <v>139.56</v>
      </c>
      <c r="H754" s="114"/>
      <c r="I754" s="114"/>
      <c r="J754" s="114"/>
      <c r="K754" s="114"/>
      <c r="L754" s="114">
        <f>-0.9</f>
        <v>-0.9</v>
      </c>
      <c r="M754" s="114"/>
      <c r="N754" s="114"/>
      <c r="O754" s="67">
        <f t="shared" si="370"/>
        <v>138.66</v>
      </c>
      <c r="P754" s="114">
        <f t="shared" si="349"/>
        <v>19.84196</v>
      </c>
      <c r="Q754" s="497">
        <v>158.50196</v>
      </c>
    </row>
    <row r="755" spans="1:21" s="23" customFormat="1">
      <c r="A755" s="394" t="s">
        <v>50</v>
      </c>
      <c r="B755" s="390" t="s">
        <v>30</v>
      </c>
      <c r="C755" s="390" t="s">
        <v>60</v>
      </c>
      <c r="D755" s="390" t="s">
        <v>156</v>
      </c>
      <c r="E755" s="390" t="s">
        <v>651</v>
      </c>
      <c r="F755" s="390" t="s">
        <v>51</v>
      </c>
      <c r="G755" s="67">
        <v>5.84</v>
      </c>
      <c r="H755" s="114"/>
      <c r="I755" s="114">
        <v>4</v>
      </c>
      <c r="J755" s="114"/>
      <c r="K755" s="114"/>
      <c r="L755" s="114">
        <f>3.5+0.9</f>
        <v>4.4000000000000004</v>
      </c>
      <c r="M755" s="114"/>
      <c r="N755" s="114"/>
      <c r="O755" s="67">
        <f t="shared" si="370"/>
        <v>14.24</v>
      </c>
      <c r="P755" s="114">
        <f t="shared" si="349"/>
        <v>2.1142899999999987</v>
      </c>
      <c r="Q755" s="497">
        <v>16.354289999999999</v>
      </c>
      <c r="R755" s="113"/>
      <c r="S755" s="113"/>
      <c r="T755" s="113"/>
      <c r="U755" s="113"/>
    </row>
    <row r="756" spans="1:21">
      <c r="A756" s="388" t="s">
        <v>652</v>
      </c>
      <c r="B756" s="389" t="s">
        <v>30</v>
      </c>
      <c r="C756" s="389" t="s">
        <v>60</v>
      </c>
      <c r="D756" s="389" t="s">
        <v>156</v>
      </c>
      <c r="E756" s="389" t="s">
        <v>653</v>
      </c>
      <c r="F756" s="389"/>
      <c r="G756" s="112">
        <f t="shared" ref="G756:M756" si="371">G758</f>
        <v>100</v>
      </c>
      <c r="H756" s="112">
        <f t="shared" si="371"/>
        <v>0</v>
      </c>
      <c r="I756" s="112">
        <f t="shared" si="371"/>
        <v>40.747999999999998</v>
      </c>
      <c r="J756" s="112">
        <f t="shared" si="371"/>
        <v>0</v>
      </c>
      <c r="K756" s="112">
        <f t="shared" si="371"/>
        <v>0</v>
      </c>
      <c r="L756" s="112">
        <f t="shared" si="371"/>
        <v>0</v>
      </c>
      <c r="M756" s="112">
        <f t="shared" si="371"/>
        <v>0</v>
      </c>
      <c r="N756" s="112">
        <f>N758+N757</f>
        <v>0</v>
      </c>
      <c r="O756" s="112">
        <f t="shared" ref="O756:Q756" si="372">O758+O757</f>
        <v>140.74799999999999</v>
      </c>
      <c r="P756" s="112">
        <f t="shared" si="372"/>
        <v>0</v>
      </c>
      <c r="Q756" s="469">
        <f t="shared" si="372"/>
        <v>140.74799999999999</v>
      </c>
    </row>
    <row r="757" spans="1:21" s="23" customFormat="1" ht="22.5">
      <c r="A757" s="395" t="s">
        <v>44</v>
      </c>
      <c r="B757" s="390" t="s">
        <v>30</v>
      </c>
      <c r="C757" s="390" t="s">
        <v>60</v>
      </c>
      <c r="D757" s="390" t="s">
        <v>156</v>
      </c>
      <c r="E757" s="390" t="s">
        <v>653</v>
      </c>
      <c r="F757" s="390" t="s">
        <v>45</v>
      </c>
      <c r="G757" s="112"/>
      <c r="H757" s="112"/>
      <c r="I757" s="112"/>
      <c r="J757" s="112"/>
      <c r="K757" s="112"/>
      <c r="L757" s="112"/>
      <c r="M757" s="112"/>
      <c r="N757" s="112"/>
      <c r="O757" s="112"/>
      <c r="P757" s="67">
        <v>140.56</v>
      </c>
      <c r="Q757" s="503">
        <v>140.56</v>
      </c>
      <c r="R757" s="113"/>
      <c r="S757" s="113"/>
      <c r="T757" s="113"/>
      <c r="U757" s="113"/>
    </row>
    <row r="758" spans="1:21">
      <c r="A758" s="395" t="s">
        <v>46</v>
      </c>
      <c r="B758" s="390" t="s">
        <v>30</v>
      </c>
      <c r="C758" s="390" t="s">
        <v>60</v>
      </c>
      <c r="D758" s="390" t="s">
        <v>156</v>
      </c>
      <c r="E758" s="390" t="s">
        <v>653</v>
      </c>
      <c r="F758" s="390" t="s">
        <v>47</v>
      </c>
      <c r="G758" s="67">
        <v>100</v>
      </c>
      <c r="H758" s="114"/>
      <c r="I758" s="114">
        <v>40.747999999999998</v>
      </c>
      <c r="J758" s="114"/>
      <c r="K758" s="114"/>
      <c r="L758" s="114"/>
      <c r="M758" s="114"/>
      <c r="N758" s="114"/>
      <c r="O758" s="67">
        <f t="shared" si="370"/>
        <v>140.74799999999999</v>
      </c>
      <c r="P758" s="114">
        <f t="shared" si="349"/>
        <v>-140.56</v>
      </c>
      <c r="Q758" s="497">
        <v>0.188</v>
      </c>
    </row>
    <row r="759" spans="1:21" s="23" customFormat="1">
      <c r="A759" s="388" t="s">
        <v>654</v>
      </c>
      <c r="B759" s="389" t="s">
        <v>30</v>
      </c>
      <c r="C759" s="389" t="s">
        <v>60</v>
      </c>
      <c r="D759" s="389" t="s">
        <v>156</v>
      </c>
      <c r="E759" s="389" t="s">
        <v>655</v>
      </c>
      <c r="F759" s="389"/>
      <c r="G759" s="112">
        <f>G761</f>
        <v>100</v>
      </c>
      <c r="H759" s="112">
        <f>H761</f>
        <v>0</v>
      </c>
      <c r="I759" s="112">
        <f>I761</f>
        <v>759.25199999999995</v>
      </c>
      <c r="J759" s="112">
        <f>J761</f>
        <v>0</v>
      </c>
      <c r="K759" s="112">
        <f t="shared" ref="K759:M759" si="373">K761</f>
        <v>0</v>
      </c>
      <c r="L759" s="112">
        <f t="shared" si="373"/>
        <v>0</v>
      </c>
      <c r="M759" s="112">
        <f t="shared" si="373"/>
        <v>0</v>
      </c>
      <c r="N759" s="112">
        <f>N761+N760</f>
        <v>0</v>
      </c>
      <c r="O759" s="112">
        <f t="shared" ref="O759:Q759" si="374">O761+O760</f>
        <v>859.25199999999995</v>
      </c>
      <c r="P759" s="112">
        <f>P761+P760</f>
        <v>0</v>
      </c>
      <c r="Q759" s="469">
        <f t="shared" si="374"/>
        <v>859.25199999999995</v>
      </c>
      <c r="R759" s="113"/>
      <c r="S759" s="113"/>
      <c r="T759" s="113"/>
      <c r="U759" s="113"/>
    </row>
    <row r="760" spans="1:21" ht="22.5">
      <c r="A760" s="395" t="s">
        <v>44</v>
      </c>
      <c r="B760" s="390" t="s">
        <v>30</v>
      </c>
      <c r="C760" s="390" t="s">
        <v>60</v>
      </c>
      <c r="D760" s="390" t="s">
        <v>156</v>
      </c>
      <c r="E760" s="390" t="s">
        <v>655</v>
      </c>
      <c r="F760" s="390" t="s">
        <v>45</v>
      </c>
      <c r="G760" s="67"/>
      <c r="H760" s="67"/>
      <c r="I760" s="67"/>
      <c r="J760" s="67"/>
      <c r="K760" s="67"/>
      <c r="L760" s="67"/>
      <c r="M760" s="67"/>
      <c r="N760" s="67"/>
      <c r="O760" s="67"/>
      <c r="P760" s="67">
        <v>574.221</v>
      </c>
      <c r="Q760" s="503">
        <v>574.221</v>
      </c>
    </row>
    <row r="761" spans="1:21" s="23" customFormat="1">
      <c r="A761" s="395" t="s">
        <v>46</v>
      </c>
      <c r="B761" s="390" t="s">
        <v>30</v>
      </c>
      <c r="C761" s="390" t="s">
        <v>60</v>
      </c>
      <c r="D761" s="390" t="s">
        <v>156</v>
      </c>
      <c r="E761" s="390" t="s">
        <v>655</v>
      </c>
      <c r="F761" s="390" t="s">
        <v>47</v>
      </c>
      <c r="G761" s="67">
        <v>100</v>
      </c>
      <c r="H761" s="114"/>
      <c r="I761" s="114">
        <v>759.25199999999995</v>
      </c>
      <c r="J761" s="114"/>
      <c r="K761" s="114"/>
      <c r="L761" s="114"/>
      <c r="M761" s="114"/>
      <c r="N761" s="114"/>
      <c r="O761" s="67">
        <f t="shared" si="370"/>
        <v>859.25199999999995</v>
      </c>
      <c r="P761" s="114">
        <f>Q761-O761</f>
        <v>-574.221</v>
      </c>
      <c r="Q761" s="497">
        <v>285.03100000000001</v>
      </c>
      <c r="R761" s="113"/>
      <c r="S761" s="113"/>
      <c r="T761" s="113"/>
      <c r="U761" s="113"/>
    </row>
    <row r="762" spans="1:21">
      <c r="A762" s="401" t="s">
        <v>656</v>
      </c>
      <c r="B762" s="389" t="s">
        <v>30</v>
      </c>
      <c r="C762" s="389" t="s">
        <v>60</v>
      </c>
      <c r="D762" s="389" t="s">
        <v>156</v>
      </c>
      <c r="E762" s="389" t="s">
        <v>657</v>
      </c>
      <c r="F762" s="389"/>
      <c r="G762" s="112">
        <f>G763</f>
        <v>0</v>
      </c>
      <c r="H762" s="112">
        <f t="shared" ref="H762:Q762" si="375">H763</f>
        <v>0</v>
      </c>
      <c r="I762" s="112">
        <f t="shared" si="375"/>
        <v>0</v>
      </c>
      <c r="J762" s="112">
        <f t="shared" si="375"/>
        <v>0</v>
      </c>
      <c r="K762" s="112">
        <f t="shared" si="375"/>
        <v>3000</v>
      </c>
      <c r="L762" s="112">
        <f t="shared" si="375"/>
        <v>0</v>
      </c>
      <c r="M762" s="112">
        <f t="shared" si="375"/>
        <v>0</v>
      </c>
      <c r="N762" s="112">
        <f t="shared" si="375"/>
        <v>0</v>
      </c>
      <c r="O762" s="112">
        <f t="shared" si="375"/>
        <v>3000</v>
      </c>
      <c r="P762" s="112">
        <f t="shared" si="375"/>
        <v>0</v>
      </c>
      <c r="Q762" s="469">
        <f t="shared" si="375"/>
        <v>3000</v>
      </c>
    </row>
    <row r="763" spans="1:21" s="23" customFormat="1">
      <c r="A763" s="395" t="s">
        <v>46</v>
      </c>
      <c r="B763" s="390" t="s">
        <v>30</v>
      </c>
      <c r="C763" s="390" t="s">
        <v>60</v>
      </c>
      <c r="D763" s="390" t="s">
        <v>156</v>
      </c>
      <c r="E763" s="390" t="s">
        <v>657</v>
      </c>
      <c r="F763" s="390" t="s">
        <v>47</v>
      </c>
      <c r="G763" s="67"/>
      <c r="H763" s="114"/>
      <c r="I763" s="114"/>
      <c r="J763" s="114"/>
      <c r="K763" s="114">
        <v>3000</v>
      </c>
      <c r="L763" s="114"/>
      <c r="M763" s="114"/>
      <c r="N763" s="114"/>
      <c r="O763" s="67">
        <f t="shared" si="370"/>
        <v>3000</v>
      </c>
      <c r="P763" s="114">
        <f t="shared" si="349"/>
        <v>0</v>
      </c>
      <c r="Q763" s="497">
        <v>3000</v>
      </c>
      <c r="R763" s="113"/>
      <c r="S763" s="113"/>
      <c r="T763" s="113"/>
      <c r="U763" s="113"/>
    </row>
    <row r="764" spans="1:21">
      <c r="A764" s="401" t="s">
        <v>658</v>
      </c>
      <c r="B764" s="389" t="s">
        <v>30</v>
      </c>
      <c r="C764" s="389" t="s">
        <v>60</v>
      </c>
      <c r="D764" s="389" t="s">
        <v>156</v>
      </c>
      <c r="E764" s="389" t="s">
        <v>659</v>
      </c>
      <c r="F764" s="389"/>
      <c r="G764" s="112">
        <f>G765</f>
        <v>0</v>
      </c>
      <c r="H764" s="112">
        <f>H765</f>
        <v>240</v>
      </c>
      <c r="I764" s="112">
        <f>I765</f>
        <v>0</v>
      </c>
      <c r="J764" s="112">
        <f>J765</f>
        <v>0</v>
      </c>
      <c r="K764" s="112">
        <f t="shared" ref="K764:Q764" si="376">K765</f>
        <v>0</v>
      </c>
      <c r="L764" s="112">
        <f t="shared" si="376"/>
        <v>0</v>
      </c>
      <c r="M764" s="112">
        <f t="shared" si="376"/>
        <v>0</v>
      </c>
      <c r="N764" s="112">
        <f t="shared" si="376"/>
        <v>0</v>
      </c>
      <c r="O764" s="112">
        <f t="shared" si="376"/>
        <v>240</v>
      </c>
      <c r="P764" s="112">
        <f t="shared" si="376"/>
        <v>0</v>
      </c>
      <c r="Q764" s="469">
        <f t="shared" si="376"/>
        <v>240</v>
      </c>
    </row>
    <row r="765" spans="1:21" s="23" customFormat="1">
      <c r="A765" s="393" t="s">
        <v>641</v>
      </c>
      <c r="B765" s="390" t="s">
        <v>30</v>
      </c>
      <c r="C765" s="390" t="s">
        <v>60</v>
      </c>
      <c r="D765" s="390" t="s">
        <v>156</v>
      </c>
      <c r="E765" s="390" t="s">
        <v>659</v>
      </c>
      <c r="F765" s="390" t="s">
        <v>642</v>
      </c>
      <c r="G765" s="67"/>
      <c r="H765" s="114">
        <v>240</v>
      </c>
      <c r="I765" s="114"/>
      <c r="J765" s="114"/>
      <c r="K765" s="114"/>
      <c r="L765" s="114"/>
      <c r="M765" s="114"/>
      <c r="N765" s="114"/>
      <c r="O765" s="67">
        <f t="shared" si="370"/>
        <v>240</v>
      </c>
      <c r="P765" s="114">
        <f t="shared" si="349"/>
        <v>0</v>
      </c>
      <c r="Q765" s="497">
        <v>240</v>
      </c>
      <c r="R765" s="113"/>
      <c r="S765" s="113"/>
      <c r="T765" s="113"/>
      <c r="U765" s="113"/>
    </row>
    <row r="766" spans="1:21" ht="22.5">
      <c r="A766" s="397" t="s">
        <v>660</v>
      </c>
      <c r="B766" s="389" t="s">
        <v>30</v>
      </c>
      <c r="C766" s="389" t="s">
        <v>60</v>
      </c>
      <c r="D766" s="389" t="s">
        <v>156</v>
      </c>
      <c r="E766" s="389" t="s">
        <v>661</v>
      </c>
      <c r="F766" s="389"/>
      <c r="G766" s="112">
        <f>G767</f>
        <v>0</v>
      </c>
      <c r="H766" s="112">
        <f>H767</f>
        <v>0</v>
      </c>
      <c r="I766" s="112">
        <f>I767</f>
        <v>150</v>
      </c>
      <c r="J766" s="112">
        <f>J767</f>
        <v>0</v>
      </c>
      <c r="K766" s="112">
        <f t="shared" ref="K766:Q766" si="377">K767</f>
        <v>0</v>
      </c>
      <c r="L766" s="112">
        <f t="shared" si="377"/>
        <v>0</v>
      </c>
      <c r="M766" s="112">
        <f t="shared" si="377"/>
        <v>0</v>
      </c>
      <c r="N766" s="112">
        <f t="shared" si="377"/>
        <v>0</v>
      </c>
      <c r="O766" s="112">
        <f t="shared" si="377"/>
        <v>150</v>
      </c>
      <c r="P766" s="112">
        <f t="shared" si="377"/>
        <v>0</v>
      </c>
      <c r="Q766" s="469">
        <f t="shared" si="377"/>
        <v>150</v>
      </c>
    </row>
    <row r="767" spans="1:21">
      <c r="A767" s="395" t="s">
        <v>46</v>
      </c>
      <c r="B767" s="390" t="s">
        <v>30</v>
      </c>
      <c r="C767" s="390" t="s">
        <v>60</v>
      </c>
      <c r="D767" s="390" t="s">
        <v>156</v>
      </c>
      <c r="E767" s="390" t="s">
        <v>661</v>
      </c>
      <c r="F767" s="390" t="s">
        <v>47</v>
      </c>
      <c r="G767" s="67"/>
      <c r="H767" s="114"/>
      <c r="I767" s="114">
        <v>150</v>
      </c>
      <c r="J767" s="114"/>
      <c r="K767" s="114"/>
      <c r="L767" s="114"/>
      <c r="M767" s="114"/>
      <c r="N767" s="114"/>
      <c r="O767" s="67">
        <f t="shared" si="370"/>
        <v>150</v>
      </c>
      <c r="P767" s="114">
        <f t="shared" si="349"/>
        <v>0</v>
      </c>
      <c r="Q767" s="497">
        <v>150</v>
      </c>
    </row>
    <row r="768" spans="1:21" ht="56.25">
      <c r="A768" s="396" t="s">
        <v>29</v>
      </c>
      <c r="B768" s="389" t="s">
        <v>30</v>
      </c>
      <c r="C768" s="389" t="s">
        <v>60</v>
      </c>
      <c r="D768" s="389" t="s">
        <v>156</v>
      </c>
      <c r="E768" s="389" t="s">
        <v>32</v>
      </c>
      <c r="F768" s="389"/>
      <c r="G768" s="112">
        <f>G769</f>
        <v>0</v>
      </c>
      <c r="H768" s="112">
        <f t="shared" ref="H768:Q768" si="378">H769</f>
        <v>0</v>
      </c>
      <c r="I768" s="112">
        <f t="shared" si="378"/>
        <v>0</v>
      </c>
      <c r="J768" s="112">
        <f t="shared" si="378"/>
        <v>468.4</v>
      </c>
      <c r="K768" s="112">
        <f t="shared" si="378"/>
        <v>0</v>
      </c>
      <c r="L768" s="112">
        <f t="shared" si="378"/>
        <v>0</v>
      </c>
      <c r="M768" s="112">
        <f t="shared" si="378"/>
        <v>0</v>
      </c>
      <c r="N768" s="112">
        <f t="shared" si="378"/>
        <v>0</v>
      </c>
      <c r="O768" s="112">
        <f t="shared" si="378"/>
        <v>468.4</v>
      </c>
      <c r="P768" s="112">
        <f t="shared" si="378"/>
        <v>-468.4</v>
      </c>
      <c r="Q768" s="469">
        <f t="shared" si="378"/>
        <v>0</v>
      </c>
    </row>
    <row r="769" spans="1:21" s="100" customFormat="1">
      <c r="A769" s="370" t="s">
        <v>33</v>
      </c>
      <c r="B769" s="390" t="s">
        <v>30</v>
      </c>
      <c r="C769" s="390" t="s">
        <v>60</v>
      </c>
      <c r="D769" s="390" t="s">
        <v>156</v>
      </c>
      <c r="E769" s="390" t="s">
        <v>32</v>
      </c>
      <c r="F769" s="390" t="s">
        <v>209</v>
      </c>
      <c r="G769" s="67"/>
      <c r="H769" s="114"/>
      <c r="I769" s="114"/>
      <c r="J769" s="114">
        <v>468.4</v>
      </c>
      <c r="K769" s="114"/>
      <c r="L769" s="114"/>
      <c r="M769" s="114"/>
      <c r="N769" s="114"/>
      <c r="O769" s="67">
        <f t="shared" si="370"/>
        <v>468.4</v>
      </c>
      <c r="P769" s="114">
        <f t="shared" si="349"/>
        <v>-468.4</v>
      </c>
      <c r="Q769" s="497">
        <v>0</v>
      </c>
      <c r="R769" s="113"/>
      <c r="S769" s="113"/>
      <c r="T769" s="113"/>
      <c r="U769" s="113"/>
    </row>
    <row r="770" spans="1:21">
      <c r="A770" s="388" t="s">
        <v>662</v>
      </c>
      <c r="B770" s="389"/>
      <c r="C770" s="389" t="s">
        <v>211</v>
      </c>
      <c r="D770" s="389"/>
      <c r="E770" s="389"/>
      <c r="F770" s="389"/>
      <c r="G770" s="112">
        <f>G771+G827+G829+G825+G823</f>
        <v>31356.52</v>
      </c>
      <c r="H770" s="112">
        <f t="shared" ref="H770:Q770" si="379">H771+H827+H829+H825+H823</f>
        <v>85.01361</v>
      </c>
      <c r="I770" s="112">
        <f t="shared" si="379"/>
        <v>503.72200000000004</v>
      </c>
      <c r="J770" s="112">
        <f t="shared" si="379"/>
        <v>7471.09</v>
      </c>
      <c r="K770" s="112">
        <f t="shared" si="379"/>
        <v>2970</v>
      </c>
      <c r="L770" s="112">
        <f t="shared" si="379"/>
        <v>447</v>
      </c>
      <c r="M770" s="112">
        <f t="shared" si="379"/>
        <v>0</v>
      </c>
      <c r="N770" s="112">
        <f t="shared" si="379"/>
        <v>0</v>
      </c>
      <c r="O770" s="112">
        <f t="shared" si="379"/>
        <v>42833.345610000004</v>
      </c>
      <c r="P770" s="112">
        <f t="shared" si="379"/>
        <v>13134.45</v>
      </c>
      <c r="Q770" s="469">
        <f t="shared" si="379"/>
        <v>55967.795610000008</v>
      </c>
    </row>
    <row r="771" spans="1:21">
      <c r="A771" s="388" t="s">
        <v>663</v>
      </c>
      <c r="B771" s="389" t="s">
        <v>30</v>
      </c>
      <c r="C771" s="389" t="s">
        <v>211</v>
      </c>
      <c r="D771" s="389" t="s">
        <v>25</v>
      </c>
      <c r="E771" s="389" t="s">
        <v>664</v>
      </c>
      <c r="F771" s="389"/>
      <c r="G771" s="112">
        <f>G772+G801+G779</f>
        <v>31356.52</v>
      </c>
      <c r="H771" s="112">
        <f t="shared" ref="H771:Q771" si="380">H772+H801+H779</f>
        <v>85.01361</v>
      </c>
      <c r="I771" s="112">
        <f t="shared" si="380"/>
        <v>503.72200000000004</v>
      </c>
      <c r="J771" s="112">
        <f t="shared" si="380"/>
        <v>1576.59</v>
      </c>
      <c r="K771" s="112">
        <f t="shared" si="380"/>
        <v>2970</v>
      </c>
      <c r="L771" s="112">
        <f t="shared" si="380"/>
        <v>340</v>
      </c>
      <c r="M771" s="112">
        <f t="shared" si="380"/>
        <v>0</v>
      </c>
      <c r="N771" s="112">
        <f t="shared" si="380"/>
        <v>0</v>
      </c>
      <c r="O771" s="112">
        <f t="shared" si="380"/>
        <v>36831.845610000004</v>
      </c>
      <c r="P771" s="112">
        <f t="shared" si="380"/>
        <v>-850.00000000000034</v>
      </c>
      <c r="Q771" s="469">
        <f t="shared" si="380"/>
        <v>35981.845610000004</v>
      </c>
    </row>
    <row r="772" spans="1:21">
      <c r="A772" s="388" t="s">
        <v>271</v>
      </c>
      <c r="B772" s="389" t="s">
        <v>30</v>
      </c>
      <c r="C772" s="389" t="s">
        <v>211</v>
      </c>
      <c r="D772" s="389" t="s">
        <v>25</v>
      </c>
      <c r="E772" s="389" t="s">
        <v>665</v>
      </c>
      <c r="F772" s="389"/>
      <c r="G772" s="112">
        <f>G773+G774+G775+G776+G777+G778</f>
        <v>16005.759999999998</v>
      </c>
      <c r="H772" s="112">
        <f>H773+H774+H775+H776+H777+H778</f>
        <v>0</v>
      </c>
      <c r="I772" s="112">
        <f>I773+I774+I775+I776+I777+I778</f>
        <v>0</v>
      </c>
      <c r="J772" s="112">
        <f>J773+J774+J775+J776+J777+J778</f>
        <v>0</v>
      </c>
      <c r="K772" s="112">
        <f t="shared" ref="K772:Q772" si="381">K773+K774+K775+K776+K777+K778</f>
        <v>420</v>
      </c>
      <c r="L772" s="112">
        <f t="shared" si="381"/>
        <v>235</v>
      </c>
      <c r="M772" s="112">
        <f t="shared" si="381"/>
        <v>0</v>
      </c>
      <c r="N772" s="112">
        <f t="shared" si="381"/>
        <v>0</v>
      </c>
      <c r="O772" s="112">
        <f t="shared" si="381"/>
        <v>16660.759999999998</v>
      </c>
      <c r="P772" s="112">
        <f t="shared" si="381"/>
        <v>109.99999999999955</v>
      </c>
      <c r="Q772" s="469">
        <f t="shared" si="381"/>
        <v>16770.760000000002</v>
      </c>
    </row>
    <row r="773" spans="1:21">
      <c r="A773" s="370" t="s">
        <v>33</v>
      </c>
      <c r="B773" s="390" t="s">
        <v>30</v>
      </c>
      <c r="C773" s="390" t="s">
        <v>211</v>
      </c>
      <c r="D773" s="390" t="s">
        <v>25</v>
      </c>
      <c r="E773" s="390" t="s">
        <v>665</v>
      </c>
      <c r="F773" s="390" t="s">
        <v>209</v>
      </c>
      <c r="G773" s="67">
        <v>11885.05</v>
      </c>
      <c r="H773" s="114"/>
      <c r="I773" s="114"/>
      <c r="J773" s="114"/>
      <c r="K773" s="114"/>
      <c r="L773" s="114"/>
      <c r="M773" s="114"/>
      <c r="N773" s="114"/>
      <c r="O773" s="67">
        <f t="shared" si="370"/>
        <v>11885.05</v>
      </c>
      <c r="P773" s="114">
        <f t="shared" ref="P773:P835" si="382">Q773-O773</f>
        <v>253.80853999999999</v>
      </c>
      <c r="Q773" s="497">
        <v>12138.858539999999</v>
      </c>
    </row>
    <row r="774" spans="1:21">
      <c r="A774" s="395" t="s">
        <v>38</v>
      </c>
      <c r="B774" s="390" t="s">
        <v>30</v>
      </c>
      <c r="C774" s="390" t="s">
        <v>211</v>
      </c>
      <c r="D774" s="390" t="s">
        <v>25</v>
      </c>
      <c r="E774" s="390" t="s">
        <v>665</v>
      </c>
      <c r="F774" s="390" t="s">
        <v>83</v>
      </c>
      <c r="G774" s="67">
        <v>445.6</v>
      </c>
      <c r="H774" s="114"/>
      <c r="I774" s="114"/>
      <c r="J774" s="114"/>
      <c r="K774" s="114">
        <v>300</v>
      </c>
      <c r="L774" s="114"/>
      <c r="M774" s="114"/>
      <c r="N774" s="114"/>
      <c r="O774" s="67">
        <f t="shared" si="370"/>
        <v>745.6</v>
      </c>
      <c r="P774" s="114">
        <f t="shared" si="382"/>
        <v>-262.30854000000005</v>
      </c>
      <c r="Q774" s="497">
        <v>483.29145999999997</v>
      </c>
    </row>
    <row r="775" spans="1:21" ht="22.5">
      <c r="A775" s="395" t="s">
        <v>44</v>
      </c>
      <c r="B775" s="390" t="s">
        <v>30</v>
      </c>
      <c r="C775" s="390" t="s">
        <v>211</v>
      </c>
      <c r="D775" s="390" t="s">
        <v>25</v>
      </c>
      <c r="E775" s="390" t="s">
        <v>665</v>
      </c>
      <c r="F775" s="390" t="s">
        <v>45</v>
      </c>
      <c r="G775" s="67">
        <v>291.56</v>
      </c>
      <c r="H775" s="114"/>
      <c r="I775" s="114"/>
      <c r="J775" s="114">
        <v>30</v>
      </c>
      <c r="K775" s="114">
        <v>120</v>
      </c>
      <c r="L775" s="114">
        <v>150</v>
      </c>
      <c r="M775" s="114"/>
      <c r="N775" s="114"/>
      <c r="O775" s="67">
        <f t="shared" si="370"/>
        <v>591.55999999999995</v>
      </c>
      <c r="P775" s="114">
        <f t="shared" si="382"/>
        <v>436.29999999999995</v>
      </c>
      <c r="Q775" s="497">
        <v>1027.8599999999999</v>
      </c>
    </row>
    <row r="776" spans="1:21">
      <c r="A776" s="395" t="s">
        <v>46</v>
      </c>
      <c r="B776" s="390" t="s">
        <v>30</v>
      </c>
      <c r="C776" s="390" t="s">
        <v>211</v>
      </c>
      <c r="D776" s="390" t="s">
        <v>25</v>
      </c>
      <c r="E776" s="390" t="s">
        <v>665</v>
      </c>
      <c r="F776" s="390" t="s">
        <v>47</v>
      </c>
      <c r="G776" s="67">
        <f>2937.05+339</f>
        <v>3276.05</v>
      </c>
      <c r="H776" s="114"/>
      <c r="I776" s="114"/>
      <c r="J776" s="114">
        <v>-30</v>
      </c>
      <c r="K776" s="114"/>
      <c r="L776" s="114">
        <v>85</v>
      </c>
      <c r="M776" s="114"/>
      <c r="N776" s="114"/>
      <c r="O776" s="67">
        <f t="shared" si="370"/>
        <v>3331.05</v>
      </c>
      <c r="P776" s="114">
        <f t="shared" si="382"/>
        <v>-334.60000000000036</v>
      </c>
      <c r="Q776" s="497">
        <v>2996.45</v>
      </c>
    </row>
    <row r="777" spans="1:21" s="23" customFormat="1" ht="54" customHeight="1">
      <c r="A777" s="394" t="s">
        <v>48</v>
      </c>
      <c r="B777" s="390" t="s">
        <v>30</v>
      </c>
      <c r="C777" s="390" t="s">
        <v>211</v>
      </c>
      <c r="D777" s="390" t="s">
        <v>25</v>
      </c>
      <c r="E777" s="390" t="s">
        <v>665</v>
      </c>
      <c r="F777" s="390" t="s">
        <v>49</v>
      </c>
      <c r="G777" s="67">
        <v>30.9</v>
      </c>
      <c r="H777" s="114"/>
      <c r="I777" s="114"/>
      <c r="J777" s="114"/>
      <c r="K777" s="114"/>
      <c r="L777" s="114"/>
      <c r="M777" s="114"/>
      <c r="N777" s="114"/>
      <c r="O777" s="67">
        <f t="shared" si="370"/>
        <v>30.9</v>
      </c>
      <c r="P777" s="114">
        <f t="shared" si="382"/>
        <v>3</v>
      </c>
      <c r="Q777" s="497">
        <v>33.9</v>
      </c>
      <c r="R777" s="113"/>
      <c r="S777" s="113"/>
      <c r="T777" s="113"/>
      <c r="U777" s="113"/>
    </row>
    <row r="778" spans="1:21" s="23" customFormat="1" ht="13.5" customHeight="1">
      <c r="A778" s="394" t="s">
        <v>50</v>
      </c>
      <c r="B778" s="390" t="s">
        <v>30</v>
      </c>
      <c r="C778" s="390" t="s">
        <v>211</v>
      </c>
      <c r="D778" s="390" t="s">
        <v>25</v>
      </c>
      <c r="E778" s="390" t="s">
        <v>665</v>
      </c>
      <c r="F778" s="390" t="s">
        <v>51</v>
      </c>
      <c r="G778" s="67">
        <f>15.6+61</f>
        <v>76.599999999999994</v>
      </c>
      <c r="H778" s="114"/>
      <c r="I778" s="114"/>
      <c r="J778" s="114"/>
      <c r="K778" s="114"/>
      <c r="L778" s="114"/>
      <c r="M778" s="114"/>
      <c r="N778" s="114"/>
      <c r="O778" s="67">
        <f t="shared" si="370"/>
        <v>76.599999999999994</v>
      </c>
      <c r="P778" s="114">
        <f t="shared" si="382"/>
        <v>13.800000000000011</v>
      </c>
      <c r="Q778" s="497">
        <v>90.4</v>
      </c>
      <c r="R778" s="113"/>
      <c r="S778" s="113"/>
      <c r="T778" s="113"/>
      <c r="U778" s="113"/>
    </row>
    <row r="779" spans="1:21" ht="33.75">
      <c r="A779" s="388" t="s">
        <v>666</v>
      </c>
      <c r="B779" s="389" t="s">
        <v>30</v>
      </c>
      <c r="C779" s="389" t="s">
        <v>211</v>
      </c>
      <c r="D779" s="389" t="s">
        <v>25</v>
      </c>
      <c r="E779" s="389" t="s">
        <v>667</v>
      </c>
      <c r="F779" s="389"/>
      <c r="G779" s="112">
        <f>G780+G783+G785+G787+G789+G791+G793+G795+G797+G799</f>
        <v>2369.5</v>
      </c>
      <c r="H779" s="112">
        <f t="shared" ref="H779:Q779" si="383">H780+H783+H785+H787+H789+H791+H793+H795+H797+H799</f>
        <v>0</v>
      </c>
      <c r="I779" s="112">
        <f t="shared" si="383"/>
        <v>118.122</v>
      </c>
      <c r="J779" s="112">
        <f t="shared" si="383"/>
        <v>1260</v>
      </c>
      <c r="K779" s="112">
        <f t="shared" si="383"/>
        <v>2550</v>
      </c>
      <c r="L779" s="112">
        <f t="shared" si="383"/>
        <v>105</v>
      </c>
      <c r="M779" s="112">
        <f t="shared" si="383"/>
        <v>0</v>
      </c>
      <c r="N779" s="112">
        <f t="shared" si="383"/>
        <v>0</v>
      </c>
      <c r="O779" s="112">
        <f t="shared" si="383"/>
        <v>6402.6220000000003</v>
      </c>
      <c r="P779" s="112">
        <f t="shared" si="383"/>
        <v>-960</v>
      </c>
      <c r="Q779" s="469">
        <f t="shared" si="383"/>
        <v>5442.6220000000003</v>
      </c>
    </row>
    <row r="780" spans="1:21" s="23" customFormat="1" ht="79.5" customHeight="1">
      <c r="A780" s="388" t="s">
        <v>668</v>
      </c>
      <c r="B780" s="389" t="s">
        <v>30</v>
      </c>
      <c r="C780" s="389" t="s">
        <v>211</v>
      </c>
      <c r="D780" s="389" t="s">
        <v>25</v>
      </c>
      <c r="E780" s="389" t="s">
        <v>669</v>
      </c>
      <c r="F780" s="389"/>
      <c r="G780" s="112">
        <f>G782+G781</f>
        <v>440</v>
      </c>
      <c r="H780" s="112">
        <f t="shared" ref="H780:Q780" si="384">H782+H781</f>
        <v>0</v>
      </c>
      <c r="I780" s="112">
        <f t="shared" si="384"/>
        <v>0</v>
      </c>
      <c r="J780" s="112">
        <f t="shared" si="384"/>
        <v>300</v>
      </c>
      <c r="K780" s="112">
        <f t="shared" si="384"/>
        <v>0</v>
      </c>
      <c r="L780" s="112">
        <f t="shared" si="384"/>
        <v>0</v>
      </c>
      <c r="M780" s="112">
        <f t="shared" si="384"/>
        <v>0</v>
      </c>
      <c r="N780" s="112">
        <f t="shared" si="384"/>
        <v>0</v>
      </c>
      <c r="O780" s="112">
        <f t="shared" si="384"/>
        <v>740</v>
      </c>
      <c r="P780" s="112">
        <f t="shared" si="384"/>
        <v>-2.3092638912203256E-14</v>
      </c>
      <c r="Q780" s="469">
        <f t="shared" si="384"/>
        <v>740</v>
      </c>
      <c r="R780" s="113"/>
      <c r="S780" s="113"/>
      <c r="T780" s="113"/>
      <c r="U780" s="113"/>
    </row>
    <row r="781" spans="1:21">
      <c r="A781" s="395" t="s">
        <v>38</v>
      </c>
      <c r="B781" s="390" t="s">
        <v>30</v>
      </c>
      <c r="C781" s="390" t="s">
        <v>211</v>
      </c>
      <c r="D781" s="390" t="s">
        <v>25</v>
      </c>
      <c r="E781" s="390" t="s">
        <v>669</v>
      </c>
      <c r="F781" s="390" t="s">
        <v>83</v>
      </c>
      <c r="G781" s="67"/>
      <c r="H781" s="67"/>
      <c r="I781" s="67"/>
      <c r="J781" s="67"/>
      <c r="K781" s="67"/>
      <c r="L781" s="67"/>
      <c r="M781" s="67"/>
      <c r="N781" s="67"/>
      <c r="O781" s="67">
        <f>N781</f>
        <v>0</v>
      </c>
      <c r="P781" s="114">
        <f t="shared" si="382"/>
        <v>12.6</v>
      </c>
      <c r="Q781" s="497">
        <v>12.6</v>
      </c>
    </row>
    <row r="782" spans="1:21" s="23" customFormat="1">
      <c r="A782" s="395" t="s">
        <v>46</v>
      </c>
      <c r="B782" s="390" t="s">
        <v>30</v>
      </c>
      <c r="C782" s="390" t="s">
        <v>211</v>
      </c>
      <c r="D782" s="390" t="s">
        <v>25</v>
      </c>
      <c r="E782" s="390" t="s">
        <v>669</v>
      </c>
      <c r="F782" s="390" t="s">
        <v>47</v>
      </c>
      <c r="G782" s="67">
        <v>440</v>
      </c>
      <c r="H782" s="114"/>
      <c r="I782" s="114"/>
      <c r="J782" s="114">
        <v>300</v>
      </c>
      <c r="K782" s="114"/>
      <c r="L782" s="114"/>
      <c r="M782" s="114"/>
      <c r="N782" s="114"/>
      <c r="O782" s="67">
        <f t="shared" si="370"/>
        <v>740</v>
      </c>
      <c r="P782" s="114">
        <f t="shared" si="382"/>
        <v>-12.600000000000023</v>
      </c>
      <c r="Q782" s="497">
        <v>727.4</v>
      </c>
      <c r="R782" s="113"/>
      <c r="S782" s="113"/>
      <c r="T782" s="113"/>
      <c r="U782" s="113"/>
    </row>
    <row r="783" spans="1:21" ht="56.25">
      <c r="A783" s="625" t="s">
        <v>670</v>
      </c>
      <c r="B783" s="389" t="s">
        <v>30</v>
      </c>
      <c r="C783" s="389" t="s">
        <v>211</v>
      </c>
      <c r="D783" s="389" t="s">
        <v>25</v>
      </c>
      <c r="E783" s="389" t="s">
        <v>671</v>
      </c>
      <c r="F783" s="389"/>
      <c r="G783" s="112">
        <f>G784</f>
        <v>35</v>
      </c>
      <c r="H783" s="112">
        <f>H784</f>
        <v>0</v>
      </c>
      <c r="I783" s="112">
        <f>I784</f>
        <v>0</v>
      </c>
      <c r="J783" s="112">
        <f>J784</f>
        <v>0</v>
      </c>
      <c r="K783" s="112">
        <f t="shared" ref="K783:Q783" si="385">K784</f>
        <v>0</v>
      </c>
      <c r="L783" s="112">
        <f t="shared" si="385"/>
        <v>0</v>
      </c>
      <c r="M783" s="112">
        <f t="shared" si="385"/>
        <v>0</v>
      </c>
      <c r="N783" s="112">
        <f t="shared" si="385"/>
        <v>0</v>
      </c>
      <c r="O783" s="112">
        <f t="shared" si="385"/>
        <v>35</v>
      </c>
      <c r="P783" s="112">
        <f t="shared" si="385"/>
        <v>0</v>
      </c>
      <c r="Q783" s="469">
        <f t="shared" si="385"/>
        <v>35</v>
      </c>
    </row>
    <row r="784" spans="1:21" s="23" customFormat="1" ht="45.75" customHeight="1">
      <c r="A784" s="395" t="s">
        <v>46</v>
      </c>
      <c r="B784" s="390" t="s">
        <v>30</v>
      </c>
      <c r="C784" s="390" t="s">
        <v>211</v>
      </c>
      <c r="D784" s="390" t="s">
        <v>25</v>
      </c>
      <c r="E784" s="390" t="s">
        <v>671</v>
      </c>
      <c r="F784" s="390" t="s">
        <v>47</v>
      </c>
      <c r="G784" s="67">
        <v>35</v>
      </c>
      <c r="H784" s="114"/>
      <c r="I784" s="114"/>
      <c r="J784" s="114"/>
      <c r="K784" s="114"/>
      <c r="L784" s="114"/>
      <c r="M784" s="114"/>
      <c r="N784" s="114"/>
      <c r="O784" s="67">
        <f t="shared" si="370"/>
        <v>35</v>
      </c>
      <c r="P784" s="114">
        <f t="shared" si="382"/>
        <v>0</v>
      </c>
      <c r="Q784" s="497">
        <v>35</v>
      </c>
      <c r="R784" s="113"/>
      <c r="S784" s="113"/>
      <c r="T784" s="113"/>
      <c r="U784" s="113"/>
    </row>
    <row r="785" spans="1:21" ht="22.5">
      <c r="A785" s="625" t="s">
        <v>672</v>
      </c>
      <c r="B785" s="389" t="s">
        <v>30</v>
      </c>
      <c r="C785" s="389" t="s">
        <v>211</v>
      </c>
      <c r="D785" s="389" t="s">
        <v>25</v>
      </c>
      <c r="E785" s="389" t="s">
        <v>673</v>
      </c>
      <c r="F785" s="389"/>
      <c r="G785" s="112">
        <f>G786</f>
        <v>45</v>
      </c>
      <c r="H785" s="112">
        <f>H786</f>
        <v>0</v>
      </c>
      <c r="I785" s="112">
        <f>I786</f>
        <v>0</v>
      </c>
      <c r="J785" s="112">
        <f>J786</f>
        <v>0</v>
      </c>
      <c r="K785" s="112">
        <f t="shared" ref="K785:Q785" si="386">K786</f>
        <v>0</v>
      </c>
      <c r="L785" s="112">
        <f t="shared" si="386"/>
        <v>0</v>
      </c>
      <c r="M785" s="112">
        <f t="shared" si="386"/>
        <v>0</v>
      </c>
      <c r="N785" s="112">
        <f t="shared" si="386"/>
        <v>0</v>
      </c>
      <c r="O785" s="112">
        <f t="shared" si="386"/>
        <v>45</v>
      </c>
      <c r="P785" s="112">
        <f t="shared" si="386"/>
        <v>0</v>
      </c>
      <c r="Q785" s="469">
        <f t="shared" si="386"/>
        <v>45</v>
      </c>
    </row>
    <row r="786" spans="1:21" s="23" customFormat="1" ht="67.5" customHeight="1">
      <c r="A786" s="395" t="s">
        <v>46</v>
      </c>
      <c r="B786" s="390" t="s">
        <v>30</v>
      </c>
      <c r="C786" s="390" t="s">
        <v>211</v>
      </c>
      <c r="D786" s="390" t="s">
        <v>25</v>
      </c>
      <c r="E786" s="390" t="s">
        <v>673</v>
      </c>
      <c r="F786" s="390" t="s">
        <v>47</v>
      </c>
      <c r="G786" s="67">
        <v>45</v>
      </c>
      <c r="H786" s="114"/>
      <c r="I786" s="114"/>
      <c r="J786" s="114"/>
      <c r="K786" s="114"/>
      <c r="L786" s="114"/>
      <c r="M786" s="114"/>
      <c r="N786" s="114"/>
      <c r="O786" s="67">
        <f t="shared" si="370"/>
        <v>45</v>
      </c>
      <c r="P786" s="114">
        <f t="shared" si="382"/>
        <v>0</v>
      </c>
      <c r="Q786" s="497">
        <v>45</v>
      </c>
      <c r="R786" s="113"/>
      <c r="S786" s="113"/>
      <c r="T786" s="113"/>
      <c r="U786" s="113"/>
    </row>
    <row r="787" spans="1:21" ht="33.75">
      <c r="A787" s="625" t="s">
        <v>674</v>
      </c>
      <c r="B787" s="389" t="s">
        <v>30</v>
      </c>
      <c r="C787" s="389" t="s">
        <v>211</v>
      </c>
      <c r="D787" s="389" t="s">
        <v>25</v>
      </c>
      <c r="E787" s="389" t="s">
        <v>675</v>
      </c>
      <c r="F787" s="389"/>
      <c r="G787" s="112">
        <f>G788</f>
        <v>950</v>
      </c>
      <c r="H787" s="112">
        <f>H788</f>
        <v>0</v>
      </c>
      <c r="I787" s="112">
        <f>I788</f>
        <v>118.122</v>
      </c>
      <c r="J787" s="112">
        <f>J788</f>
        <v>0</v>
      </c>
      <c r="K787" s="112">
        <f t="shared" ref="K787:Q787" si="387">K788</f>
        <v>0</v>
      </c>
      <c r="L787" s="112">
        <f t="shared" si="387"/>
        <v>0</v>
      </c>
      <c r="M787" s="112">
        <f t="shared" si="387"/>
        <v>0</v>
      </c>
      <c r="N787" s="112">
        <f t="shared" si="387"/>
        <v>0</v>
      </c>
      <c r="O787" s="112">
        <f t="shared" si="387"/>
        <v>1068.1220000000001</v>
      </c>
      <c r="P787" s="112">
        <f t="shared" si="387"/>
        <v>0</v>
      </c>
      <c r="Q787" s="469">
        <f t="shared" si="387"/>
        <v>1068.1220000000001</v>
      </c>
    </row>
    <row r="788" spans="1:21" s="23" customFormat="1" ht="28.5" customHeight="1">
      <c r="A788" s="395" t="s">
        <v>46</v>
      </c>
      <c r="B788" s="390" t="s">
        <v>30</v>
      </c>
      <c r="C788" s="390" t="s">
        <v>211</v>
      </c>
      <c r="D788" s="390" t="s">
        <v>25</v>
      </c>
      <c r="E788" s="390" t="s">
        <v>675</v>
      </c>
      <c r="F788" s="390" t="s">
        <v>47</v>
      </c>
      <c r="G788" s="67">
        <v>950</v>
      </c>
      <c r="H788" s="114"/>
      <c r="I788" s="114">
        <v>118.122</v>
      </c>
      <c r="J788" s="114"/>
      <c r="K788" s="114"/>
      <c r="L788" s="114"/>
      <c r="M788" s="114"/>
      <c r="N788" s="114"/>
      <c r="O788" s="67">
        <f t="shared" si="370"/>
        <v>1068.1220000000001</v>
      </c>
      <c r="P788" s="114">
        <f t="shared" si="382"/>
        <v>0</v>
      </c>
      <c r="Q788" s="497">
        <v>1068.1220000000001</v>
      </c>
      <c r="R788" s="113"/>
      <c r="S788" s="113"/>
      <c r="T788" s="113"/>
      <c r="U788" s="113"/>
    </row>
    <row r="789" spans="1:21" ht="45">
      <c r="A789" s="625" t="s">
        <v>676</v>
      </c>
      <c r="B789" s="389" t="s">
        <v>30</v>
      </c>
      <c r="C789" s="389" t="s">
        <v>211</v>
      </c>
      <c r="D789" s="389" t="s">
        <v>25</v>
      </c>
      <c r="E789" s="389" t="s">
        <v>677</v>
      </c>
      <c r="F789" s="389"/>
      <c r="G789" s="112">
        <f>G790</f>
        <v>600</v>
      </c>
      <c r="H789" s="112">
        <f>H790</f>
        <v>0</v>
      </c>
      <c r="I789" s="112">
        <f>I790</f>
        <v>0</v>
      </c>
      <c r="J789" s="112">
        <f>J790</f>
        <v>0</v>
      </c>
      <c r="K789" s="112">
        <f t="shared" ref="K789:Q789" si="388">K790</f>
        <v>0</v>
      </c>
      <c r="L789" s="112">
        <f t="shared" si="388"/>
        <v>105</v>
      </c>
      <c r="M789" s="112">
        <f t="shared" si="388"/>
        <v>0</v>
      </c>
      <c r="N789" s="112">
        <f t="shared" si="388"/>
        <v>0</v>
      </c>
      <c r="O789" s="112">
        <f t="shared" si="388"/>
        <v>705</v>
      </c>
      <c r="P789" s="112">
        <f t="shared" si="388"/>
        <v>0</v>
      </c>
      <c r="Q789" s="469">
        <f t="shared" si="388"/>
        <v>705</v>
      </c>
    </row>
    <row r="790" spans="1:21" s="23" customFormat="1" ht="26.25" customHeight="1">
      <c r="A790" s="395" t="s">
        <v>46</v>
      </c>
      <c r="B790" s="390" t="s">
        <v>30</v>
      </c>
      <c r="C790" s="390" t="s">
        <v>211</v>
      </c>
      <c r="D790" s="390" t="s">
        <v>25</v>
      </c>
      <c r="E790" s="390" t="s">
        <v>677</v>
      </c>
      <c r="F790" s="390" t="s">
        <v>47</v>
      </c>
      <c r="G790" s="67">
        <v>600</v>
      </c>
      <c r="H790" s="114"/>
      <c r="I790" s="114"/>
      <c r="J790" s="114"/>
      <c r="K790" s="114"/>
      <c r="L790" s="114">
        <f>25+80</f>
        <v>105</v>
      </c>
      <c r="M790" s="114"/>
      <c r="N790" s="114"/>
      <c r="O790" s="67">
        <f t="shared" si="370"/>
        <v>705</v>
      </c>
      <c r="P790" s="114">
        <f t="shared" si="382"/>
        <v>0</v>
      </c>
      <c r="Q790" s="497">
        <v>705</v>
      </c>
      <c r="R790" s="113"/>
      <c r="S790" s="113"/>
      <c r="T790" s="113"/>
      <c r="U790" s="113"/>
    </row>
    <row r="791" spans="1:21" ht="22.5">
      <c r="A791" s="625" t="s">
        <v>678</v>
      </c>
      <c r="B791" s="389" t="s">
        <v>30</v>
      </c>
      <c r="C791" s="389" t="s">
        <v>211</v>
      </c>
      <c r="D791" s="389" t="s">
        <v>25</v>
      </c>
      <c r="E791" s="389" t="s">
        <v>679</v>
      </c>
      <c r="F791" s="389"/>
      <c r="G791" s="112">
        <f>G792</f>
        <v>40</v>
      </c>
      <c r="H791" s="112">
        <f>H792</f>
        <v>0</v>
      </c>
      <c r="I791" s="112">
        <f>I792</f>
        <v>0</v>
      </c>
      <c r="J791" s="112">
        <f>J792</f>
        <v>0</v>
      </c>
      <c r="K791" s="112">
        <f t="shared" ref="K791:Q791" si="389">K792</f>
        <v>0</v>
      </c>
      <c r="L791" s="112">
        <f t="shared" si="389"/>
        <v>0</v>
      </c>
      <c r="M791" s="112">
        <f t="shared" si="389"/>
        <v>0</v>
      </c>
      <c r="N791" s="112">
        <f t="shared" si="389"/>
        <v>0</v>
      </c>
      <c r="O791" s="112">
        <f t="shared" si="389"/>
        <v>40</v>
      </c>
      <c r="P791" s="112">
        <f t="shared" si="389"/>
        <v>0</v>
      </c>
      <c r="Q791" s="469">
        <f t="shared" si="389"/>
        <v>40</v>
      </c>
    </row>
    <row r="792" spans="1:21" s="23" customFormat="1" ht="29.25" customHeight="1">
      <c r="A792" s="395" t="s">
        <v>46</v>
      </c>
      <c r="B792" s="390" t="s">
        <v>30</v>
      </c>
      <c r="C792" s="390" t="s">
        <v>211</v>
      </c>
      <c r="D792" s="390" t="s">
        <v>25</v>
      </c>
      <c r="E792" s="390" t="s">
        <v>679</v>
      </c>
      <c r="F792" s="390" t="s">
        <v>47</v>
      </c>
      <c r="G792" s="67">
        <v>40</v>
      </c>
      <c r="H792" s="114"/>
      <c r="I792" s="114"/>
      <c r="J792" s="114"/>
      <c r="K792" s="114"/>
      <c r="L792" s="114"/>
      <c r="M792" s="114"/>
      <c r="N792" s="114"/>
      <c r="O792" s="67">
        <f t="shared" si="370"/>
        <v>40</v>
      </c>
      <c r="P792" s="114">
        <f t="shared" si="382"/>
        <v>0</v>
      </c>
      <c r="Q792" s="497">
        <v>40</v>
      </c>
      <c r="R792" s="113"/>
      <c r="S792" s="113"/>
      <c r="T792" s="113"/>
      <c r="U792" s="113"/>
    </row>
    <row r="793" spans="1:21" ht="22.5">
      <c r="A793" s="625" t="s">
        <v>680</v>
      </c>
      <c r="B793" s="389" t="s">
        <v>30</v>
      </c>
      <c r="C793" s="389" t="s">
        <v>211</v>
      </c>
      <c r="D793" s="389" t="s">
        <v>25</v>
      </c>
      <c r="E793" s="389" t="s">
        <v>681</v>
      </c>
      <c r="F793" s="389"/>
      <c r="G793" s="112">
        <f>G794</f>
        <v>9.5</v>
      </c>
      <c r="H793" s="112">
        <f>H794</f>
        <v>0</v>
      </c>
      <c r="I793" s="112">
        <f>I794</f>
        <v>0</v>
      </c>
      <c r="J793" s="112">
        <f>J794</f>
        <v>0</v>
      </c>
      <c r="K793" s="112">
        <f t="shared" ref="K793:Q793" si="390">K794</f>
        <v>0</v>
      </c>
      <c r="L793" s="112">
        <f t="shared" si="390"/>
        <v>0</v>
      </c>
      <c r="M793" s="112">
        <f t="shared" si="390"/>
        <v>0</v>
      </c>
      <c r="N793" s="112">
        <f t="shared" si="390"/>
        <v>0</v>
      </c>
      <c r="O793" s="112">
        <f t="shared" si="390"/>
        <v>9.5</v>
      </c>
      <c r="P793" s="112">
        <f t="shared" si="390"/>
        <v>0</v>
      </c>
      <c r="Q793" s="469">
        <f t="shared" si="390"/>
        <v>9.5</v>
      </c>
    </row>
    <row r="794" spans="1:21" s="23" customFormat="1">
      <c r="A794" s="395" t="s">
        <v>46</v>
      </c>
      <c r="B794" s="390" t="s">
        <v>30</v>
      </c>
      <c r="C794" s="390" t="s">
        <v>211</v>
      </c>
      <c r="D794" s="390" t="s">
        <v>25</v>
      </c>
      <c r="E794" s="390" t="s">
        <v>681</v>
      </c>
      <c r="F794" s="390" t="s">
        <v>47</v>
      </c>
      <c r="G794" s="67">
        <v>9.5</v>
      </c>
      <c r="H794" s="114"/>
      <c r="I794" s="114"/>
      <c r="J794" s="114"/>
      <c r="K794" s="114"/>
      <c r="L794" s="114"/>
      <c r="M794" s="114"/>
      <c r="N794" s="114"/>
      <c r="O794" s="67">
        <f t="shared" si="370"/>
        <v>9.5</v>
      </c>
      <c r="P794" s="114">
        <f t="shared" si="382"/>
        <v>0</v>
      </c>
      <c r="Q794" s="497">
        <v>9.5</v>
      </c>
      <c r="R794" s="113"/>
      <c r="S794" s="113"/>
      <c r="T794" s="113"/>
      <c r="U794" s="113"/>
    </row>
    <row r="795" spans="1:21" ht="22.5">
      <c r="A795" s="625" t="s">
        <v>682</v>
      </c>
      <c r="B795" s="389" t="s">
        <v>30</v>
      </c>
      <c r="C795" s="389" t="s">
        <v>211</v>
      </c>
      <c r="D795" s="389" t="s">
        <v>25</v>
      </c>
      <c r="E795" s="389" t="s">
        <v>683</v>
      </c>
      <c r="F795" s="389"/>
      <c r="G795" s="112">
        <f>G796</f>
        <v>250</v>
      </c>
      <c r="H795" s="112">
        <f>H796</f>
        <v>0</v>
      </c>
      <c r="I795" s="112">
        <f>I796</f>
        <v>0</v>
      </c>
      <c r="J795" s="112">
        <f>J796</f>
        <v>0</v>
      </c>
      <c r="K795" s="112">
        <f t="shared" ref="K795:Q795" si="391">K796</f>
        <v>80</v>
      </c>
      <c r="L795" s="112">
        <f t="shared" si="391"/>
        <v>0</v>
      </c>
      <c r="M795" s="112">
        <f t="shared" si="391"/>
        <v>0</v>
      </c>
      <c r="N795" s="112">
        <f t="shared" si="391"/>
        <v>0</v>
      </c>
      <c r="O795" s="112">
        <f t="shared" si="391"/>
        <v>330</v>
      </c>
      <c r="P795" s="112">
        <f t="shared" si="391"/>
        <v>0</v>
      </c>
      <c r="Q795" s="469">
        <f t="shared" si="391"/>
        <v>330</v>
      </c>
    </row>
    <row r="796" spans="1:21" s="23" customFormat="1">
      <c r="A796" s="395" t="s">
        <v>46</v>
      </c>
      <c r="B796" s="390" t="s">
        <v>30</v>
      </c>
      <c r="C796" s="390" t="s">
        <v>211</v>
      </c>
      <c r="D796" s="390" t="s">
        <v>25</v>
      </c>
      <c r="E796" s="390" t="s">
        <v>683</v>
      </c>
      <c r="F796" s="390" t="s">
        <v>47</v>
      </c>
      <c r="G796" s="67">
        <v>250</v>
      </c>
      <c r="H796" s="114"/>
      <c r="I796" s="114"/>
      <c r="J796" s="114"/>
      <c r="K796" s="114">
        <v>80</v>
      </c>
      <c r="L796" s="114"/>
      <c r="M796" s="114"/>
      <c r="N796" s="114"/>
      <c r="O796" s="67">
        <f t="shared" si="370"/>
        <v>330</v>
      </c>
      <c r="P796" s="114">
        <f t="shared" si="382"/>
        <v>0</v>
      </c>
      <c r="Q796" s="497">
        <v>330</v>
      </c>
      <c r="R796" s="113"/>
      <c r="S796" s="113"/>
      <c r="T796" s="113"/>
      <c r="U796" s="113"/>
    </row>
    <row r="797" spans="1:21" ht="33.75">
      <c r="A797" s="401" t="s">
        <v>684</v>
      </c>
      <c r="B797" s="389" t="s">
        <v>30</v>
      </c>
      <c r="C797" s="389" t="s">
        <v>211</v>
      </c>
      <c r="D797" s="389" t="s">
        <v>25</v>
      </c>
      <c r="E797" s="389" t="s">
        <v>685</v>
      </c>
      <c r="F797" s="389"/>
      <c r="G797" s="112">
        <f>G798</f>
        <v>0</v>
      </c>
      <c r="H797" s="112">
        <f>H798</f>
        <v>0</v>
      </c>
      <c r="I797" s="112">
        <f>I798</f>
        <v>0</v>
      </c>
      <c r="J797" s="112">
        <f>J798</f>
        <v>960</v>
      </c>
      <c r="K797" s="112">
        <f t="shared" ref="K797:Q797" si="392">K798</f>
        <v>0</v>
      </c>
      <c r="L797" s="112">
        <f t="shared" si="392"/>
        <v>0</v>
      </c>
      <c r="M797" s="112">
        <f t="shared" si="392"/>
        <v>0</v>
      </c>
      <c r="N797" s="112">
        <f t="shared" si="392"/>
        <v>0</v>
      </c>
      <c r="O797" s="112">
        <f t="shared" si="392"/>
        <v>960</v>
      </c>
      <c r="P797" s="112">
        <f t="shared" si="392"/>
        <v>-960</v>
      </c>
      <c r="Q797" s="469">
        <f t="shared" si="392"/>
        <v>0</v>
      </c>
    </row>
    <row r="798" spans="1:21" s="23" customFormat="1">
      <c r="A798" s="370" t="s">
        <v>92</v>
      </c>
      <c r="B798" s="390" t="s">
        <v>30</v>
      </c>
      <c r="C798" s="390" t="s">
        <v>211</v>
      </c>
      <c r="D798" s="390" t="s">
        <v>25</v>
      </c>
      <c r="E798" s="390" t="s">
        <v>685</v>
      </c>
      <c r="F798" s="390" t="s">
        <v>93</v>
      </c>
      <c r="G798" s="67"/>
      <c r="H798" s="114"/>
      <c r="I798" s="114"/>
      <c r="J798" s="114">
        <v>960</v>
      </c>
      <c r="K798" s="114"/>
      <c r="L798" s="114"/>
      <c r="M798" s="114"/>
      <c r="N798" s="114"/>
      <c r="O798" s="67">
        <f t="shared" si="370"/>
        <v>960</v>
      </c>
      <c r="P798" s="114">
        <f t="shared" si="382"/>
        <v>-960</v>
      </c>
      <c r="Q798" s="497">
        <v>0</v>
      </c>
      <c r="R798" s="113"/>
      <c r="S798" s="113"/>
      <c r="T798" s="113"/>
      <c r="U798" s="113"/>
    </row>
    <row r="799" spans="1:21" s="100" customFormat="1">
      <c r="A799" s="619" t="s">
        <v>686</v>
      </c>
      <c r="B799" s="389" t="s">
        <v>30</v>
      </c>
      <c r="C799" s="389" t="s">
        <v>211</v>
      </c>
      <c r="D799" s="389" t="s">
        <v>25</v>
      </c>
      <c r="E799" s="389" t="s">
        <v>687</v>
      </c>
      <c r="F799" s="389"/>
      <c r="G799" s="112">
        <f>G800</f>
        <v>0</v>
      </c>
      <c r="H799" s="112">
        <f t="shared" ref="H799:Q799" si="393">H800</f>
        <v>0</v>
      </c>
      <c r="I799" s="112">
        <f t="shared" si="393"/>
        <v>0</v>
      </c>
      <c r="J799" s="112">
        <f t="shared" si="393"/>
        <v>0</v>
      </c>
      <c r="K799" s="112">
        <f t="shared" si="393"/>
        <v>2470</v>
      </c>
      <c r="L799" s="112">
        <f t="shared" si="393"/>
        <v>0</v>
      </c>
      <c r="M799" s="112">
        <f t="shared" si="393"/>
        <v>0</v>
      </c>
      <c r="N799" s="112">
        <f t="shared" si="393"/>
        <v>0</v>
      </c>
      <c r="O799" s="112">
        <f t="shared" si="393"/>
        <v>2470</v>
      </c>
      <c r="P799" s="112">
        <f t="shared" si="393"/>
        <v>0</v>
      </c>
      <c r="Q799" s="469">
        <f t="shared" si="393"/>
        <v>2470</v>
      </c>
      <c r="R799" s="113"/>
      <c r="S799" s="113"/>
      <c r="T799" s="113"/>
      <c r="U799" s="113"/>
    </row>
    <row r="800" spans="1:21">
      <c r="A800" s="395" t="s">
        <v>46</v>
      </c>
      <c r="B800" s="390" t="s">
        <v>30</v>
      </c>
      <c r="C800" s="390" t="s">
        <v>211</v>
      </c>
      <c r="D800" s="390" t="s">
        <v>25</v>
      </c>
      <c r="E800" s="390" t="s">
        <v>687</v>
      </c>
      <c r="F800" s="390" t="s">
        <v>47</v>
      </c>
      <c r="G800" s="67"/>
      <c r="H800" s="114"/>
      <c r="I800" s="114"/>
      <c r="J800" s="114"/>
      <c r="K800" s="114">
        <v>2470</v>
      </c>
      <c r="L800" s="114"/>
      <c r="M800" s="114"/>
      <c r="N800" s="114"/>
      <c r="O800" s="67">
        <f t="shared" si="370"/>
        <v>2470</v>
      </c>
      <c r="P800" s="114">
        <f t="shared" si="382"/>
        <v>0</v>
      </c>
      <c r="Q800" s="497">
        <v>2470</v>
      </c>
    </row>
    <row r="801" spans="1:21" ht="22.5">
      <c r="A801" s="401" t="s">
        <v>688</v>
      </c>
      <c r="B801" s="389" t="s">
        <v>30</v>
      </c>
      <c r="C801" s="389" t="s">
        <v>211</v>
      </c>
      <c r="D801" s="389" t="s">
        <v>25</v>
      </c>
      <c r="E801" s="389" t="s">
        <v>689</v>
      </c>
      <c r="F801" s="389"/>
      <c r="G801" s="112">
        <f>G802+G809+G811+G813+G815+G817+G819+G821</f>
        <v>12981.260000000002</v>
      </c>
      <c r="H801" s="112">
        <f>H802+H809+H811+H813+H815+H817+H819+H821</f>
        <v>85.01361</v>
      </c>
      <c r="I801" s="112">
        <f>I802+I809+I811+I813+I815+I817+I819+I821</f>
        <v>385.6</v>
      </c>
      <c r="J801" s="112">
        <f>J802+J809+J811+J813+J815+J817+J819+J821</f>
        <v>316.58999999999992</v>
      </c>
      <c r="K801" s="112">
        <f t="shared" ref="K801:Q801" si="394">K802+K809+K811+K813+K815+K817+K819+K821</f>
        <v>0</v>
      </c>
      <c r="L801" s="112">
        <f t="shared" si="394"/>
        <v>0</v>
      </c>
      <c r="M801" s="112">
        <f t="shared" si="394"/>
        <v>0</v>
      </c>
      <c r="N801" s="112">
        <f t="shared" si="394"/>
        <v>0</v>
      </c>
      <c r="O801" s="112">
        <f t="shared" si="394"/>
        <v>13768.463610000001</v>
      </c>
      <c r="P801" s="112">
        <f t="shared" si="394"/>
        <v>1.4210854715202004E-13</v>
      </c>
      <c r="Q801" s="469">
        <f t="shared" si="394"/>
        <v>13768.463610000001</v>
      </c>
    </row>
    <row r="802" spans="1:21">
      <c r="A802" s="388" t="s">
        <v>690</v>
      </c>
      <c r="B802" s="389" t="s">
        <v>30</v>
      </c>
      <c r="C802" s="389" t="s">
        <v>211</v>
      </c>
      <c r="D802" s="389" t="s">
        <v>25</v>
      </c>
      <c r="E802" s="389" t="s">
        <v>691</v>
      </c>
      <c r="F802" s="389"/>
      <c r="G802" s="112">
        <f>G803+G804+G805+G806+G807+G808</f>
        <v>11244.760000000002</v>
      </c>
      <c r="H802" s="112">
        <f>H803+H804+H805+H806+H807+H808</f>
        <v>85.01361</v>
      </c>
      <c r="I802" s="112">
        <f>I803+I804+I805+I806+I807+I808</f>
        <v>385.6</v>
      </c>
      <c r="J802" s="112">
        <f>J803+J804+J805+J806+J807+J808</f>
        <v>-69.010000000000048</v>
      </c>
      <c r="K802" s="112">
        <f t="shared" ref="K802:Q802" si="395">K803+K804+K805+K806+K807+K808</f>
        <v>0</v>
      </c>
      <c r="L802" s="112">
        <f t="shared" si="395"/>
        <v>-316.58999999999997</v>
      </c>
      <c r="M802" s="112">
        <f t="shared" si="395"/>
        <v>0</v>
      </c>
      <c r="N802" s="112">
        <f t="shared" si="395"/>
        <v>0</v>
      </c>
      <c r="O802" s="112">
        <f t="shared" si="395"/>
        <v>11329.77361</v>
      </c>
      <c r="P802" s="112">
        <f t="shared" si="395"/>
        <v>1.4210854715202004E-13</v>
      </c>
      <c r="Q802" s="469">
        <f t="shared" si="395"/>
        <v>11329.77361</v>
      </c>
    </row>
    <row r="803" spans="1:21">
      <c r="A803" s="370" t="s">
        <v>33</v>
      </c>
      <c r="B803" s="390" t="s">
        <v>30</v>
      </c>
      <c r="C803" s="390" t="s">
        <v>211</v>
      </c>
      <c r="D803" s="390" t="s">
        <v>25</v>
      </c>
      <c r="E803" s="390" t="s">
        <v>691</v>
      </c>
      <c r="F803" s="390" t="s">
        <v>209</v>
      </c>
      <c r="G803" s="67">
        <v>7361.77</v>
      </c>
      <c r="H803" s="114"/>
      <c r="I803" s="114"/>
      <c r="J803" s="114"/>
      <c r="K803" s="114"/>
      <c r="L803" s="114"/>
      <c r="M803" s="114"/>
      <c r="N803" s="114"/>
      <c r="O803" s="67">
        <f t="shared" si="370"/>
        <v>7361.77</v>
      </c>
      <c r="P803" s="114">
        <f t="shared" si="382"/>
        <v>0</v>
      </c>
      <c r="Q803" s="497">
        <v>7361.77</v>
      </c>
    </row>
    <row r="804" spans="1:21">
      <c r="A804" s="395" t="s">
        <v>38</v>
      </c>
      <c r="B804" s="390" t="s">
        <v>30</v>
      </c>
      <c r="C804" s="390" t="s">
        <v>211</v>
      </c>
      <c r="D804" s="390" t="s">
        <v>25</v>
      </c>
      <c r="E804" s="390" t="s">
        <v>691</v>
      </c>
      <c r="F804" s="390" t="s">
        <v>83</v>
      </c>
      <c r="G804" s="67">
        <v>245.68</v>
      </c>
      <c r="H804" s="114"/>
      <c r="I804" s="114">
        <v>10.6</v>
      </c>
      <c r="J804" s="114"/>
      <c r="K804" s="114"/>
      <c r="L804" s="114"/>
      <c r="M804" s="114"/>
      <c r="N804" s="114"/>
      <c r="O804" s="67">
        <f t="shared" si="370"/>
        <v>256.28000000000003</v>
      </c>
      <c r="P804" s="114">
        <f t="shared" si="382"/>
        <v>-113.09670000000003</v>
      </c>
      <c r="Q804" s="497">
        <v>143.1833</v>
      </c>
    </row>
    <row r="805" spans="1:21" ht="22.5">
      <c r="A805" s="395" t="s">
        <v>44</v>
      </c>
      <c r="B805" s="390" t="s">
        <v>30</v>
      </c>
      <c r="C805" s="390" t="s">
        <v>211</v>
      </c>
      <c r="D805" s="390" t="s">
        <v>25</v>
      </c>
      <c r="E805" s="390" t="s">
        <v>691</v>
      </c>
      <c r="F805" s="390" t="s">
        <v>45</v>
      </c>
      <c r="G805" s="67">
        <v>109.78</v>
      </c>
      <c r="H805" s="114"/>
      <c r="I805" s="114">
        <f>29.302+215.6</f>
        <v>244.90199999999999</v>
      </c>
      <c r="J805" s="114">
        <f>-215.6+500</f>
        <v>284.39999999999998</v>
      </c>
      <c r="K805" s="114"/>
      <c r="L805" s="114"/>
      <c r="M805" s="114"/>
      <c r="N805" s="114"/>
      <c r="O805" s="67">
        <f t="shared" si="370"/>
        <v>639.08199999999999</v>
      </c>
      <c r="P805" s="114">
        <f t="shared" si="382"/>
        <v>119.62</v>
      </c>
      <c r="Q805" s="497">
        <v>758.702</v>
      </c>
    </row>
    <row r="806" spans="1:21" s="23" customFormat="1" ht="53.25" customHeight="1">
      <c r="A806" s="395" t="s">
        <v>46</v>
      </c>
      <c r="B806" s="390" t="s">
        <v>30</v>
      </c>
      <c r="C806" s="390" t="s">
        <v>211</v>
      </c>
      <c r="D806" s="390" t="s">
        <v>25</v>
      </c>
      <c r="E806" s="390" t="s">
        <v>691</v>
      </c>
      <c r="F806" s="390" t="s">
        <v>47</v>
      </c>
      <c r="G806" s="67">
        <f>3248.83+150</f>
        <v>3398.83</v>
      </c>
      <c r="H806" s="114">
        <v>85.01361</v>
      </c>
      <c r="I806" s="114">
        <f>-39.902+170-23</f>
        <v>107.09800000000001</v>
      </c>
      <c r="J806" s="114">
        <f>316.59-170-500</f>
        <v>-353.41</v>
      </c>
      <c r="K806" s="114"/>
      <c r="L806" s="114">
        <v>-316.58999999999997</v>
      </c>
      <c r="M806" s="114"/>
      <c r="N806" s="114"/>
      <c r="O806" s="67">
        <f t="shared" si="370"/>
        <v>2920.9416099999999</v>
      </c>
      <c r="P806" s="114">
        <f t="shared" si="382"/>
        <v>-6.5232999999998356</v>
      </c>
      <c r="Q806" s="497">
        <v>2914.41831</v>
      </c>
      <c r="R806" s="113"/>
      <c r="S806" s="113"/>
      <c r="T806" s="113"/>
      <c r="U806" s="113"/>
    </row>
    <row r="807" spans="1:21">
      <c r="A807" s="394" t="s">
        <v>48</v>
      </c>
      <c r="B807" s="390" t="s">
        <v>30</v>
      </c>
      <c r="C807" s="390" t="s">
        <v>211</v>
      </c>
      <c r="D807" s="390" t="s">
        <v>25</v>
      </c>
      <c r="E807" s="390" t="s">
        <v>691</v>
      </c>
      <c r="F807" s="390" t="s">
        <v>49</v>
      </c>
      <c r="G807" s="67">
        <v>128.69999999999999</v>
      </c>
      <c r="H807" s="114"/>
      <c r="I807" s="114"/>
      <c r="J807" s="114"/>
      <c r="K807" s="114"/>
      <c r="L807" s="114"/>
      <c r="M807" s="114"/>
      <c r="N807" s="114"/>
      <c r="O807" s="67">
        <f t="shared" si="370"/>
        <v>128.69999999999999</v>
      </c>
      <c r="P807" s="114">
        <f t="shared" si="382"/>
        <v>0</v>
      </c>
      <c r="Q807" s="497">
        <v>128.69999999999999</v>
      </c>
    </row>
    <row r="808" spans="1:21" s="23" customFormat="1">
      <c r="A808" s="394" t="s">
        <v>50</v>
      </c>
      <c r="B808" s="390" t="s">
        <v>30</v>
      </c>
      <c r="C808" s="390" t="s">
        <v>211</v>
      </c>
      <c r="D808" s="390" t="s">
        <v>25</v>
      </c>
      <c r="E808" s="390" t="s">
        <v>691</v>
      </c>
      <c r="F808" s="390" t="s">
        <v>51</v>
      </c>
      <c r="G808" s="67"/>
      <c r="H808" s="114"/>
      <c r="I808" s="114">
        <v>23</v>
      </c>
      <c r="J808" s="114"/>
      <c r="K808" s="114"/>
      <c r="L808" s="114"/>
      <c r="M808" s="114"/>
      <c r="N808" s="114"/>
      <c r="O808" s="67">
        <f t="shared" si="370"/>
        <v>23</v>
      </c>
      <c r="P808" s="114">
        <f t="shared" si="382"/>
        <v>0</v>
      </c>
      <c r="Q808" s="497">
        <v>23</v>
      </c>
      <c r="R808" s="113"/>
      <c r="S808" s="113"/>
      <c r="T808" s="113"/>
      <c r="U808" s="113"/>
    </row>
    <row r="809" spans="1:21" ht="33.75">
      <c r="A809" s="625" t="s">
        <v>692</v>
      </c>
      <c r="B809" s="389" t="s">
        <v>30</v>
      </c>
      <c r="C809" s="389" t="s">
        <v>211</v>
      </c>
      <c r="D809" s="389" t="s">
        <v>25</v>
      </c>
      <c r="E809" s="389" t="s">
        <v>693</v>
      </c>
      <c r="F809" s="389"/>
      <c r="G809" s="112">
        <f>G810</f>
        <v>1036.5</v>
      </c>
      <c r="H809" s="112">
        <f>H810</f>
        <v>0</v>
      </c>
      <c r="I809" s="112">
        <f>I810</f>
        <v>0</v>
      </c>
      <c r="J809" s="112">
        <f>J810</f>
        <v>0</v>
      </c>
      <c r="K809" s="112">
        <f t="shared" ref="K809:Q809" si="396">K810</f>
        <v>0</v>
      </c>
      <c r="L809" s="112">
        <f t="shared" si="396"/>
        <v>316.58999999999997</v>
      </c>
      <c r="M809" s="112">
        <f t="shared" si="396"/>
        <v>0</v>
      </c>
      <c r="N809" s="112">
        <f t="shared" si="396"/>
        <v>0</v>
      </c>
      <c r="O809" s="112">
        <f t="shared" si="396"/>
        <v>1353.09</v>
      </c>
      <c r="P809" s="112">
        <f t="shared" si="396"/>
        <v>0</v>
      </c>
      <c r="Q809" s="469">
        <f t="shared" si="396"/>
        <v>1353.09</v>
      </c>
    </row>
    <row r="810" spans="1:21" s="23" customFormat="1">
      <c r="A810" s="395" t="s">
        <v>46</v>
      </c>
      <c r="B810" s="390" t="s">
        <v>30</v>
      </c>
      <c r="C810" s="390" t="s">
        <v>211</v>
      </c>
      <c r="D810" s="390" t="s">
        <v>25</v>
      </c>
      <c r="E810" s="390" t="s">
        <v>693</v>
      </c>
      <c r="F810" s="390" t="s">
        <v>47</v>
      </c>
      <c r="G810" s="67">
        <v>1036.5</v>
      </c>
      <c r="H810" s="114"/>
      <c r="I810" s="114"/>
      <c r="J810" s="114"/>
      <c r="K810" s="114"/>
      <c r="L810" s="114">
        <v>316.58999999999997</v>
      </c>
      <c r="M810" s="114"/>
      <c r="N810" s="114"/>
      <c r="O810" s="67">
        <f t="shared" si="370"/>
        <v>1353.09</v>
      </c>
      <c r="P810" s="114">
        <f t="shared" si="382"/>
        <v>0</v>
      </c>
      <c r="Q810" s="497">
        <v>1353.09</v>
      </c>
      <c r="R810" s="113"/>
      <c r="S810" s="113"/>
      <c r="T810" s="113"/>
      <c r="U810" s="113"/>
    </row>
    <row r="811" spans="1:21">
      <c r="A811" s="625" t="s">
        <v>694</v>
      </c>
      <c r="B811" s="389" t="s">
        <v>30</v>
      </c>
      <c r="C811" s="389" t="s">
        <v>211</v>
      </c>
      <c r="D811" s="389" t="s">
        <v>25</v>
      </c>
      <c r="E811" s="389" t="s">
        <v>695</v>
      </c>
      <c r="F811" s="389"/>
      <c r="G811" s="112">
        <f>G812</f>
        <v>300</v>
      </c>
      <c r="H811" s="112">
        <f>H812</f>
        <v>0</v>
      </c>
      <c r="I811" s="112">
        <f>I812</f>
        <v>0</v>
      </c>
      <c r="J811" s="112">
        <f>J812</f>
        <v>0</v>
      </c>
      <c r="K811" s="112">
        <f t="shared" ref="K811:Q811" si="397">K812</f>
        <v>0</v>
      </c>
      <c r="L811" s="112">
        <f t="shared" si="397"/>
        <v>0</v>
      </c>
      <c r="M811" s="112">
        <f t="shared" si="397"/>
        <v>0</v>
      </c>
      <c r="N811" s="112">
        <f t="shared" si="397"/>
        <v>0</v>
      </c>
      <c r="O811" s="112">
        <f t="shared" si="397"/>
        <v>300</v>
      </c>
      <c r="P811" s="112">
        <f t="shared" si="397"/>
        <v>0</v>
      </c>
      <c r="Q811" s="469">
        <f t="shared" si="397"/>
        <v>300</v>
      </c>
    </row>
    <row r="812" spans="1:21" s="23" customFormat="1">
      <c r="A812" s="394" t="s">
        <v>46</v>
      </c>
      <c r="B812" s="390" t="s">
        <v>30</v>
      </c>
      <c r="C812" s="390" t="s">
        <v>211</v>
      </c>
      <c r="D812" s="390" t="s">
        <v>25</v>
      </c>
      <c r="E812" s="390" t="s">
        <v>695</v>
      </c>
      <c r="F812" s="390" t="s">
        <v>47</v>
      </c>
      <c r="G812" s="67">
        <v>300</v>
      </c>
      <c r="H812" s="114"/>
      <c r="I812" s="114"/>
      <c r="J812" s="114"/>
      <c r="K812" s="114"/>
      <c r="L812" s="114"/>
      <c r="M812" s="114"/>
      <c r="N812" s="114"/>
      <c r="O812" s="67">
        <f t="shared" si="370"/>
        <v>300</v>
      </c>
      <c r="P812" s="114">
        <f t="shared" si="382"/>
        <v>0</v>
      </c>
      <c r="Q812" s="497">
        <v>300</v>
      </c>
      <c r="R812" s="113"/>
      <c r="S812" s="113"/>
      <c r="T812" s="113"/>
      <c r="U812" s="113"/>
    </row>
    <row r="813" spans="1:21">
      <c r="A813" s="625" t="s">
        <v>696</v>
      </c>
      <c r="B813" s="389" t="s">
        <v>30</v>
      </c>
      <c r="C813" s="389" t="s">
        <v>211</v>
      </c>
      <c r="D813" s="389" t="s">
        <v>25</v>
      </c>
      <c r="E813" s="389" t="s">
        <v>697</v>
      </c>
      <c r="F813" s="389"/>
      <c r="G813" s="112">
        <f>G814</f>
        <v>400</v>
      </c>
      <c r="H813" s="112">
        <f>H814</f>
        <v>0</v>
      </c>
      <c r="I813" s="112">
        <f>I814</f>
        <v>0</v>
      </c>
      <c r="J813" s="112">
        <f>J814</f>
        <v>120</v>
      </c>
      <c r="K813" s="112">
        <f t="shared" ref="K813:Q813" si="398">K814</f>
        <v>0</v>
      </c>
      <c r="L813" s="112">
        <f t="shared" si="398"/>
        <v>0</v>
      </c>
      <c r="M813" s="112">
        <f t="shared" si="398"/>
        <v>0</v>
      </c>
      <c r="N813" s="112">
        <f t="shared" si="398"/>
        <v>0</v>
      </c>
      <c r="O813" s="112">
        <f t="shared" si="398"/>
        <v>520</v>
      </c>
      <c r="P813" s="112">
        <f t="shared" si="398"/>
        <v>0</v>
      </c>
      <c r="Q813" s="469">
        <f t="shared" si="398"/>
        <v>520</v>
      </c>
    </row>
    <row r="814" spans="1:21" s="23" customFormat="1">
      <c r="A814" s="394" t="s">
        <v>46</v>
      </c>
      <c r="B814" s="390" t="s">
        <v>30</v>
      </c>
      <c r="C814" s="390" t="s">
        <v>211</v>
      </c>
      <c r="D814" s="390" t="s">
        <v>25</v>
      </c>
      <c r="E814" s="390" t="s">
        <v>697</v>
      </c>
      <c r="F814" s="390" t="s">
        <v>47</v>
      </c>
      <c r="G814" s="67">
        <v>400</v>
      </c>
      <c r="H814" s="114"/>
      <c r="I814" s="114"/>
      <c r="J814" s="114">
        <v>120</v>
      </c>
      <c r="K814" s="114"/>
      <c r="L814" s="114"/>
      <c r="M814" s="114"/>
      <c r="N814" s="114"/>
      <c r="O814" s="67">
        <f t="shared" si="370"/>
        <v>520</v>
      </c>
      <c r="P814" s="114">
        <f t="shared" si="382"/>
        <v>0</v>
      </c>
      <c r="Q814" s="497">
        <v>520</v>
      </c>
      <c r="R814" s="113"/>
      <c r="S814" s="113"/>
      <c r="T814" s="113"/>
      <c r="U814" s="113"/>
    </row>
    <row r="815" spans="1:21" ht="45">
      <c r="A815" s="397" t="s">
        <v>698</v>
      </c>
      <c r="B815" s="389" t="s">
        <v>30</v>
      </c>
      <c r="C815" s="389" t="s">
        <v>211</v>
      </c>
      <c r="D815" s="389" t="s">
        <v>25</v>
      </c>
      <c r="E815" s="389" t="s">
        <v>699</v>
      </c>
      <c r="F815" s="389"/>
      <c r="G815" s="112">
        <f>G816</f>
        <v>0</v>
      </c>
      <c r="H815" s="112">
        <f>H816</f>
        <v>0</v>
      </c>
      <c r="I815" s="112">
        <f>I816</f>
        <v>0</v>
      </c>
      <c r="J815" s="112">
        <f>J816</f>
        <v>33.6</v>
      </c>
      <c r="K815" s="112">
        <f t="shared" ref="K815:Q815" si="399">K816</f>
        <v>0</v>
      </c>
      <c r="L815" s="112">
        <f t="shared" si="399"/>
        <v>0</v>
      </c>
      <c r="M815" s="112">
        <f t="shared" si="399"/>
        <v>0</v>
      </c>
      <c r="N815" s="112">
        <f t="shared" si="399"/>
        <v>0</v>
      </c>
      <c r="O815" s="112">
        <f t="shared" si="399"/>
        <v>33.6</v>
      </c>
      <c r="P815" s="112">
        <f t="shared" si="399"/>
        <v>0</v>
      </c>
      <c r="Q815" s="469">
        <f t="shared" si="399"/>
        <v>33.6</v>
      </c>
    </row>
    <row r="816" spans="1:21" s="23" customFormat="1" ht="22.5">
      <c r="A816" s="395" t="s">
        <v>44</v>
      </c>
      <c r="B816" s="390" t="s">
        <v>30</v>
      </c>
      <c r="C816" s="390" t="s">
        <v>211</v>
      </c>
      <c r="D816" s="390" t="s">
        <v>25</v>
      </c>
      <c r="E816" s="390" t="s">
        <v>699</v>
      </c>
      <c r="F816" s="390" t="s">
        <v>45</v>
      </c>
      <c r="G816" s="67"/>
      <c r="H816" s="114"/>
      <c r="I816" s="114"/>
      <c r="J816" s="114">
        <v>33.6</v>
      </c>
      <c r="K816" s="114"/>
      <c r="L816" s="114"/>
      <c r="M816" s="114"/>
      <c r="N816" s="114"/>
      <c r="O816" s="67">
        <f t="shared" si="370"/>
        <v>33.6</v>
      </c>
      <c r="P816" s="114">
        <f t="shared" si="382"/>
        <v>0</v>
      </c>
      <c r="Q816" s="497">
        <v>33.6</v>
      </c>
      <c r="R816" s="113"/>
      <c r="S816" s="113"/>
      <c r="T816" s="113"/>
      <c r="U816" s="113"/>
    </row>
    <row r="817" spans="1:21" ht="45">
      <c r="A817" s="397" t="s">
        <v>700</v>
      </c>
      <c r="B817" s="389" t="s">
        <v>30</v>
      </c>
      <c r="C817" s="389" t="s">
        <v>211</v>
      </c>
      <c r="D817" s="389" t="s">
        <v>25</v>
      </c>
      <c r="E817" s="389" t="s">
        <v>701</v>
      </c>
      <c r="F817" s="389"/>
      <c r="G817" s="112">
        <f>G818</f>
        <v>0</v>
      </c>
      <c r="H817" s="112">
        <f>H818</f>
        <v>0</v>
      </c>
      <c r="I817" s="112">
        <f>I818</f>
        <v>0</v>
      </c>
      <c r="J817" s="112">
        <f>J818</f>
        <v>67</v>
      </c>
      <c r="K817" s="112">
        <f t="shared" ref="K817:Q817" si="400">K818</f>
        <v>0</v>
      </c>
      <c r="L817" s="112">
        <f t="shared" si="400"/>
        <v>0</v>
      </c>
      <c r="M817" s="112">
        <f t="shared" si="400"/>
        <v>0</v>
      </c>
      <c r="N817" s="112">
        <f t="shared" si="400"/>
        <v>0</v>
      </c>
      <c r="O817" s="112">
        <f t="shared" si="400"/>
        <v>67</v>
      </c>
      <c r="P817" s="112">
        <f t="shared" si="400"/>
        <v>0</v>
      </c>
      <c r="Q817" s="469">
        <f t="shared" si="400"/>
        <v>67</v>
      </c>
    </row>
    <row r="818" spans="1:21" s="23" customFormat="1" ht="22.5">
      <c r="A818" s="395" t="s">
        <v>44</v>
      </c>
      <c r="B818" s="390" t="s">
        <v>30</v>
      </c>
      <c r="C818" s="390" t="s">
        <v>211</v>
      </c>
      <c r="D818" s="390" t="s">
        <v>25</v>
      </c>
      <c r="E818" s="390" t="s">
        <v>701</v>
      </c>
      <c r="F818" s="390" t="s">
        <v>45</v>
      </c>
      <c r="G818" s="67"/>
      <c r="H818" s="114"/>
      <c r="I818" s="114"/>
      <c r="J818" s="114">
        <v>67</v>
      </c>
      <c r="K818" s="114"/>
      <c r="L818" s="114"/>
      <c r="M818" s="114"/>
      <c r="N818" s="114"/>
      <c r="O818" s="67">
        <f t="shared" si="370"/>
        <v>67</v>
      </c>
      <c r="P818" s="114">
        <f t="shared" si="382"/>
        <v>0</v>
      </c>
      <c r="Q818" s="497">
        <v>67</v>
      </c>
      <c r="R818" s="113"/>
      <c r="S818" s="113"/>
      <c r="T818" s="113"/>
      <c r="U818" s="113"/>
    </row>
    <row r="819" spans="1:21" ht="22.5">
      <c r="A819" s="397" t="s">
        <v>702</v>
      </c>
      <c r="B819" s="389" t="s">
        <v>30</v>
      </c>
      <c r="C819" s="389" t="s">
        <v>211</v>
      </c>
      <c r="D819" s="389" t="s">
        <v>25</v>
      </c>
      <c r="E819" s="389" t="s">
        <v>703</v>
      </c>
      <c r="F819" s="389"/>
      <c r="G819" s="112">
        <f>G820</f>
        <v>0</v>
      </c>
      <c r="H819" s="112">
        <f>H820</f>
        <v>0</v>
      </c>
      <c r="I819" s="112">
        <f>I820</f>
        <v>0</v>
      </c>
      <c r="J819" s="112">
        <f>J820</f>
        <v>50</v>
      </c>
      <c r="K819" s="112">
        <f t="shared" ref="K819:Q819" si="401">K820</f>
        <v>0</v>
      </c>
      <c r="L819" s="112">
        <f t="shared" si="401"/>
        <v>0</v>
      </c>
      <c r="M819" s="112">
        <f t="shared" si="401"/>
        <v>0</v>
      </c>
      <c r="N819" s="112">
        <f t="shared" si="401"/>
        <v>0</v>
      </c>
      <c r="O819" s="112">
        <f t="shared" si="401"/>
        <v>50</v>
      </c>
      <c r="P819" s="112">
        <f t="shared" si="401"/>
        <v>0</v>
      </c>
      <c r="Q819" s="469">
        <f t="shared" si="401"/>
        <v>50</v>
      </c>
    </row>
    <row r="820" spans="1:21" s="23" customFormat="1">
      <c r="A820" s="394" t="s">
        <v>46</v>
      </c>
      <c r="B820" s="390" t="s">
        <v>30</v>
      </c>
      <c r="C820" s="390" t="s">
        <v>211</v>
      </c>
      <c r="D820" s="390" t="s">
        <v>25</v>
      </c>
      <c r="E820" s="390" t="s">
        <v>703</v>
      </c>
      <c r="F820" s="390" t="s">
        <v>47</v>
      </c>
      <c r="G820" s="67"/>
      <c r="H820" s="114"/>
      <c r="I820" s="114"/>
      <c r="J820" s="114">
        <v>50</v>
      </c>
      <c r="K820" s="114"/>
      <c r="L820" s="114"/>
      <c r="M820" s="114"/>
      <c r="N820" s="114"/>
      <c r="O820" s="67">
        <f t="shared" ref="O820:O886" si="402">I820+H820+G820+J820+K820+L820+M820+N820</f>
        <v>50</v>
      </c>
      <c r="P820" s="114">
        <f t="shared" si="382"/>
        <v>0</v>
      </c>
      <c r="Q820" s="497">
        <v>50</v>
      </c>
      <c r="R820" s="113"/>
      <c r="S820" s="113"/>
      <c r="T820" s="113"/>
      <c r="U820" s="113"/>
    </row>
    <row r="821" spans="1:21">
      <c r="A821" s="397" t="s">
        <v>704</v>
      </c>
      <c r="B821" s="389" t="s">
        <v>30</v>
      </c>
      <c r="C821" s="389" t="s">
        <v>211</v>
      </c>
      <c r="D821" s="389" t="s">
        <v>25</v>
      </c>
      <c r="E821" s="389" t="s">
        <v>705</v>
      </c>
      <c r="F821" s="389"/>
      <c r="G821" s="112">
        <f>G822</f>
        <v>0</v>
      </c>
      <c r="H821" s="112">
        <f>H822</f>
        <v>0</v>
      </c>
      <c r="I821" s="112">
        <f>I822</f>
        <v>0</v>
      </c>
      <c r="J821" s="112">
        <f>J822</f>
        <v>115</v>
      </c>
      <c r="K821" s="112">
        <f t="shared" ref="K821:Q821" si="403">K822</f>
        <v>0</v>
      </c>
      <c r="L821" s="112">
        <f t="shared" si="403"/>
        <v>0</v>
      </c>
      <c r="M821" s="112">
        <f t="shared" si="403"/>
        <v>0</v>
      </c>
      <c r="N821" s="112">
        <f t="shared" si="403"/>
        <v>0</v>
      </c>
      <c r="O821" s="112">
        <f t="shared" si="403"/>
        <v>115</v>
      </c>
      <c r="P821" s="112">
        <f t="shared" si="403"/>
        <v>0</v>
      </c>
      <c r="Q821" s="469">
        <f t="shared" si="403"/>
        <v>115</v>
      </c>
    </row>
    <row r="822" spans="1:21" s="23" customFormat="1">
      <c r="A822" s="394" t="s">
        <v>46</v>
      </c>
      <c r="B822" s="390" t="s">
        <v>30</v>
      </c>
      <c r="C822" s="390" t="s">
        <v>211</v>
      </c>
      <c r="D822" s="390" t="s">
        <v>25</v>
      </c>
      <c r="E822" s="390" t="s">
        <v>705</v>
      </c>
      <c r="F822" s="390" t="s">
        <v>47</v>
      </c>
      <c r="G822" s="67"/>
      <c r="H822" s="114"/>
      <c r="I822" s="114"/>
      <c r="J822" s="114">
        <v>115</v>
      </c>
      <c r="K822" s="114"/>
      <c r="L822" s="114"/>
      <c r="M822" s="114"/>
      <c r="N822" s="114"/>
      <c r="O822" s="67">
        <f t="shared" si="402"/>
        <v>115</v>
      </c>
      <c r="P822" s="114">
        <f t="shared" si="382"/>
        <v>0</v>
      </c>
      <c r="Q822" s="497">
        <v>115</v>
      </c>
      <c r="R822" s="113"/>
      <c r="S822" s="113"/>
      <c r="T822" s="113"/>
      <c r="U822" s="113"/>
    </row>
    <row r="823" spans="1:21">
      <c r="A823" s="397" t="s">
        <v>1109</v>
      </c>
      <c r="B823" s="389" t="s">
        <v>30</v>
      </c>
      <c r="C823" s="389" t="s">
        <v>211</v>
      </c>
      <c r="D823" s="389" t="s">
        <v>25</v>
      </c>
      <c r="E823" s="389" t="s">
        <v>1110</v>
      </c>
      <c r="F823" s="389"/>
      <c r="G823" s="112">
        <f>G824</f>
        <v>0</v>
      </c>
      <c r="H823" s="112">
        <f t="shared" ref="H823:Q823" si="404">H824</f>
        <v>0</v>
      </c>
      <c r="I823" s="112">
        <f t="shared" si="404"/>
        <v>0</v>
      </c>
      <c r="J823" s="112">
        <f t="shared" si="404"/>
        <v>0</v>
      </c>
      <c r="K823" s="112">
        <f t="shared" si="404"/>
        <v>0</v>
      </c>
      <c r="L823" s="112">
        <f t="shared" si="404"/>
        <v>0</v>
      </c>
      <c r="M823" s="112">
        <f t="shared" si="404"/>
        <v>0</v>
      </c>
      <c r="N823" s="112">
        <f t="shared" si="404"/>
        <v>0</v>
      </c>
      <c r="O823" s="112">
        <f t="shared" si="404"/>
        <v>0</v>
      </c>
      <c r="P823" s="112">
        <f t="shared" si="404"/>
        <v>104.1</v>
      </c>
      <c r="Q823" s="469">
        <f t="shared" si="404"/>
        <v>104.1</v>
      </c>
    </row>
    <row r="824" spans="1:21" s="23" customFormat="1">
      <c r="A824" s="394" t="s">
        <v>46</v>
      </c>
      <c r="B824" s="390" t="s">
        <v>30</v>
      </c>
      <c r="C824" s="390" t="s">
        <v>211</v>
      </c>
      <c r="D824" s="390" t="s">
        <v>25</v>
      </c>
      <c r="E824" s="390" t="s">
        <v>1110</v>
      </c>
      <c r="F824" s="390" t="s">
        <v>47</v>
      </c>
      <c r="G824" s="67"/>
      <c r="H824" s="114"/>
      <c r="I824" s="114"/>
      <c r="J824" s="114"/>
      <c r="K824" s="114"/>
      <c r="L824" s="114"/>
      <c r="M824" s="114"/>
      <c r="N824" s="114"/>
      <c r="O824" s="67"/>
      <c r="P824" s="114">
        <v>104.1</v>
      </c>
      <c r="Q824" s="497">
        <f>P824</f>
        <v>104.1</v>
      </c>
      <c r="R824" s="113"/>
      <c r="S824" s="113"/>
      <c r="T824" s="113"/>
      <c r="U824" s="113"/>
    </row>
    <row r="825" spans="1:21" ht="33.75">
      <c r="A825" s="400" t="s">
        <v>706</v>
      </c>
      <c r="B825" s="389" t="s">
        <v>30</v>
      </c>
      <c r="C825" s="389" t="s">
        <v>211</v>
      </c>
      <c r="D825" s="389" t="s">
        <v>25</v>
      </c>
      <c r="E825" s="389" t="s">
        <v>707</v>
      </c>
      <c r="F825" s="389"/>
      <c r="G825" s="112">
        <f>G826</f>
        <v>0</v>
      </c>
      <c r="H825" s="112">
        <f t="shared" ref="H825:Q825" si="405">H826</f>
        <v>0</v>
      </c>
      <c r="I825" s="112">
        <f t="shared" si="405"/>
        <v>0</v>
      </c>
      <c r="J825" s="112">
        <f t="shared" si="405"/>
        <v>0</v>
      </c>
      <c r="K825" s="112">
        <f t="shared" si="405"/>
        <v>0</v>
      </c>
      <c r="L825" s="112">
        <f t="shared" si="405"/>
        <v>107</v>
      </c>
      <c r="M825" s="112">
        <f t="shared" si="405"/>
        <v>0</v>
      </c>
      <c r="N825" s="112">
        <f t="shared" si="405"/>
        <v>0</v>
      </c>
      <c r="O825" s="112">
        <f t="shared" si="405"/>
        <v>107</v>
      </c>
      <c r="P825" s="112">
        <f t="shared" si="405"/>
        <v>0</v>
      </c>
      <c r="Q825" s="469">
        <f t="shared" si="405"/>
        <v>107</v>
      </c>
    </row>
    <row r="826" spans="1:21" ht="22.5">
      <c r="A826" s="394" t="s">
        <v>73</v>
      </c>
      <c r="B826" s="390" t="s">
        <v>30</v>
      </c>
      <c r="C826" s="390" t="s">
        <v>211</v>
      </c>
      <c r="D826" s="390" t="s">
        <v>25</v>
      </c>
      <c r="E826" s="390" t="s">
        <v>707</v>
      </c>
      <c r="F826" s="390" t="s">
        <v>74</v>
      </c>
      <c r="G826" s="67"/>
      <c r="H826" s="114"/>
      <c r="I826" s="114"/>
      <c r="J826" s="114"/>
      <c r="K826" s="114"/>
      <c r="L826" s="114">
        <v>107</v>
      </c>
      <c r="M826" s="114"/>
      <c r="N826" s="114"/>
      <c r="O826" s="67">
        <f t="shared" si="402"/>
        <v>107</v>
      </c>
      <c r="P826" s="114">
        <f t="shared" si="382"/>
        <v>0</v>
      </c>
      <c r="Q826" s="497">
        <v>107</v>
      </c>
    </row>
    <row r="827" spans="1:21" ht="56.25">
      <c r="A827" s="396" t="s">
        <v>29</v>
      </c>
      <c r="B827" s="389" t="s">
        <v>30</v>
      </c>
      <c r="C827" s="389" t="s">
        <v>211</v>
      </c>
      <c r="D827" s="389" t="s">
        <v>25</v>
      </c>
      <c r="E827" s="389" t="s">
        <v>32</v>
      </c>
      <c r="F827" s="389"/>
      <c r="G827" s="112">
        <f>G828</f>
        <v>0</v>
      </c>
      <c r="H827" s="112">
        <f t="shared" ref="H827:Q827" si="406">H828</f>
        <v>0</v>
      </c>
      <c r="I827" s="112">
        <f t="shared" si="406"/>
        <v>0</v>
      </c>
      <c r="J827" s="112">
        <f t="shared" si="406"/>
        <v>29.5</v>
      </c>
      <c r="K827" s="112">
        <f t="shared" si="406"/>
        <v>0</v>
      </c>
      <c r="L827" s="112">
        <f t="shared" si="406"/>
        <v>0</v>
      </c>
      <c r="M827" s="112">
        <f t="shared" si="406"/>
        <v>0</v>
      </c>
      <c r="N827" s="112">
        <f t="shared" si="406"/>
        <v>0</v>
      </c>
      <c r="O827" s="112">
        <f t="shared" si="406"/>
        <v>29.5</v>
      </c>
      <c r="P827" s="112">
        <f t="shared" si="406"/>
        <v>-29.5</v>
      </c>
      <c r="Q827" s="469">
        <f t="shared" si="406"/>
        <v>0</v>
      </c>
    </row>
    <row r="828" spans="1:21">
      <c r="A828" s="370" t="s">
        <v>33</v>
      </c>
      <c r="B828" s="390" t="s">
        <v>30</v>
      </c>
      <c r="C828" s="390" t="s">
        <v>211</v>
      </c>
      <c r="D828" s="390" t="s">
        <v>25</v>
      </c>
      <c r="E828" s="390" t="s">
        <v>32</v>
      </c>
      <c r="F828" s="390" t="s">
        <v>209</v>
      </c>
      <c r="G828" s="67"/>
      <c r="H828" s="114"/>
      <c r="I828" s="114"/>
      <c r="J828" s="114">
        <v>29.5</v>
      </c>
      <c r="K828" s="114"/>
      <c r="L828" s="114"/>
      <c r="M828" s="114"/>
      <c r="N828" s="114"/>
      <c r="O828" s="67">
        <f t="shared" si="402"/>
        <v>29.5</v>
      </c>
      <c r="P828" s="114">
        <f t="shared" si="382"/>
        <v>-29.5</v>
      </c>
      <c r="Q828" s="497">
        <v>0</v>
      </c>
    </row>
    <row r="829" spans="1:21" s="23" customFormat="1" ht="56.25">
      <c r="A829" s="396" t="s">
        <v>490</v>
      </c>
      <c r="B829" s="389" t="s">
        <v>30</v>
      </c>
      <c r="C829" s="389" t="s">
        <v>211</v>
      </c>
      <c r="D829" s="389" t="s">
        <v>25</v>
      </c>
      <c r="E829" s="389" t="s">
        <v>491</v>
      </c>
      <c r="F829" s="389"/>
      <c r="G829" s="112">
        <f>G830+G831</f>
        <v>0</v>
      </c>
      <c r="H829" s="112">
        <f t="shared" ref="H829:Q829" si="407">H830+H831</f>
        <v>0</v>
      </c>
      <c r="I829" s="112">
        <f t="shared" si="407"/>
        <v>0</v>
      </c>
      <c r="J829" s="112">
        <f t="shared" si="407"/>
        <v>5865</v>
      </c>
      <c r="K829" s="112">
        <f t="shared" si="407"/>
        <v>0</v>
      </c>
      <c r="L829" s="112">
        <f t="shared" si="407"/>
        <v>0</v>
      </c>
      <c r="M829" s="112">
        <f t="shared" si="407"/>
        <v>0</v>
      </c>
      <c r="N829" s="112">
        <f t="shared" si="407"/>
        <v>0</v>
      </c>
      <c r="O829" s="112">
        <f t="shared" si="407"/>
        <v>5865</v>
      </c>
      <c r="P829" s="112">
        <f t="shared" si="407"/>
        <v>13909.85</v>
      </c>
      <c r="Q829" s="469">
        <f t="shared" si="407"/>
        <v>19774.850000000002</v>
      </c>
      <c r="R829" s="113"/>
      <c r="S829" s="113"/>
      <c r="T829" s="113"/>
      <c r="U829" s="113"/>
    </row>
    <row r="830" spans="1:21">
      <c r="A830" s="370" t="s">
        <v>33</v>
      </c>
      <c r="B830" s="390" t="s">
        <v>30</v>
      </c>
      <c r="C830" s="390" t="s">
        <v>211</v>
      </c>
      <c r="D830" s="390" t="s">
        <v>25</v>
      </c>
      <c r="E830" s="390" t="s">
        <v>491</v>
      </c>
      <c r="F830" s="390" t="s">
        <v>209</v>
      </c>
      <c r="G830" s="67"/>
      <c r="H830" s="114"/>
      <c r="I830" s="114"/>
      <c r="J830" s="114">
        <v>1359</v>
      </c>
      <c r="K830" s="114"/>
      <c r="L830" s="114"/>
      <c r="M830" s="114"/>
      <c r="N830" s="114"/>
      <c r="O830" s="67">
        <f t="shared" si="402"/>
        <v>1359</v>
      </c>
      <c r="P830" s="114">
        <f t="shared" si="382"/>
        <v>1871.24217</v>
      </c>
      <c r="Q830" s="497">
        <v>3230.24217</v>
      </c>
    </row>
    <row r="831" spans="1:21" s="23" customFormat="1" ht="22.5">
      <c r="A831" s="394" t="s">
        <v>73</v>
      </c>
      <c r="B831" s="390" t="s">
        <v>30</v>
      </c>
      <c r="C831" s="390" t="s">
        <v>211</v>
      </c>
      <c r="D831" s="390" t="s">
        <v>25</v>
      </c>
      <c r="E831" s="390" t="s">
        <v>491</v>
      </c>
      <c r="F831" s="390" t="s">
        <v>74</v>
      </c>
      <c r="G831" s="67"/>
      <c r="H831" s="114"/>
      <c r="I831" s="114"/>
      <c r="J831" s="114">
        <v>4506</v>
      </c>
      <c r="K831" s="114"/>
      <c r="L831" s="114"/>
      <c r="M831" s="114"/>
      <c r="N831" s="114"/>
      <c r="O831" s="67">
        <f t="shared" si="402"/>
        <v>4506</v>
      </c>
      <c r="P831" s="114">
        <f t="shared" si="382"/>
        <v>12038.607830000001</v>
      </c>
      <c r="Q831" s="497">
        <v>16544.607830000001</v>
      </c>
      <c r="R831" s="113"/>
      <c r="S831" s="113"/>
      <c r="T831" s="113"/>
      <c r="U831" s="113"/>
    </row>
    <row r="832" spans="1:21">
      <c r="A832" s="388" t="s">
        <v>708</v>
      </c>
      <c r="B832" s="389"/>
      <c r="C832" s="389">
        <v>10</v>
      </c>
      <c r="D832" s="389"/>
      <c r="E832" s="389"/>
      <c r="F832" s="389"/>
      <c r="G832" s="112">
        <f>G833+G838+G850+G882</f>
        <v>79217.100000000006</v>
      </c>
      <c r="H832" s="112">
        <f>H833+H838+H850+H882</f>
        <v>53535.500529999998</v>
      </c>
      <c r="I832" s="112">
        <f>I833+I838+I850+I882</f>
        <v>298.86599999999999</v>
      </c>
      <c r="J832" s="112">
        <f>J833+J838+J850+J882</f>
        <v>27118.297000000002</v>
      </c>
      <c r="K832" s="112">
        <f t="shared" ref="K832:Q832" si="408">K833+K838+K850+K882</f>
        <v>3405.6</v>
      </c>
      <c r="L832" s="112">
        <f t="shared" si="408"/>
        <v>-68.049999999999912</v>
      </c>
      <c r="M832" s="112">
        <f t="shared" si="408"/>
        <v>0</v>
      </c>
      <c r="N832" s="112">
        <f t="shared" si="408"/>
        <v>0</v>
      </c>
      <c r="O832" s="112">
        <f t="shared" si="408"/>
        <v>163507.31352999998</v>
      </c>
      <c r="P832" s="112">
        <f t="shared" si="408"/>
        <v>10884.59403</v>
      </c>
      <c r="Q832" s="469">
        <f t="shared" si="408"/>
        <v>174391.90755999999</v>
      </c>
    </row>
    <row r="833" spans="1:21">
      <c r="A833" s="388" t="s">
        <v>709</v>
      </c>
      <c r="B833" s="389"/>
      <c r="C833" s="389">
        <v>10</v>
      </c>
      <c r="D833" s="389" t="s">
        <v>25</v>
      </c>
      <c r="E833" s="389"/>
      <c r="F833" s="389"/>
      <c r="G833" s="112">
        <f>G834+G836</f>
        <v>1008.7</v>
      </c>
      <c r="H833" s="112">
        <f t="shared" ref="H833:Q833" si="409">H834+H836</f>
        <v>0</v>
      </c>
      <c r="I833" s="112">
        <f t="shared" si="409"/>
        <v>0</v>
      </c>
      <c r="J833" s="112">
        <f t="shared" si="409"/>
        <v>0</v>
      </c>
      <c r="K833" s="112">
        <f t="shared" si="409"/>
        <v>505.6</v>
      </c>
      <c r="L833" s="112">
        <f t="shared" si="409"/>
        <v>0</v>
      </c>
      <c r="M833" s="112">
        <f t="shared" si="409"/>
        <v>0</v>
      </c>
      <c r="N833" s="112">
        <f t="shared" si="409"/>
        <v>0</v>
      </c>
      <c r="O833" s="112">
        <f t="shared" si="409"/>
        <v>1514.3000000000002</v>
      </c>
      <c r="P833" s="112">
        <f t="shared" si="409"/>
        <v>112.78503000000001</v>
      </c>
      <c r="Q833" s="469">
        <f t="shared" si="409"/>
        <v>1627.0850300000002</v>
      </c>
    </row>
    <row r="834" spans="1:21" s="23" customFormat="1" ht="33.75">
      <c r="A834" s="388" t="s">
        <v>710</v>
      </c>
      <c r="B834" s="389" t="s">
        <v>30</v>
      </c>
      <c r="C834" s="406">
        <v>10</v>
      </c>
      <c r="D834" s="389" t="s">
        <v>25</v>
      </c>
      <c r="E834" s="406">
        <v>9997002</v>
      </c>
      <c r="F834" s="389"/>
      <c r="G834" s="112">
        <f>G835</f>
        <v>1008.7</v>
      </c>
      <c r="H834" s="112">
        <f t="shared" ref="H834:Q834" si="410">H835</f>
        <v>0</v>
      </c>
      <c r="I834" s="112">
        <f t="shared" si="410"/>
        <v>0</v>
      </c>
      <c r="J834" s="112">
        <f t="shared" si="410"/>
        <v>0</v>
      </c>
      <c r="K834" s="112">
        <f t="shared" si="410"/>
        <v>0</v>
      </c>
      <c r="L834" s="112">
        <f t="shared" si="410"/>
        <v>0</v>
      </c>
      <c r="M834" s="112">
        <f t="shared" si="410"/>
        <v>0</v>
      </c>
      <c r="N834" s="112">
        <f t="shared" si="410"/>
        <v>0</v>
      </c>
      <c r="O834" s="112">
        <f t="shared" si="410"/>
        <v>1008.7</v>
      </c>
      <c r="P834" s="112">
        <f t="shared" si="410"/>
        <v>112.78503000000001</v>
      </c>
      <c r="Q834" s="469">
        <f t="shared" si="410"/>
        <v>1121.4850300000001</v>
      </c>
      <c r="R834" s="113"/>
      <c r="S834" s="113"/>
      <c r="T834" s="113"/>
      <c r="U834" s="113"/>
    </row>
    <row r="835" spans="1:21" ht="22.5">
      <c r="A835" s="835" t="s">
        <v>711</v>
      </c>
      <c r="B835" s="390" t="s">
        <v>30</v>
      </c>
      <c r="C835" s="407">
        <v>10</v>
      </c>
      <c r="D835" s="390" t="s">
        <v>25</v>
      </c>
      <c r="E835" s="407">
        <v>9997002</v>
      </c>
      <c r="F835" s="390" t="s">
        <v>712</v>
      </c>
      <c r="G835" s="67">
        <v>1008.7</v>
      </c>
      <c r="H835" s="114"/>
      <c r="I835" s="114"/>
      <c r="J835" s="114"/>
      <c r="K835" s="114"/>
      <c r="L835" s="114"/>
      <c r="M835" s="114"/>
      <c r="N835" s="114"/>
      <c r="O835" s="67">
        <f t="shared" si="402"/>
        <v>1008.7</v>
      </c>
      <c r="P835" s="114">
        <f t="shared" si="382"/>
        <v>112.78503000000001</v>
      </c>
      <c r="Q835" s="497">
        <v>1121.4850300000001</v>
      </c>
    </row>
    <row r="836" spans="1:21" s="23" customFormat="1" ht="22.5">
      <c r="A836" s="396" t="s">
        <v>713</v>
      </c>
      <c r="B836" s="389" t="s">
        <v>30</v>
      </c>
      <c r="C836" s="406">
        <v>10</v>
      </c>
      <c r="D836" s="389" t="s">
        <v>25</v>
      </c>
      <c r="E836" s="406">
        <v>9503301</v>
      </c>
      <c r="F836" s="389"/>
      <c r="G836" s="112">
        <f>G837</f>
        <v>0</v>
      </c>
      <c r="H836" s="112">
        <f t="shared" ref="H836:Q836" si="411">H837</f>
        <v>0</v>
      </c>
      <c r="I836" s="112">
        <f t="shared" si="411"/>
        <v>0</v>
      </c>
      <c r="J836" s="112">
        <f t="shared" si="411"/>
        <v>0</v>
      </c>
      <c r="K836" s="112">
        <f t="shared" si="411"/>
        <v>505.6</v>
      </c>
      <c r="L836" s="112">
        <f t="shared" si="411"/>
        <v>0</v>
      </c>
      <c r="M836" s="112">
        <f t="shared" si="411"/>
        <v>0</v>
      </c>
      <c r="N836" s="112">
        <f t="shared" si="411"/>
        <v>0</v>
      </c>
      <c r="O836" s="112">
        <f t="shared" si="411"/>
        <v>505.6</v>
      </c>
      <c r="P836" s="112">
        <f t="shared" si="411"/>
        <v>0</v>
      </c>
      <c r="Q836" s="469">
        <f t="shared" si="411"/>
        <v>505.6</v>
      </c>
      <c r="R836" s="113"/>
      <c r="S836" s="113"/>
      <c r="T836" s="113"/>
      <c r="U836" s="113"/>
    </row>
    <row r="837" spans="1:21" ht="22.5">
      <c r="A837" s="835" t="s">
        <v>711</v>
      </c>
      <c r="B837" s="390" t="s">
        <v>30</v>
      </c>
      <c r="C837" s="407">
        <v>10</v>
      </c>
      <c r="D837" s="390" t="s">
        <v>25</v>
      </c>
      <c r="E837" s="407">
        <v>9503301</v>
      </c>
      <c r="F837" s="390" t="s">
        <v>712</v>
      </c>
      <c r="G837" s="67"/>
      <c r="H837" s="114"/>
      <c r="I837" s="114"/>
      <c r="J837" s="114"/>
      <c r="K837" s="114">
        <v>505.6</v>
      </c>
      <c r="L837" s="114"/>
      <c r="M837" s="114"/>
      <c r="N837" s="114"/>
      <c r="O837" s="67">
        <f t="shared" si="402"/>
        <v>505.6</v>
      </c>
      <c r="P837" s="114">
        <f t="shared" ref="P837:P902" si="412">Q837-O837</f>
        <v>0</v>
      </c>
      <c r="Q837" s="497">
        <v>505.6</v>
      </c>
    </row>
    <row r="838" spans="1:21">
      <c r="A838" s="393" t="s">
        <v>714</v>
      </c>
      <c r="B838" s="390"/>
      <c r="C838" s="406">
        <v>10</v>
      </c>
      <c r="D838" s="389" t="s">
        <v>127</v>
      </c>
      <c r="E838" s="407"/>
      <c r="F838" s="390"/>
      <c r="G838" s="373">
        <f t="shared" ref="G838:Q838" si="413">G839+G841+G843+G845+G847</f>
        <v>40.6</v>
      </c>
      <c r="H838" s="373">
        <f t="shared" si="413"/>
        <v>3937.90373</v>
      </c>
      <c r="I838" s="373">
        <f t="shared" si="413"/>
        <v>298.86599999999999</v>
      </c>
      <c r="J838" s="373">
        <f t="shared" si="413"/>
        <v>0</v>
      </c>
      <c r="K838" s="373">
        <f t="shared" si="413"/>
        <v>2900</v>
      </c>
      <c r="L838" s="373">
        <f t="shared" si="413"/>
        <v>52</v>
      </c>
      <c r="M838" s="373">
        <f t="shared" si="413"/>
        <v>0</v>
      </c>
      <c r="N838" s="373">
        <f t="shared" si="413"/>
        <v>0</v>
      </c>
      <c r="O838" s="373">
        <f t="shared" si="413"/>
        <v>7229.3697300000003</v>
      </c>
      <c r="P838" s="373">
        <f t="shared" si="413"/>
        <v>10037.582</v>
      </c>
      <c r="Q838" s="549">
        <f t="shared" si="413"/>
        <v>17266.951730000001</v>
      </c>
    </row>
    <row r="839" spans="1:21">
      <c r="A839" s="392" t="s">
        <v>715</v>
      </c>
      <c r="B839" s="389" t="s">
        <v>30</v>
      </c>
      <c r="C839" s="406">
        <v>10</v>
      </c>
      <c r="D839" s="389" t="s">
        <v>127</v>
      </c>
      <c r="E839" s="406">
        <v>9997006</v>
      </c>
      <c r="F839" s="389"/>
      <c r="G839" s="112">
        <f>G840</f>
        <v>40.6</v>
      </c>
      <c r="H839" s="112">
        <f>H840</f>
        <v>0</v>
      </c>
      <c r="I839" s="112">
        <f>I840</f>
        <v>0</v>
      </c>
      <c r="J839" s="112">
        <f>J840</f>
        <v>0</v>
      </c>
      <c r="K839" s="112">
        <f t="shared" ref="K839:Q839" si="414">K840</f>
        <v>0</v>
      </c>
      <c r="L839" s="112">
        <f t="shared" si="414"/>
        <v>0</v>
      </c>
      <c r="M839" s="112">
        <f t="shared" si="414"/>
        <v>0</v>
      </c>
      <c r="N839" s="112">
        <f t="shared" si="414"/>
        <v>0</v>
      </c>
      <c r="O839" s="112">
        <f t="shared" si="414"/>
        <v>40.6</v>
      </c>
      <c r="P839" s="112">
        <f t="shared" si="414"/>
        <v>0</v>
      </c>
      <c r="Q839" s="469">
        <f t="shared" si="414"/>
        <v>40.6</v>
      </c>
    </row>
    <row r="840" spans="1:21" s="23" customFormat="1">
      <c r="A840" s="394" t="s">
        <v>716</v>
      </c>
      <c r="B840" s="390" t="s">
        <v>30</v>
      </c>
      <c r="C840" s="407">
        <v>10</v>
      </c>
      <c r="D840" s="390" t="s">
        <v>127</v>
      </c>
      <c r="E840" s="407">
        <v>9997006</v>
      </c>
      <c r="F840" s="390" t="s">
        <v>717</v>
      </c>
      <c r="G840" s="67">
        <v>40.6</v>
      </c>
      <c r="H840" s="114"/>
      <c r="I840" s="114"/>
      <c r="J840" s="114"/>
      <c r="K840" s="114"/>
      <c r="L840" s="114"/>
      <c r="M840" s="114"/>
      <c r="N840" s="114"/>
      <c r="O840" s="67">
        <f t="shared" si="402"/>
        <v>40.6</v>
      </c>
      <c r="P840" s="114">
        <f t="shared" si="412"/>
        <v>0</v>
      </c>
      <c r="Q840" s="497">
        <v>40.6</v>
      </c>
      <c r="R840" s="113"/>
      <c r="S840" s="113"/>
      <c r="T840" s="113"/>
      <c r="U840" s="113"/>
    </row>
    <row r="841" spans="1:21">
      <c r="A841" s="397" t="s">
        <v>718</v>
      </c>
      <c r="B841" s="389" t="s">
        <v>30</v>
      </c>
      <c r="C841" s="406">
        <v>10</v>
      </c>
      <c r="D841" s="389" t="s">
        <v>127</v>
      </c>
      <c r="E841" s="406">
        <v>9997007</v>
      </c>
      <c r="F841" s="389"/>
      <c r="G841" s="112">
        <f>G842</f>
        <v>0</v>
      </c>
      <c r="H841" s="112">
        <f>H842</f>
        <v>37.896999999999998</v>
      </c>
      <c r="I841" s="112">
        <f>I842</f>
        <v>0</v>
      </c>
      <c r="J841" s="112">
        <f>J842</f>
        <v>0</v>
      </c>
      <c r="K841" s="112">
        <f t="shared" ref="K841:Q841" si="415">K842</f>
        <v>0</v>
      </c>
      <c r="L841" s="112">
        <f t="shared" si="415"/>
        <v>52</v>
      </c>
      <c r="M841" s="112">
        <f t="shared" si="415"/>
        <v>0</v>
      </c>
      <c r="N841" s="112">
        <f t="shared" si="415"/>
        <v>0</v>
      </c>
      <c r="O841" s="112">
        <f t="shared" si="415"/>
        <v>89.896999999999991</v>
      </c>
      <c r="P841" s="112">
        <f t="shared" si="415"/>
        <v>209.60000000000002</v>
      </c>
      <c r="Q841" s="469">
        <f t="shared" si="415"/>
        <v>299.49700000000001</v>
      </c>
    </row>
    <row r="842" spans="1:21" s="23" customFormat="1">
      <c r="A842" s="394" t="s">
        <v>716</v>
      </c>
      <c r="B842" s="390" t="s">
        <v>30</v>
      </c>
      <c r="C842" s="407">
        <v>10</v>
      </c>
      <c r="D842" s="390" t="s">
        <v>127</v>
      </c>
      <c r="E842" s="407">
        <v>9997007</v>
      </c>
      <c r="F842" s="390" t="s">
        <v>717</v>
      </c>
      <c r="G842" s="67"/>
      <c r="H842" s="114">
        <f>10.897+15+12</f>
        <v>37.896999999999998</v>
      </c>
      <c r="I842" s="114"/>
      <c r="J842" s="114"/>
      <c r="K842" s="114"/>
      <c r="L842" s="114">
        <f>40+12</f>
        <v>52</v>
      </c>
      <c r="M842" s="114"/>
      <c r="N842" s="114"/>
      <c r="O842" s="67">
        <f t="shared" si="402"/>
        <v>89.896999999999991</v>
      </c>
      <c r="P842" s="114">
        <f t="shared" si="412"/>
        <v>209.60000000000002</v>
      </c>
      <c r="Q842" s="497">
        <f>259.897+39.6</f>
        <v>299.49700000000001</v>
      </c>
      <c r="R842" s="113"/>
      <c r="S842" s="113"/>
      <c r="T842" s="113"/>
      <c r="U842" s="113"/>
    </row>
    <row r="843" spans="1:21" s="23" customFormat="1" ht="22.5">
      <c r="A843" s="392" t="s">
        <v>719</v>
      </c>
      <c r="B843" s="389" t="s">
        <v>30</v>
      </c>
      <c r="C843" s="406">
        <v>10</v>
      </c>
      <c r="D843" s="389" t="s">
        <v>127</v>
      </c>
      <c r="E843" s="406">
        <v>1008820</v>
      </c>
      <c r="F843" s="390"/>
      <c r="G843" s="112">
        <f>G844</f>
        <v>0</v>
      </c>
      <c r="H843" s="112">
        <f>H844</f>
        <v>733.33439999999996</v>
      </c>
      <c r="I843" s="112">
        <f>I844</f>
        <v>0</v>
      </c>
      <c r="J843" s="112">
        <f>J844</f>
        <v>0</v>
      </c>
      <c r="K843" s="112">
        <f t="shared" ref="K843:Q843" si="416">K844</f>
        <v>0</v>
      </c>
      <c r="L843" s="112">
        <f t="shared" si="416"/>
        <v>0</v>
      </c>
      <c r="M843" s="112">
        <f t="shared" si="416"/>
        <v>0</v>
      </c>
      <c r="N843" s="112">
        <f t="shared" si="416"/>
        <v>0</v>
      </c>
      <c r="O843" s="112">
        <f t="shared" si="416"/>
        <v>733.33439999999996</v>
      </c>
      <c r="P843" s="112">
        <f t="shared" si="416"/>
        <v>4810.3429999999998</v>
      </c>
      <c r="Q843" s="469">
        <f t="shared" si="416"/>
        <v>5543.6773999999996</v>
      </c>
      <c r="R843" s="113"/>
      <c r="S843" s="113"/>
      <c r="T843" s="113"/>
      <c r="U843" s="113"/>
    </row>
    <row r="844" spans="1:21">
      <c r="A844" s="393" t="s">
        <v>641</v>
      </c>
      <c r="B844" s="390" t="s">
        <v>30</v>
      </c>
      <c r="C844" s="407">
        <v>10</v>
      </c>
      <c r="D844" s="390" t="s">
        <v>127</v>
      </c>
      <c r="E844" s="407">
        <v>1008820</v>
      </c>
      <c r="F844" s="390" t="s">
        <v>642</v>
      </c>
      <c r="G844" s="67"/>
      <c r="H844" s="114">
        <v>733.33439999999996</v>
      </c>
      <c r="I844" s="114"/>
      <c r="J844" s="114"/>
      <c r="K844" s="114"/>
      <c r="L844" s="114"/>
      <c r="M844" s="114"/>
      <c r="N844" s="114"/>
      <c r="O844" s="67">
        <f t="shared" si="402"/>
        <v>733.33439999999996</v>
      </c>
      <c r="P844" s="114">
        <f t="shared" si="412"/>
        <v>4810.3429999999998</v>
      </c>
      <c r="Q844" s="497">
        <v>5543.6773999999996</v>
      </c>
    </row>
    <row r="845" spans="1:21" ht="22.5">
      <c r="A845" s="392" t="s">
        <v>719</v>
      </c>
      <c r="B845" s="389" t="s">
        <v>30</v>
      </c>
      <c r="C845" s="406">
        <v>10</v>
      </c>
      <c r="D845" s="389" t="s">
        <v>127</v>
      </c>
      <c r="E845" s="406">
        <v>6812100</v>
      </c>
      <c r="F845" s="389"/>
      <c r="G845" s="112">
        <f>G846</f>
        <v>0</v>
      </c>
      <c r="H845" s="112">
        <f t="shared" ref="H845:Q845" si="417">H846</f>
        <v>666.67232999999999</v>
      </c>
      <c r="I845" s="112">
        <f t="shared" si="417"/>
        <v>0</v>
      </c>
      <c r="J845" s="112">
        <f t="shared" si="417"/>
        <v>0</v>
      </c>
      <c r="K845" s="112">
        <f t="shared" si="417"/>
        <v>0</v>
      </c>
      <c r="L845" s="112">
        <f t="shared" si="417"/>
        <v>0</v>
      </c>
      <c r="M845" s="112">
        <f t="shared" si="417"/>
        <v>0</v>
      </c>
      <c r="N845" s="112">
        <f t="shared" si="417"/>
        <v>0</v>
      </c>
      <c r="O845" s="112">
        <f t="shared" si="417"/>
        <v>666.67232999999999</v>
      </c>
      <c r="P845" s="112">
        <f t="shared" si="417"/>
        <v>5017.6390000000001</v>
      </c>
      <c r="Q845" s="469">
        <f t="shared" si="417"/>
        <v>5684.3113300000005</v>
      </c>
    </row>
    <row r="846" spans="1:21">
      <c r="A846" s="393" t="s">
        <v>641</v>
      </c>
      <c r="B846" s="390" t="s">
        <v>30</v>
      </c>
      <c r="C846" s="407">
        <v>10</v>
      </c>
      <c r="D846" s="390" t="s">
        <v>127</v>
      </c>
      <c r="E846" s="407">
        <v>6812100</v>
      </c>
      <c r="F846" s="390" t="s">
        <v>642</v>
      </c>
      <c r="G846" s="67"/>
      <c r="H846" s="114">
        <v>666.67232999999999</v>
      </c>
      <c r="I846" s="114"/>
      <c r="J846" s="114"/>
      <c r="K846" s="114"/>
      <c r="L846" s="114"/>
      <c r="M846" s="114"/>
      <c r="N846" s="114"/>
      <c r="O846" s="67">
        <f t="shared" si="402"/>
        <v>666.67232999999999</v>
      </c>
      <c r="P846" s="114">
        <f t="shared" si="412"/>
        <v>5017.6390000000001</v>
      </c>
      <c r="Q846" s="497">
        <v>5684.3113300000005</v>
      </c>
    </row>
    <row r="847" spans="1:21">
      <c r="A847" s="397" t="s">
        <v>720</v>
      </c>
      <c r="B847" s="389" t="s">
        <v>30</v>
      </c>
      <c r="C847" s="406">
        <v>10</v>
      </c>
      <c r="D847" s="389" t="s">
        <v>127</v>
      </c>
      <c r="E847" s="406">
        <v>6013000</v>
      </c>
      <c r="F847" s="389"/>
      <c r="G847" s="112">
        <f>G848</f>
        <v>0</v>
      </c>
      <c r="H847" s="112">
        <f t="shared" ref="H847:Q848" si="418">H848</f>
        <v>2500</v>
      </c>
      <c r="I847" s="112">
        <f t="shared" si="418"/>
        <v>298.86599999999999</v>
      </c>
      <c r="J847" s="112">
        <f t="shared" si="418"/>
        <v>0</v>
      </c>
      <c r="K847" s="112">
        <f t="shared" si="418"/>
        <v>2900</v>
      </c>
      <c r="L847" s="112">
        <f t="shared" si="418"/>
        <v>0</v>
      </c>
      <c r="M847" s="112">
        <f t="shared" si="418"/>
        <v>0</v>
      </c>
      <c r="N847" s="112">
        <f t="shared" si="418"/>
        <v>0</v>
      </c>
      <c r="O847" s="112">
        <f t="shared" si="418"/>
        <v>5698.866</v>
      </c>
      <c r="P847" s="112">
        <f t="shared" si="418"/>
        <v>0</v>
      </c>
      <c r="Q847" s="469">
        <f t="shared" si="418"/>
        <v>5698.866</v>
      </c>
    </row>
    <row r="848" spans="1:21">
      <c r="A848" s="397" t="s">
        <v>721</v>
      </c>
      <c r="B848" s="389" t="s">
        <v>30</v>
      </c>
      <c r="C848" s="406">
        <v>10</v>
      </c>
      <c r="D848" s="389" t="s">
        <v>127</v>
      </c>
      <c r="E848" s="406">
        <v>6013100</v>
      </c>
      <c r="F848" s="389"/>
      <c r="G848" s="112">
        <f>G849</f>
        <v>0</v>
      </c>
      <c r="H848" s="112">
        <f t="shared" si="418"/>
        <v>2500</v>
      </c>
      <c r="I848" s="112">
        <f t="shared" si="418"/>
        <v>298.86599999999999</v>
      </c>
      <c r="J848" s="112">
        <f t="shared" si="418"/>
        <v>0</v>
      </c>
      <c r="K848" s="112">
        <f t="shared" si="418"/>
        <v>2900</v>
      </c>
      <c r="L848" s="112">
        <f t="shared" si="418"/>
        <v>0</v>
      </c>
      <c r="M848" s="112">
        <f t="shared" si="418"/>
        <v>0</v>
      </c>
      <c r="N848" s="112">
        <f t="shared" si="418"/>
        <v>0</v>
      </c>
      <c r="O848" s="112">
        <f t="shared" si="418"/>
        <v>5698.866</v>
      </c>
      <c r="P848" s="112">
        <f t="shared" si="418"/>
        <v>0</v>
      </c>
      <c r="Q848" s="469">
        <f t="shared" si="418"/>
        <v>5698.866</v>
      </c>
    </row>
    <row r="849" spans="1:21">
      <c r="A849" s="393" t="s">
        <v>641</v>
      </c>
      <c r="B849" s="390" t="s">
        <v>30</v>
      </c>
      <c r="C849" s="407">
        <v>10</v>
      </c>
      <c r="D849" s="390" t="s">
        <v>127</v>
      </c>
      <c r="E849" s="407">
        <v>6013100</v>
      </c>
      <c r="F849" s="390" t="s">
        <v>642</v>
      </c>
      <c r="G849" s="67"/>
      <c r="H849" s="114">
        <v>2500</v>
      </c>
      <c r="I849" s="114">
        <v>298.86599999999999</v>
      </c>
      <c r="J849" s="114"/>
      <c r="K849" s="114">
        <v>2900</v>
      </c>
      <c r="L849" s="114"/>
      <c r="M849" s="114"/>
      <c r="N849" s="114"/>
      <c r="O849" s="67">
        <f t="shared" si="402"/>
        <v>5698.866</v>
      </c>
      <c r="P849" s="114">
        <f t="shared" si="412"/>
        <v>0</v>
      </c>
      <c r="Q849" s="497">
        <v>5698.866</v>
      </c>
    </row>
    <row r="850" spans="1:21">
      <c r="A850" s="388" t="s">
        <v>722</v>
      </c>
      <c r="B850" s="389"/>
      <c r="C850" s="389">
        <v>10</v>
      </c>
      <c r="D850" s="389" t="s">
        <v>41</v>
      </c>
      <c r="E850" s="389"/>
      <c r="F850" s="389"/>
      <c r="G850" s="112">
        <f>G856+G863+G866+G868+G873+G875+G877+G859+G851+G861+G871</f>
        <v>76582.3</v>
      </c>
      <c r="H850" s="112">
        <f t="shared" ref="H850:Q850" si="419">H856+H863+H866+H868+H873+H875+H877+H859+H851+H861+H871</f>
        <v>49597.596799999999</v>
      </c>
      <c r="I850" s="112">
        <f t="shared" si="419"/>
        <v>0</v>
      </c>
      <c r="J850" s="112">
        <f t="shared" si="419"/>
        <v>27084.397000000001</v>
      </c>
      <c r="K850" s="112">
        <f t="shared" si="419"/>
        <v>0</v>
      </c>
      <c r="L850" s="112">
        <f t="shared" si="419"/>
        <v>-167.24999999999991</v>
      </c>
      <c r="M850" s="112">
        <f t="shared" si="419"/>
        <v>0</v>
      </c>
      <c r="N850" s="112">
        <f t="shared" si="419"/>
        <v>0</v>
      </c>
      <c r="O850" s="112">
        <f t="shared" si="419"/>
        <v>153097.04379999998</v>
      </c>
      <c r="P850" s="112">
        <f t="shared" si="419"/>
        <v>610.5349999999994</v>
      </c>
      <c r="Q850" s="469">
        <f t="shared" si="419"/>
        <v>153707.57880000002</v>
      </c>
    </row>
    <row r="851" spans="1:21" s="34" customFormat="1" ht="22.5">
      <c r="A851" s="396" t="s">
        <v>723</v>
      </c>
      <c r="B851" s="389" t="s">
        <v>30</v>
      </c>
      <c r="C851" s="389" t="s">
        <v>724</v>
      </c>
      <c r="D851" s="389" t="s">
        <v>41</v>
      </c>
      <c r="E851" s="389" t="s">
        <v>725</v>
      </c>
      <c r="F851" s="389"/>
      <c r="G851" s="112">
        <f>G852+G853+G854+G855</f>
        <v>2213.6999999999998</v>
      </c>
      <c r="H851" s="112">
        <f>H852+H853+H854+H855</f>
        <v>0</v>
      </c>
      <c r="I851" s="112">
        <f>I852+I853+I854+I855</f>
        <v>0</v>
      </c>
      <c r="J851" s="112">
        <f>J852+J853+J854+J855</f>
        <v>96.18</v>
      </c>
      <c r="K851" s="112">
        <f t="shared" ref="K851:Q851" si="420">K852+K853+K854+K855</f>
        <v>0</v>
      </c>
      <c r="L851" s="112">
        <f t="shared" si="420"/>
        <v>36</v>
      </c>
      <c r="M851" s="112">
        <f t="shared" si="420"/>
        <v>0</v>
      </c>
      <c r="N851" s="112">
        <f t="shared" si="420"/>
        <v>0</v>
      </c>
      <c r="O851" s="112">
        <f t="shared" si="420"/>
        <v>2345.88</v>
      </c>
      <c r="P851" s="112">
        <f t="shared" si="420"/>
        <v>87.907000000000025</v>
      </c>
      <c r="Q851" s="469">
        <f t="shared" si="420"/>
        <v>2433.7870000000003</v>
      </c>
      <c r="R851" s="826"/>
      <c r="S851" s="826"/>
      <c r="T851" s="826"/>
      <c r="U851" s="826"/>
    </row>
    <row r="852" spans="1:21">
      <c r="A852" s="408" t="s">
        <v>33</v>
      </c>
      <c r="B852" s="390" t="s">
        <v>30</v>
      </c>
      <c r="C852" s="390" t="s">
        <v>724</v>
      </c>
      <c r="D852" s="390" t="s">
        <v>41</v>
      </c>
      <c r="E852" s="390" t="s">
        <v>725</v>
      </c>
      <c r="F852" s="390" t="s">
        <v>34</v>
      </c>
      <c r="G852" s="67">
        <v>1757.7</v>
      </c>
      <c r="H852" s="114"/>
      <c r="I852" s="114"/>
      <c r="J852" s="114">
        <v>96.18</v>
      </c>
      <c r="K852" s="114"/>
      <c r="L852" s="114">
        <v>36</v>
      </c>
      <c r="M852" s="114"/>
      <c r="N852" s="114"/>
      <c r="O852" s="67">
        <f t="shared" si="402"/>
        <v>1889.88</v>
      </c>
      <c r="P852" s="114">
        <f t="shared" si="412"/>
        <v>0</v>
      </c>
      <c r="Q852" s="497">
        <v>1889.88</v>
      </c>
    </row>
    <row r="853" spans="1:21">
      <c r="A853" s="394" t="s">
        <v>38</v>
      </c>
      <c r="B853" s="390" t="s">
        <v>30</v>
      </c>
      <c r="C853" s="390" t="s">
        <v>724</v>
      </c>
      <c r="D853" s="390" t="s">
        <v>41</v>
      </c>
      <c r="E853" s="390" t="s">
        <v>725</v>
      </c>
      <c r="F853" s="390" t="s">
        <v>39</v>
      </c>
      <c r="G853" s="67">
        <v>128.75</v>
      </c>
      <c r="H853" s="114"/>
      <c r="I853" s="114"/>
      <c r="J853" s="114"/>
      <c r="K853" s="114"/>
      <c r="L853" s="114">
        <v>86.23</v>
      </c>
      <c r="M853" s="114"/>
      <c r="N853" s="114"/>
      <c r="O853" s="67">
        <f t="shared" si="402"/>
        <v>214.98000000000002</v>
      </c>
      <c r="P853" s="114">
        <f t="shared" si="412"/>
        <v>0</v>
      </c>
      <c r="Q853" s="497">
        <v>214.98</v>
      </c>
    </row>
    <row r="854" spans="1:21" s="153" customFormat="1" ht="22.5">
      <c r="A854" s="395" t="s">
        <v>44</v>
      </c>
      <c r="B854" s="390" t="s">
        <v>30</v>
      </c>
      <c r="C854" s="390" t="s">
        <v>724</v>
      </c>
      <c r="D854" s="390" t="s">
        <v>41</v>
      </c>
      <c r="E854" s="390" t="s">
        <v>725</v>
      </c>
      <c r="F854" s="390" t="s">
        <v>45</v>
      </c>
      <c r="G854" s="67">
        <v>80</v>
      </c>
      <c r="H854" s="114"/>
      <c r="I854" s="114">
        <v>30.3</v>
      </c>
      <c r="J854" s="114"/>
      <c r="K854" s="114"/>
      <c r="L854" s="114">
        <v>4.0999999999999996</v>
      </c>
      <c r="M854" s="114"/>
      <c r="N854" s="114"/>
      <c r="O854" s="67">
        <f t="shared" si="402"/>
        <v>114.39999999999999</v>
      </c>
      <c r="P854" s="114">
        <f t="shared" si="412"/>
        <v>5.1500000000000057</v>
      </c>
      <c r="Q854" s="497">
        <v>119.55</v>
      </c>
      <c r="R854" s="826"/>
      <c r="S854" s="826"/>
      <c r="T854" s="826"/>
      <c r="U854" s="826"/>
    </row>
    <row r="855" spans="1:21" s="94" customFormat="1">
      <c r="A855" s="395" t="s">
        <v>46</v>
      </c>
      <c r="B855" s="390" t="s">
        <v>30</v>
      </c>
      <c r="C855" s="390" t="s">
        <v>724</v>
      </c>
      <c r="D855" s="390" t="s">
        <v>41</v>
      </c>
      <c r="E855" s="390" t="s">
        <v>725</v>
      </c>
      <c r="F855" s="390" t="s">
        <v>47</v>
      </c>
      <c r="G855" s="67">
        <v>247.25</v>
      </c>
      <c r="H855" s="114"/>
      <c r="I855" s="114">
        <v>-30.3</v>
      </c>
      <c r="J855" s="114"/>
      <c r="K855" s="114"/>
      <c r="L855" s="114">
        <f>-4.1-86.23</f>
        <v>-90.33</v>
      </c>
      <c r="M855" s="114"/>
      <c r="N855" s="114"/>
      <c r="O855" s="67">
        <f t="shared" si="402"/>
        <v>126.61999999999999</v>
      </c>
      <c r="P855" s="114">
        <f t="shared" si="412"/>
        <v>82.757000000000019</v>
      </c>
      <c r="Q855" s="497">
        <v>209.37700000000001</v>
      </c>
      <c r="R855" s="69"/>
      <c r="S855" s="69"/>
      <c r="T855" s="69"/>
      <c r="U855" s="69"/>
    </row>
    <row r="856" spans="1:21" s="155" customFormat="1" ht="22.5">
      <c r="A856" s="388" t="s">
        <v>726</v>
      </c>
      <c r="B856" s="389" t="s">
        <v>30</v>
      </c>
      <c r="C856" s="389">
        <v>10</v>
      </c>
      <c r="D856" s="389" t="s">
        <v>41</v>
      </c>
      <c r="E856" s="389" t="s">
        <v>727</v>
      </c>
      <c r="F856" s="389"/>
      <c r="G856" s="112">
        <f>G857+G858</f>
        <v>559</v>
      </c>
      <c r="H856" s="112">
        <f t="shared" ref="H856:Q856" si="421">H857+H858</f>
        <v>0</v>
      </c>
      <c r="I856" s="112">
        <f t="shared" si="421"/>
        <v>0</v>
      </c>
      <c r="J856" s="112">
        <f t="shared" si="421"/>
        <v>0</v>
      </c>
      <c r="K856" s="112">
        <f t="shared" si="421"/>
        <v>0</v>
      </c>
      <c r="L856" s="112">
        <f t="shared" si="421"/>
        <v>0</v>
      </c>
      <c r="M856" s="112">
        <f t="shared" si="421"/>
        <v>0</v>
      </c>
      <c r="N856" s="112">
        <f t="shared" si="421"/>
        <v>0</v>
      </c>
      <c r="O856" s="112">
        <f t="shared" si="421"/>
        <v>559</v>
      </c>
      <c r="P856" s="112">
        <f t="shared" si="421"/>
        <v>47.5</v>
      </c>
      <c r="Q856" s="469">
        <f t="shared" si="421"/>
        <v>606.5</v>
      </c>
      <c r="R856" s="113"/>
      <c r="S856" s="113"/>
      <c r="T856" s="113"/>
      <c r="U856" s="113"/>
    </row>
    <row r="857" spans="1:21" s="94" customFormat="1">
      <c r="A857" s="395" t="s">
        <v>716</v>
      </c>
      <c r="B857" s="390" t="s">
        <v>30</v>
      </c>
      <c r="C857" s="390">
        <v>10</v>
      </c>
      <c r="D857" s="390" t="s">
        <v>41</v>
      </c>
      <c r="E857" s="390" t="s">
        <v>727</v>
      </c>
      <c r="F857" s="390" t="s">
        <v>717</v>
      </c>
      <c r="G857" s="67">
        <v>559</v>
      </c>
      <c r="H857" s="114"/>
      <c r="I857" s="114"/>
      <c r="J857" s="114"/>
      <c r="K857" s="114"/>
      <c r="L857" s="114"/>
      <c r="M857" s="114"/>
      <c r="N857" s="114"/>
      <c r="O857" s="67">
        <f t="shared" si="402"/>
        <v>559</v>
      </c>
      <c r="P857" s="114">
        <f t="shared" si="412"/>
        <v>47.5</v>
      </c>
      <c r="Q857" s="497">
        <v>606.5</v>
      </c>
      <c r="R857" s="69"/>
      <c r="S857" s="69"/>
      <c r="T857" s="69"/>
      <c r="U857" s="69"/>
    </row>
    <row r="858" spans="1:21" s="34" customFormat="1">
      <c r="A858" s="395" t="s">
        <v>46</v>
      </c>
      <c r="B858" s="390" t="s">
        <v>30</v>
      </c>
      <c r="C858" s="390">
        <v>10</v>
      </c>
      <c r="D858" s="390" t="s">
        <v>41</v>
      </c>
      <c r="E858" s="390" t="s">
        <v>727</v>
      </c>
      <c r="F858" s="390" t="s">
        <v>47</v>
      </c>
      <c r="G858" s="67"/>
      <c r="H858" s="114"/>
      <c r="I858" s="114"/>
      <c r="J858" s="114"/>
      <c r="K858" s="114"/>
      <c r="L858" s="114"/>
      <c r="M858" s="114"/>
      <c r="N858" s="114"/>
      <c r="O858" s="67">
        <f t="shared" si="402"/>
        <v>0</v>
      </c>
      <c r="P858" s="114">
        <f t="shared" si="412"/>
        <v>0</v>
      </c>
      <c r="Q858" s="497"/>
      <c r="R858" s="826"/>
      <c r="S858" s="826"/>
      <c r="T858" s="826"/>
      <c r="U858" s="826"/>
    </row>
    <row r="859" spans="1:21" ht="22.5">
      <c r="A859" s="388" t="s">
        <v>728</v>
      </c>
      <c r="B859" s="389" t="s">
        <v>30</v>
      </c>
      <c r="C859" s="406">
        <v>10</v>
      </c>
      <c r="D859" s="389" t="s">
        <v>41</v>
      </c>
      <c r="E859" s="406">
        <v>6205110</v>
      </c>
      <c r="F859" s="389"/>
      <c r="G859" s="373">
        <f>G860</f>
        <v>26506.7</v>
      </c>
      <c r="H859" s="373">
        <f>H860</f>
        <v>49597.596799999999</v>
      </c>
      <c r="I859" s="373">
        <f>I860</f>
        <v>0</v>
      </c>
      <c r="J859" s="373">
        <f>J860</f>
        <v>26840.146000000001</v>
      </c>
      <c r="K859" s="373">
        <f t="shared" ref="K859:Q859" si="422">K860</f>
        <v>0</v>
      </c>
      <c r="L859" s="373">
        <f t="shared" si="422"/>
        <v>0</v>
      </c>
      <c r="M859" s="373">
        <f t="shared" si="422"/>
        <v>0</v>
      </c>
      <c r="N859" s="373">
        <f t="shared" si="422"/>
        <v>0</v>
      </c>
      <c r="O859" s="373">
        <f t="shared" si="422"/>
        <v>102944.44279999999</v>
      </c>
      <c r="P859" s="373">
        <f t="shared" si="422"/>
        <v>0</v>
      </c>
      <c r="Q859" s="549">
        <f t="shared" si="422"/>
        <v>102944.4428</v>
      </c>
    </row>
    <row r="860" spans="1:21" ht="22.5">
      <c r="A860" s="395" t="s">
        <v>729</v>
      </c>
      <c r="B860" s="390" t="s">
        <v>30</v>
      </c>
      <c r="C860" s="407">
        <v>10</v>
      </c>
      <c r="D860" s="390" t="s">
        <v>41</v>
      </c>
      <c r="E860" s="407">
        <v>6205110</v>
      </c>
      <c r="F860" s="390" t="s">
        <v>730</v>
      </c>
      <c r="G860" s="386">
        <v>26506.7</v>
      </c>
      <c r="H860" s="114">
        <v>49597.596799999999</v>
      </c>
      <c r="I860" s="114"/>
      <c r="J860" s="114">
        <f>40463.146-13623</f>
        <v>26840.146000000001</v>
      </c>
      <c r="K860" s="114"/>
      <c r="L860" s="114"/>
      <c r="M860" s="114"/>
      <c r="N860" s="114"/>
      <c r="O860" s="67">
        <f t="shared" si="402"/>
        <v>102944.44279999999</v>
      </c>
      <c r="P860" s="114">
        <f t="shared" si="412"/>
        <v>0</v>
      </c>
      <c r="Q860" s="497">
        <v>102944.4428</v>
      </c>
    </row>
    <row r="861" spans="1:21" s="34" customFormat="1" ht="22.5">
      <c r="A861" s="388" t="s">
        <v>728</v>
      </c>
      <c r="B861" s="389" t="s">
        <v>30</v>
      </c>
      <c r="C861" s="406">
        <v>10</v>
      </c>
      <c r="D861" s="389" t="s">
        <v>41</v>
      </c>
      <c r="E861" s="406">
        <v>5052102</v>
      </c>
      <c r="F861" s="389"/>
      <c r="G861" s="373">
        <f>G862</f>
        <v>0</v>
      </c>
      <c r="H861" s="373">
        <f>H862</f>
        <v>0</v>
      </c>
      <c r="I861" s="373">
        <f>I862</f>
        <v>0</v>
      </c>
      <c r="J861" s="373">
        <f>J862</f>
        <v>0</v>
      </c>
      <c r="K861" s="373">
        <f t="shared" ref="K861:Q861" si="423">K862</f>
        <v>0</v>
      </c>
      <c r="L861" s="373">
        <f t="shared" si="423"/>
        <v>0</v>
      </c>
      <c r="M861" s="373">
        <f t="shared" si="423"/>
        <v>0</v>
      </c>
      <c r="N861" s="373">
        <f t="shared" si="423"/>
        <v>0</v>
      </c>
      <c r="O861" s="373">
        <f t="shared" si="423"/>
        <v>0</v>
      </c>
      <c r="P861" s="373">
        <f t="shared" si="423"/>
        <v>0</v>
      </c>
      <c r="Q861" s="549">
        <f t="shared" si="423"/>
        <v>0</v>
      </c>
      <c r="R861" s="826"/>
      <c r="S861" s="826"/>
      <c r="T861" s="826"/>
      <c r="U861" s="826"/>
    </row>
    <row r="862" spans="1:21" ht="22.5">
      <c r="A862" s="395" t="s">
        <v>729</v>
      </c>
      <c r="B862" s="390" t="s">
        <v>30</v>
      </c>
      <c r="C862" s="407">
        <v>10</v>
      </c>
      <c r="D862" s="390" t="s">
        <v>41</v>
      </c>
      <c r="E862" s="407">
        <v>5052102</v>
      </c>
      <c r="F862" s="390" t="s">
        <v>730</v>
      </c>
      <c r="G862" s="386"/>
      <c r="H862" s="114"/>
      <c r="I862" s="114"/>
      <c r="J862" s="114">
        <f>-13623+13623</f>
        <v>0</v>
      </c>
      <c r="K862" s="114"/>
      <c r="L862" s="114"/>
      <c r="M862" s="114"/>
      <c r="N862" s="114"/>
      <c r="O862" s="67">
        <f t="shared" si="402"/>
        <v>0</v>
      </c>
      <c r="P862" s="114">
        <f t="shared" si="412"/>
        <v>0</v>
      </c>
      <c r="Q862" s="497">
        <v>0</v>
      </c>
    </row>
    <row r="863" spans="1:21" s="34" customFormat="1" ht="45">
      <c r="A863" s="388" t="s">
        <v>731</v>
      </c>
      <c r="B863" s="389" t="s">
        <v>30</v>
      </c>
      <c r="C863" s="389">
        <v>10</v>
      </c>
      <c r="D863" s="389" t="s">
        <v>41</v>
      </c>
      <c r="E863" s="389" t="s">
        <v>732</v>
      </c>
      <c r="F863" s="389"/>
      <c r="G863" s="112">
        <f>G864+G865</f>
        <v>992.4</v>
      </c>
      <c r="H863" s="112">
        <f>H864+H865</f>
        <v>0</v>
      </c>
      <c r="I863" s="112">
        <f>I864+I865</f>
        <v>0</v>
      </c>
      <c r="J863" s="112">
        <f>J864+J865</f>
        <v>0</v>
      </c>
      <c r="K863" s="112">
        <f t="shared" ref="K863:Q863" si="424">K864+K865</f>
        <v>0</v>
      </c>
      <c r="L863" s="112">
        <f t="shared" si="424"/>
        <v>0</v>
      </c>
      <c r="M863" s="112">
        <f t="shared" si="424"/>
        <v>0</v>
      </c>
      <c r="N863" s="112">
        <f t="shared" si="424"/>
        <v>0</v>
      </c>
      <c r="O863" s="112">
        <f t="shared" si="424"/>
        <v>992.4</v>
      </c>
      <c r="P863" s="112">
        <f t="shared" si="424"/>
        <v>-342.58519000000001</v>
      </c>
      <c r="Q863" s="469">
        <f t="shared" si="424"/>
        <v>649.81480999999997</v>
      </c>
      <c r="R863" s="826"/>
      <c r="S863" s="826"/>
      <c r="T863" s="826"/>
      <c r="U863" s="826"/>
    </row>
    <row r="864" spans="1:21">
      <c r="A864" s="395" t="s">
        <v>716</v>
      </c>
      <c r="B864" s="390" t="s">
        <v>30</v>
      </c>
      <c r="C864" s="390">
        <v>10</v>
      </c>
      <c r="D864" s="390" t="s">
        <v>41</v>
      </c>
      <c r="E864" s="390" t="s">
        <v>732</v>
      </c>
      <c r="F864" s="390" t="s">
        <v>733</v>
      </c>
      <c r="G864" s="67">
        <v>992.4</v>
      </c>
      <c r="H864" s="114"/>
      <c r="I864" s="114"/>
      <c r="J864" s="114"/>
      <c r="K864" s="114"/>
      <c r="L864" s="114"/>
      <c r="M864" s="114"/>
      <c r="N864" s="114"/>
      <c r="O864" s="67">
        <f t="shared" si="402"/>
        <v>992.4</v>
      </c>
      <c r="P864" s="114">
        <f t="shared" si="412"/>
        <v>-342.58519000000001</v>
      </c>
      <c r="Q864" s="497">
        <f>992.4-342.58519</f>
        <v>649.81480999999997</v>
      </c>
    </row>
    <row r="865" spans="1:21">
      <c r="A865" s="395" t="s">
        <v>46</v>
      </c>
      <c r="B865" s="390" t="s">
        <v>30</v>
      </c>
      <c r="C865" s="390">
        <v>10</v>
      </c>
      <c r="D865" s="390" t="s">
        <v>41</v>
      </c>
      <c r="E865" s="390" t="s">
        <v>732</v>
      </c>
      <c r="F865" s="390" t="s">
        <v>47</v>
      </c>
      <c r="G865" s="67"/>
      <c r="H865" s="114"/>
      <c r="I865" s="114"/>
      <c r="J865" s="114"/>
      <c r="K865" s="114"/>
      <c r="L865" s="114"/>
      <c r="M865" s="114"/>
      <c r="N865" s="114"/>
      <c r="O865" s="67">
        <f t="shared" si="402"/>
        <v>0</v>
      </c>
      <c r="P865" s="114">
        <f t="shared" si="412"/>
        <v>0</v>
      </c>
      <c r="Q865" s="497">
        <v>0</v>
      </c>
    </row>
    <row r="866" spans="1:21" s="34" customFormat="1" ht="45">
      <c r="A866" s="388" t="s">
        <v>731</v>
      </c>
      <c r="B866" s="389" t="s">
        <v>30</v>
      </c>
      <c r="C866" s="389">
        <v>10</v>
      </c>
      <c r="D866" s="389" t="s">
        <v>41</v>
      </c>
      <c r="E866" s="389" t="s">
        <v>732</v>
      </c>
      <c r="F866" s="389"/>
      <c r="G866" s="112">
        <f>G867</f>
        <v>9185.6</v>
      </c>
      <c r="H866" s="112">
        <f>H867</f>
        <v>0</v>
      </c>
      <c r="I866" s="112">
        <f>I867</f>
        <v>0</v>
      </c>
      <c r="J866" s="112">
        <f>J867</f>
        <v>0</v>
      </c>
      <c r="K866" s="112">
        <f t="shared" ref="K866:Q866" si="425">K867</f>
        <v>0</v>
      </c>
      <c r="L866" s="112">
        <f t="shared" si="425"/>
        <v>0</v>
      </c>
      <c r="M866" s="112">
        <f t="shared" si="425"/>
        <v>0</v>
      </c>
      <c r="N866" s="112">
        <f t="shared" si="425"/>
        <v>0</v>
      </c>
      <c r="O866" s="112">
        <f t="shared" si="425"/>
        <v>9185.6</v>
      </c>
      <c r="P866" s="112">
        <f t="shared" si="425"/>
        <v>-816.01481000000058</v>
      </c>
      <c r="Q866" s="469">
        <f t="shared" si="425"/>
        <v>8369.5851899999998</v>
      </c>
      <c r="R866" s="826"/>
      <c r="S866" s="826"/>
      <c r="T866" s="826"/>
      <c r="U866" s="826"/>
    </row>
    <row r="867" spans="1:21">
      <c r="A867" s="370" t="s">
        <v>92</v>
      </c>
      <c r="B867" s="390" t="s">
        <v>30</v>
      </c>
      <c r="C867" s="390">
        <v>10</v>
      </c>
      <c r="D867" s="390" t="s">
        <v>41</v>
      </c>
      <c r="E867" s="390" t="s">
        <v>732</v>
      </c>
      <c r="F867" s="390" t="s">
        <v>93</v>
      </c>
      <c r="G867" s="67">
        <v>9185.6</v>
      </c>
      <c r="H867" s="114"/>
      <c r="I867" s="114"/>
      <c r="J867" s="114"/>
      <c r="K867" s="114"/>
      <c r="L867" s="114"/>
      <c r="M867" s="114"/>
      <c r="N867" s="114"/>
      <c r="O867" s="67">
        <f t="shared" si="402"/>
        <v>9185.6</v>
      </c>
      <c r="P867" s="114">
        <f t="shared" si="412"/>
        <v>-816.01481000000058</v>
      </c>
      <c r="Q867" s="497">
        <f>9185.6-816.01481</f>
        <v>8369.5851899999998</v>
      </c>
    </row>
    <row r="868" spans="1:21" s="34" customFormat="1">
      <c r="A868" s="388" t="s">
        <v>734</v>
      </c>
      <c r="B868" s="389" t="s">
        <v>30</v>
      </c>
      <c r="C868" s="389">
        <v>10</v>
      </c>
      <c r="D868" s="389" t="s">
        <v>41</v>
      </c>
      <c r="E868" s="389" t="s">
        <v>735</v>
      </c>
      <c r="F868" s="389"/>
      <c r="G868" s="112">
        <f>G870+G869</f>
        <v>27999</v>
      </c>
      <c r="H868" s="112">
        <f t="shared" ref="H868:Q868" si="426">H870+H869</f>
        <v>0</v>
      </c>
      <c r="I868" s="112">
        <f t="shared" si="426"/>
        <v>0</v>
      </c>
      <c r="J868" s="112">
        <f t="shared" si="426"/>
        <v>0</v>
      </c>
      <c r="K868" s="112">
        <f t="shared" si="426"/>
        <v>0</v>
      </c>
      <c r="L868" s="112">
        <f t="shared" si="426"/>
        <v>-52.8</v>
      </c>
      <c r="M868" s="112">
        <f t="shared" si="426"/>
        <v>0</v>
      </c>
      <c r="N868" s="112">
        <f t="shared" si="426"/>
        <v>0</v>
      </c>
      <c r="O868" s="112">
        <f t="shared" si="426"/>
        <v>27946.2</v>
      </c>
      <c r="P868" s="112">
        <f t="shared" si="426"/>
        <v>1630</v>
      </c>
      <c r="Q868" s="469">
        <f t="shared" si="426"/>
        <v>29576.2</v>
      </c>
      <c r="R868" s="826"/>
      <c r="S868" s="826"/>
      <c r="T868" s="826"/>
      <c r="U868" s="826"/>
    </row>
    <row r="869" spans="1:21">
      <c r="A869" s="395" t="s">
        <v>716</v>
      </c>
      <c r="B869" s="390" t="s">
        <v>30</v>
      </c>
      <c r="C869" s="390">
        <v>10</v>
      </c>
      <c r="D869" s="390" t="s">
        <v>41</v>
      </c>
      <c r="E869" s="390" t="s">
        <v>735</v>
      </c>
      <c r="F869" s="390" t="s">
        <v>717</v>
      </c>
      <c r="G869" s="67">
        <v>27999</v>
      </c>
      <c r="H869" s="114"/>
      <c r="I869" s="114"/>
      <c r="J869" s="114"/>
      <c r="K869" s="114"/>
      <c r="L869" s="114">
        <v>-52.8</v>
      </c>
      <c r="M869" s="114"/>
      <c r="N869" s="114"/>
      <c r="O869" s="67">
        <f t="shared" si="402"/>
        <v>27946.2</v>
      </c>
      <c r="P869" s="114">
        <f t="shared" si="412"/>
        <v>1630</v>
      </c>
      <c r="Q869" s="497">
        <v>29576.2</v>
      </c>
    </row>
    <row r="870" spans="1:21" s="34" customFormat="1">
      <c r="A870" s="395" t="s">
        <v>46</v>
      </c>
      <c r="B870" s="390" t="s">
        <v>30</v>
      </c>
      <c r="C870" s="390">
        <v>10</v>
      </c>
      <c r="D870" s="390" t="s">
        <v>41</v>
      </c>
      <c r="E870" s="390" t="s">
        <v>735</v>
      </c>
      <c r="F870" s="390" t="s">
        <v>47</v>
      </c>
      <c r="G870" s="67"/>
      <c r="H870" s="114"/>
      <c r="I870" s="114"/>
      <c r="J870" s="114"/>
      <c r="K870" s="114"/>
      <c r="L870" s="114"/>
      <c r="M870" s="114"/>
      <c r="N870" s="114"/>
      <c r="O870" s="67">
        <f t="shared" si="402"/>
        <v>0</v>
      </c>
      <c r="P870" s="114">
        <f t="shared" si="412"/>
        <v>0</v>
      </c>
      <c r="Q870" s="497"/>
      <c r="R870" s="826"/>
      <c r="S870" s="826"/>
      <c r="T870" s="826"/>
      <c r="U870" s="826"/>
    </row>
    <row r="871" spans="1:21">
      <c r="A871" s="401" t="s">
        <v>1111</v>
      </c>
      <c r="B871" s="389" t="s">
        <v>30</v>
      </c>
      <c r="C871" s="389" t="s">
        <v>724</v>
      </c>
      <c r="D871" s="389" t="s">
        <v>41</v>
      </c>
      <c r="E871" s="389" t="s">
        <v>1112</v>
      </c>
      <c r="F871" s="389"/>
      <c r="G871" s="112">
        <f>G872</f>
        <v>0</v>
      </c>
      <c r="H871" s="112">
        <f t="shared" ref="H871:Q871" si="427">H872</f>
        <v>0</v>
      </c>
      <c r="I871" s="112">
        <f t="shared" si="427"/>
        <v>0</v>
      </c>
      <c r="J871" s="112">
        <f t="shared" si="427"/>
        <v>0</v>
      </c>
      <c r="K871" s="112">
        <f t="shared" si="427"/>
        <v>0</v>
      </c>
      <c r="L871" s="112">
        <f t="shared" si="427"/>
        <v>0</v>
      </c>
      <c r="M871" s="112">
        <f t="shared" si="427"/>
        <v>0</v>
      </c>
      <c r="N871" s="112">
        <f t="shared" si="427"/>
        <v>0</v>
      </c>
      <c r="O871" s="112">
        <f t="shared" si="427"/>
        <v>0</v>
      </c>
      <c r="P871" s="112">
        <f t="shared" si="427"/>
        <v>69.5</v>
      </c>
      <c r="Q871" s="469">
        <f t="shared" si="427"/>
        <v>69.5</v>
      </c>
    </row>
    <row r="872" spans="1:21">
      <c r="A872" s="395"/>
      <c r="B872" s="390" t="s">
        <v>30</v>
      </c>
      <c r="C872" s="390" t="s">
        <v>724</v>
      </c>
      <c r="D872" s="390" t="s">
        <v>41</v>
      </c>
      <c r="E872" s="390" t="s">
        <v>1112</v>
      </c>
      <c r="F872" s="390" t="s">
        <v>717</v>
      </c>
      <c r="G872" s="67"/>
      <c r="H872" s="114"/>
      <c r="I872" s="114"/>
      <c r="J872" s="114"/>
      <c r="K872" s="114"/>
      <c r="L872" s="114"/>
      <c r="M872" s="114"/>
      <c r="N872" s="114"/>
      <c r="O872" s="67"/>
      <c r="P872" s="114">
        <v>69.5</v>
      </c>
      <c r="Q872" s="497">
        <v>69.5</v>
      </c>
    </row>
    <row r="873" spans="1:21" ht="33.75">
      <c r="A873" s="388" t="s">
        <v>736</v>
      </c>
      <c r="B873" s="389" t="s">
        <v>30</v>
      </c>
      <c r="C873" s="406">
        <v>10</v>
      </c>
      <c r="D873" s="389" t="s">
        <v>41</v>
      </c>
      <c r="E873" s="406">
        <v>6205101</v>
      </c>
      <c r="F873" s="389"/>
      <c r="G873" s="112">
        <f>G874</f>
        <v>2210</v>
      </c>
      <c r="H873" s="112">
        <f>H874</f>
        <v>0</v>
      </c>
      <c r="I873" s="112">
        <f>I874</f>
        <v>0</v>
      </c>
      <c r="J873" s="112">
        <f>J874</f>
        <v>0</v>
      </c>
      <c r="K873" s="112">
        <f t="shared" ref="K873:Q873" si="428">K874</f>
        <v>0</v>
      </c>
      <c r="L873" s="112">
        <f t="shared" si="428"/>
        <v>-1775.1</v>
      </c>
      <c r="M873" s="112">
        <f t="shared" si="428"/>
        <v>0</v>
      </c>
      <c r="N873" s="112">
        <f t="shared" si="428"/>
        <v>0</v>
      </c>
      <c r="O873" s="112">
        <f t="shared" si="428"/>
        <v>434.90000000000009</v>
      </c>
      <c r="P873" s="112">
        <f t="shared" si="428"/>
        <v>97.999999999999886</v>
      </c>
      <c r="Q873" s="469">
        <f t="shared" si="428"/>
        <v>532.9</v>
      </c>
    </row>
    <row r="874" spans="1:21">
      <c r="A874" s="395" t="s">
        <v>500</v>
      </c>
      <c r="B874" s="390" t="s">
        <v>30</v>
      </c>
      <c r="C874" s="407">
        <v>10</v>
      </c>
      <c r="D874" s="390" t="s">
        <v>41</v>
      </c>
      <c r="E874" s="407">
        <v>6205101</v>
      </c>
      <c r="F874" s="390" t="s">
        <v>501</v>
      </c>
      <c r="G874" s="67">
        <v>2210</v>
      </c>
      <c r="H874" s="114"/>
      <c r="I874" s="114"/>
      <c r="J874" s="114"/>
      <c r="K874" s="114"/>
      <c r="L874" s="114">
        <v>-1775.1</v>
      </c>
      <c r="M874" s="114"/>
      <c r="N874" s="114"/>
      <c r="O874" s="67">
        <f t="shared" si="402"/>
        <v>434.90000000000009</v>
      </c>
      <c r="P874" s="114">
        <f t="shared" si="412"/>
        <v>97.999999999999886</v>
      </c>
      <c r="Q874" s="497">
        <v>532.9</v>
      </c>
    </row>
    <row r="875" spans="1:21" ht="22.5">
      <c r="A875" s="388" t="s">
        <v>737</v>
      </c>
      <c r="B875" s="389" t="s">
        <v>30</v>
      </c>
      <c r="C875" s="406">
        <v>10</v>
      </c>
      <c r="D875" s="389" t="s">
        <v>41</v>
      </c>
      <c r="E875" s="406">
        <v>6205102</v>
      </c>
      <c r="F875" s="389"/>
      <c r="G875" s="112">
        <f>G876</f>
        <v>3454</v>
      </c>
      <c r="H875" s="112">
        <f>H876</f>
        <v>0</v>
      </c>
      <c r="I875" s="112">
        <f>I876</f>
        <v>0</v>
      </c>
      <c r="J875" s="112">
        <f>J876</f>
        <v>0</v>
      </c>
      <c r="K875" s="112">
        <f t="shared" ref="K875:Q875" si="429">K876</f>
        <v>0</v>
      </c>
      <c r="L875" s="112">
        <f t="shared" si="429"/>
        <v>1570.3</v>
      </c>
      <c r="M875" s="112">
        <f t="shared" si="429"/>
        <v>0</v>
      </c>
      <c r="N875" s="112">
        <f t="shared" si="429"/>
        <v>0</v>
      </c>
      <c r="O875" s="112">
        <f t="shared" si="429"/>
        <v>5024.3</v>
      </c>
      <c r="P875" s="112">
        <f t="shared" si="429"/>
        <v>-300</v>
      </c>
      <c r="Q875" s="469">
        <f t="shared" si="429"/>
        <v>4724.3</v>
      </c>
    </row>
    <row r="876" spans="1:21" s="156" customFormat="1">
      <c r="A876" s="395" t="s">
        <v>500</v>
      </c>
      <c r="B876" s="390" t="s">
        <v>30</v>
      </c>
      <c r="C876" s="407">
        <v>10</v>
      </c>
      <c r="D876" s="390" t="s">
        <v>41</v>
      </c>
      <c r="E876" s="407">
        <v>6205102</v>
      </c>
      <c r="F876" s="390" t="s">
        <v>501</v>
      </c>
      <c r="G876" s="67">
        <v>3454</v>
      </c>
      <c r="H876" s="114"/>
      <c r="I876" s="114"/>
      <c r="J876" s="114"/>
      <c r="K876" s="114"/>
      <c r="L876" s="114">
        <v>1570.3</v>
      </c>
      <c r="M876" s="114"/>
      <c r="N876" s="114"/>
      <c r="O876" s="67">
        <f t="shared" si="402"/>
        <v>5024.3</v>
      </c>
      <c r="P876" s="114">
        <f t="shared" si="412"/>
        <v>-300</v>
      </c>
      <c r="Q876" s="497">
        <v>4724.3</v>
      </c>
      <c r="R876" s="836"/>
      <c r="S876" s="836"/>
      <c r="T876" s="836"/>
      <c r="U876" s="836"/>
    </row>
    <row r="877" spans="1:21" ht="22.5">
      <c r="A877" s="388" t="s">
        <v>738</v>
      </c>
      <c r="B877" s="389" t="s">
        <v>30</v>
      </c>
      <c r="C877" s="406">
        <v>10</v>
      </c>
      <c r="D877" s="389" t="s">
        <v>41</v>
      </c>
      <c r="E877" s="406">
        <v>6205108</v>
      </c>
      <c r="F877" s="389"/>
      <c r="G877" s="112">
        <f>G878+G879+G880+G881</f>
        <v>3461.9</v>
      </c>
      <c r="H877" s="112">
        <f>H878+H879+H880+H881</f>
        <v>0</v>
      </c>
      <c r="I877" s="112">
        <f>I878+I879+I880+I881</f>
        <v>0</v>
      </c>
      <c r="J877" s="112">
        <f>J878+J879+J880+J881</f>
        <v>148.071</v>
      </c>
      <c r="K877" s="112">
        <f t="shared" ref="K877:Q877" si="430">K878+K879+K880+K881</f>
        <v>0</v>
      </c>
      <c r="L877" s="112">
        <f t="shared" si="430"/>
        <v>54.35</v>
      </c>
      <c r="M877" s="112">
        <f t="shared" si="430"/>
        <v>0</v>
      </c>
      <c r="N877" s="112">
        <f t="shared" si="430"/>
        <v>0</v>
      </c>
      <c r="O877" s="112">
        <f t="shared" si="430"/>
        <v>3664.3209999999999</v>
      </c>
      <c r="P877" s="112">
        <f t="shared" si="430"/>
        <v>136.22800000000007</v>
      </c>
      <c r="Q877" s="469">
        <f t="shared" si="430"/>
        <v>3800.549</v>
      </c>
    </row>
    <row r="878" spans="1:21">
      <c r="A878" s="370" t="s">
        <v>33</v>
      </c>
      <c r="B878" s="390" t="s">
        <v>30</v>
      </c>
      <c r="C878" s="407">
        <v>10</v>
      </c>
      <c r="D878" s="390" t="s">
        <v>41</v>
      </c>
      <c r="E878" s="407">
        <v>6205108</v>
      </c>
      <c r="F878" s="390" t="s">
        <v>34</v>
      </c>
      <c r="G878" s="67">
        <v>2566.0500000000002</v>
      </c>
      <c r="H878" s="114"/>
      <c r="I878" s="114"/>
      <c r="J878" s="114">
        <v>148.071</v>
      </c>
      <c r="K878" s="114"/>
      <c r="L878" s="114">
        <v>54.35</v>
      </c>
      <c r="M878" s="114"/>
      <c r="N878" s="114"/>
      <c r="O878" s="67">
        <f t="shared" si="402"/>
        <v>2768.471</v>
      </c>
      <c r="P878" s="114">
        <f t="shared" si="412"/>
        <v>66.228000000000065</v>
      </c>
      <c r="Q878" s="497">
        <v>2834.6990000000001</v>
      </c>
    </row>
    <row r="879" spans="1:21">
      <c r="A879" s="395" t="s">
        <v>38</v>
      </c>
      <c r="B879" s="390" t="s">
        <v>30</v>
      </c>
      <c r="C879" s="407">
        <v>10</v>
      </c>
      <c r="D879" s="390" t="s">
        <v>41</v>
      </c>
      <c r="E879" s="407">
        <v>6205108</v>
      </c>
      <c r="F879" s="390" t="s">
        <v>39</v>
      </c>
      <c r="G879" s="67">
        <v>290.85000000000002</v>
      </c>
      <c r="H879" s="114"/>
      <c r="I879" s="114"/>
      <c r="J879" s="114"/>
      <c r="K879" s="114"/>
      <c r="L879" s="114"/>
      <c r="M879" s="114"/>
      <c r="N879" s="114"/>
      <c r="O879" s="67">
        <f t="shared" si="402"/>
        <v>290.85000000000002</v>
      </c>
      <c r="P879" s="114">
        <f t="shared" si="412"/>
        <v>-50.5</v>
      </c>
      <c r="Q879" s="497">
        <f>280.35-40</f>
        <v>240.35000000000002</v>
      </c>
    </row>
    <row r="880" spans="1:21" s="34" customFormat="1" ht="22.5">
      <c r="A880" s="395" t="s">
        <v>44</v>
      </c>
      <c r="B880" s="390" t="s">
        <v>30</v>
      </c>
      <c r="C880" s="407">
        <v>10</v>
      </c>
      <c r="D880" s="390" t="s">
        <v>41</v>
      </c>
      <c r="E880" s="407">
        <v>6205108</v>
      </c>
      <c r="F880" s="390" t="s">
        <v>45</v>
      </c>
      <c r="G880" s="67">
        <v>110</v>
      </c>
      <c r="H880" s="114"/>
      <c r="I880" s="114">
        <f>25+30.855+58.786</f>
        <v>114.64100000000001</v>
      </c>
      <c r="J880" s="114"/>
      <c r="K880" s="114"/>
      <c r="L880" s="114"/>
      <c r="M880" s="114"/>
      <c r="N880" s="114"/>
      <c r="O880" s="67">
        <f t="shared" si="402"/>
        <v>224.64100000000002</v>
      </c>
      <c r="P880" s="114">
        <f t="shared" si="412"/>
        <v>127.09999999999997</v>
      </c>
      <c r="Q880" s="497">
        <f>311.741+40</f>
        <v>351.74099999999999</v>
      </c>
      <c r="R880" s="826"/>
      <c r="S880" s="826"/>
      <c r="T880" s="826"/>
      <c r="U880" s="826"/>
    </row>
    <row r="881" spans="1:21">
      <c r="A881" s="395" t="s">
        <v>46</v>
      </c>
      <c r="B881" s="390" t="s">
        <v>30</v>
      </c>
      <c r="C881" s="407">
        <v>10</v>
      </c>
      <c r="D881" s="390" t="s">
        <v>41</v>
      </c>
      <c r="E881" s="407">
        <v>6205108</v>
      </c>
      <c r="F881" s="390" t="s">
        <v>47</v>
      </c>
      <c r="G881" s="67">
        <v>495</v>
      </c>
      <c r="H881" s="114"/>
      <c r="I881" s="114">
        <f>-25-30.855-58.786</f>
        <v>-114.64100000000001</v>
      </c>
      <c r="J881" s="114"/>
      <c r="K881" s="114"/>
      <c r="L881" s="114"/>
      <c r="M881" s="114"/>
      <c r="N881" s="114"/>
      <c r="O881" s="67">
        <f t="shared" si="402"/>
        <v>380.35899999999998</v>
      </c>
      <c r="P881" s="114">
        <f t="shared" si="412"/>
        <v>-6.5999999999999659</v>
      </c>
      <c r="Q881" s="497">
        <v>373.75900000000001</v>
      </c>
    </row>
    <row r="882" spans="1:21">
      <c r="A882" s="388" t="s">
        <v>739</v>
      </c>
      <c r="B882" s="389"/>
      <c r="C882" s="389">
        <v>10</v>
      </c>
      <c r="D882" s="389" t="s">
        <v>56</v>
      </c>
      <c r="E882" s="389"/>
      <c r="F882" s="389"/>
      <c r="G882" s="112">
        <f>G887+G892+G883</f>
        <v>1585.5</v>
      </c>
      <c r="H882" s="112">
        <f>H887+H892+H883</f>
        <v>0</v>
      </c>
      <c r="I882" s="112">
        <f>I887+I892+I883</f>
        <v>0</v>
      </c>
      <c r="J882" s="112">
        <f>J887+J892+J883</f>
        <v>33.9</v>
      </c>
      <c r="K882" s="112">
        <f t="shared" ref="K882:Q882" si="431">K887+K892+K883</f>
        <v>0</v>
      </c>
      <c r="L882" s="112">
        <f t="shared" si="431"/>
        <v>47.2</v>
      </c>
      <c r="M882" s="112">
        <f t="shared" si="431"/>
        <v>0</v>
      </c>
      <c r="N882" s="112">
        <f t="shared" si="431"/>
        <v>0</v>
      </c>
      <c r="O882" s="112">
        <f t="shared" si="431"/>
        <v>1666.6</v>
      </c>
      <c r="P882" s="112">
        <f t="shared" si="431"/>
        <v>123.69199999999992</v>
      </c>
      <c r="Q882" s="469">
        <f t="shared" si="431"/>
        <v>1790.2919999999999</v>
      </c>
    </row>
    <row r="883" spans="1:21" ht="45">
      <c r="A883" s="388" t="s">
        <v>740</v>
      </c>
      <c r="B883" s="389" t="s">
        <v>30</v>
      </c>
      <c r="C883" s="389" t="s">
        <v>724</v>
      </c>
      <c r="D883" s="389" t="s">
        <v>56</v>
      </c>
      <c r="E883" s="389" t="s">
        <v>741</v>
      </c>
      <c r="F883" s="389"/>
      <c r="G883" s="112">
        <f>G884+G885+G886</f>
        <v>0</v>
      </c>
      <c r="H883" s="112">
        <f>H884+H885+H886</f>
        <v>0</v>
      </c>
      <c r="I883" s="112">
        <f>I884+I885+I886</f>
        <v>0</v>
      </c>
      <c r="J883" s="112">
        <f>J884+J885+J886</f>
        <v>0</v>
      </c>
      <c r="K883" s="112">
        <f t="shared" ref="K883:Q883" si="432">K884+K885+K886</f>
        <v>0</v>
      </c>
      <c r="L883" s="112">
        <f t="shared" si="432"/>
        <v>0</v>
      </c>
      <c r="M883" s="112">
        <f t="shared" si="432"/>
        <v>0</v>
      </c>
      <c r="N883" s="112">
        <f t="shared" si="432"/>
        <v>0</v>
      </c>
      <c r="O883" s="112">
        <f t="shared" si="432"/>
        <v>0</v>
      </c>
      <c r="P883" s="112">
        <f t="shared" si="432"/>
        <v>0</v>
      </c>
      <c r="Q883" s="469">
        <f t="shared" si="432"/>
        <v>0</v>
      </c>
    </row>
    <row r="884" spans="1:21">
      <c r="A884" s="370" t="s">
        <v>33</v>
      </c>
      <c r="B884" s="390" t="s">
        <v>30</v>
      </c>
      <c r="C884" s="390" t="s">
        <v>724</v>
      </c>
      <c r="D884" s="390" t="s">
        <v>56</v>
      </c>
      <c r="E884" s="390" t="s">
        <v>741</v>
      </c>
      <c r="F884" s="390" t="s">
        <v>34</v>
      </c>
      <c r="G884" s="67"/>
      <c r="H884" s="114"/>
      <c r="I884" s="114"/>
      <c r="J884" s="114"/>
      <c r="K884" s="114"/>
      <c r="L884" s="114"/>
      <c r="M884" s="114"/>
      <c r="N884" s="114"/>
      <c r="O884" s="67">
        <f t="shared" si="402"/>
        <v>0</v>
      </c>
      <c r="P884" s="114">
        <f t="shared" si="412"/>
        <v>0</v>
      </c>
      <c r="Q884" s="497"/>
    </row>
    <row r="885" spans="1:21" s="34" customFormat="1">
      <c r="A885" s="395" t="s">
        <v>38</v>
      </c>
      <c r="B885" s="390" t="s">
        <v>30</v>
      </c>
      <c r="C885" s="390" t="s">
        <v>724</v>
      </c>
      <c r="D885" s="390" t="s">
        <v>56</v>
      </c>
      <c r="E885" s="390" t="s">
        <v>741</v>
      </c>
      <c r="F885" s="390" t="s">
        <v>39</v>
      </c>
      <c r="G885" s="67"/>
      <c r="H885" s="114"/>
      <c r="I885" s="114"/>
      <c r="J885" s="114"/>
      <c r="K885" s="114"/>
      <c r="L885" s="114"/>
      <c r="M885" s="114"/>
      <c r="N885" s="114"/>
      <c r="O885" s="67">
        <f t="shared" si="402"/>
        <v>0</v>
      </c>
      <c r="P885" s="114">
        <f t="shared" si="412"/>
        <v>0</v>
      </c>
      <c r="Q885" s="497"/>
      <c r="R885" s="826"/>
      <c r="S885" s="826"/>
      <c r="T885" s="826"/>
      <c r="U885" s="826"/>
    </row>
    <row r="886" spans="1:21">
      <c r="A886" s="395" t="s">
        <v>46</v>
      </c>
      <c r="B886" s="390" t="s">
        <v>30</v>
      </c>
      <c r="C886" s="390" t="s">
        <v>724</v>
      </c>
      <c r="D886" s="390" t="s">
        <v>56</v>
      </c>
      <c r="E886" s="390" t="s">
        <v>741</v>
      </c>
      <c r="F886" s="390" t="s">
        <v>47</v>
      </c>
      <c r="G886" s="67"/>
      <c r="H886" s="114"/>
      <c r="I886" s="114"/>
      <c r="J886" s="114"/>
      <c r="K886" s="114"/>
      <c r="L886" s="114"/>
      <c r="M886" s="114"/>
      <c r="N886" s="114"/>
      <c r="O886" s="67">
        <f t="shared" si="402"/>
        <v>0</v>
      </c>
      <c r="P886" s="114">
        <f t="shared" si="412"/>
        <v>0</v>
      </c>
      <c r="Q886" s="497"/>
    </row>
    <row r="887" spans="1:21" ht="45">
      <c r="A887" s="388" t="s">
        <v>742</v>
      </c>
      <c r="B887" s="389" t="s">
        <v>30</v>
      </c>
      <c r="C887" s="389">
        <v>10</v>
      </c>
      <c r="D887" s="389" t="s">
        <v>56</v>
      </c>
      <c r="E887" s="389" t="s">
        <v>743</v>
      </c>
      <c r="F887" s="389"/>
      <c r="G887" s="112">
        <f>G891+G889+G888+G890</f>
        <v>788</v>
      </c>
      <c r="H887" s="112">
        <f>H891+H889+H888+H890</f>
        <v>0</v>
      </c>
      <c r="I887" s="112">
        <f>I891+I889+I888+I890</f>
        <v>0</v>
      </c>
      <c r="J887" s="112">
        <f>J891+J889+J888+J890</f>
        <v>33.9</v>
      </c>
      <c r="K887" s="112">
        <f t="shared" ref="K887:Q887" si="433">K891+K889+K888+K890</f>
        <v>0</v>
      </c>
      <c r="L887" s="112">
        <f t="shared" si="433"/>
        <v>13</v>
      </c>
      <c r="M887" s="112">
        <f t="shared" si="433"/>
        <v>0</v>
      </c>
      <c r="N887" s="112">
        <f t="shared" si="433"/>
        <v>0</v>
      </c>
      <c r="O887" s="112">
        <f t="shared" si="433"/>
        <v>834.9</v>
      </c>
      <c r="P887" s="112">
        <f t="shared" si="433"/>
        <v>67.791999999999959</v>
      </c>
      <c r="Q887" s="469">
        <f t="shared" si="433"/>
        <v>902.69200000000001</v>
      </c>
    </row>
    <row r="888" spans="1:21">
      <c r="A888" s="370" t="s">
        <v>33</v>
      </c>
      <c r="B888" s="390" t="s">
        <v>30</v>
      </c>
      <c r="C888" s="390">
        <v>10</v>
      </c>
      <c r="D888" s="390" t="s">
        <v>56</v>
      </c>
      <c r="E888" s="390" t="s">
        <v>743</v>
      </c>
      <c r="F888" s="390" t="s">
        <v>34</v>
      </c>
      <c r="G888" s="67">
        <v>716.1</v>
      </c>
      <c r="H888" s="114"/>
      <c r="I888" s="114"/>
      <c r="J888" s="114">
        <v>33.9</v>
      </c>
      <c r="K888" s="114"/>
      <c r="L888" s="114">
        <v>13</v>
      </c>
      <c r="M888" s="114"/>
      <c r="N888" s="114"/>
      <c r="O888" s="67">
        <f t="shared" ref="O888:O932" si="434">I888+H888+G888+J888+K888+L888+M888+N888</f>
        <v>763</v>
      </c>
      <c r="P888" s="114">
        <f t="shared" si="412"/>
        <v>-23.868000000000052</v>
      </c>
      <c r="Q888" s="497">
        <v>739.13199999999995</v>
      </c>
    </row>
    <row r="889" spans="1:21">
      <c r="A889" s="395" t="s">
        <v>38</v>
      </c>
      <c r="B889" s="390" t="s">
        <v>30</v>
      </c>
      <c r="C889" s="390">
        <v>10</v>
      </c>
      <c r="D889" s="390" t="s">
        <v>56</v>
      </c>
      <c r="E889" s="390" t="s">
        <v>743</v>
      </c>
      <c r="F889" s="390" t="s">
        <v>39</v>
      </c>
      <c r="G889" s="67">
        <v>3.5</v>
      </c>
      <c r="H889" s="114"/>
      <c r="I889" s="114"/>
      <c r="J889" s="114"/>
      <c r="K889" s="114"/>
      <c r="L889" s="114"/>
      <c r="M889" s="114"/>
      <c r="N889" s="114"/>
      <c r="O889" s="67">
        <f t="shared" si="434"/>
        <v>3.5</v>
      </c>
      <c r="P889" s="114">
        <f t="shared" si="412"/>
        <v>0</v>
      </c>
      <c r="Q889" s="497">
        <v>3.5</v>
      </c>
    </row>
    <row r="890" spans="1:21" s="23" customFormat="1" ht="22.5">
      <c r="A890" s="395" t="s">
        <v>44</v>
      </c>
      <c r="B890" s="390" t="s">
        <v>30</v>
      </c>
      <c r="C890" s="390">
        <v>10</v>
      </c>
      <c r="D890" s="390" t="s">
        <v>56</v>
      </c>
      <c r="E890" s="390" t="s">
        <v>743</v>
      </c>
      <c r="F890" s="390" t="s">
        <v>45</v>
      </c>
      <c r="G890" s="67">
        <v>15</v>
      </c>
      <c r="H890" s="114"/>
      <c r="I890" s="114">
        <v>1.99</v>
      </c>
      <c r="J890" s="114"/>
      <c r="K890" s="114"/>
      <c r="L890" s="114"/>
      <c r="M890" s="114"/>
      <c r="N890" s="114"/>
      <c r="O890" s="67">
        <f t="shared" si="434"/>
        <v>16.989999999999998</v>
      </c>
      <c r="P890" s="114">
        <f t="shared" si="412"/>
        <v>48.2</v>
      </c>
      <c r="Q890" s="497">
        <v>65.19</v>
      </c>
      <c r="R890" s="113"/>
      <c r="S890" s="113"/>
      <c r="T890" s="113"/>
      <c r="U890" s="113"/>
    </row>
    <row r="891" spans="1:21" s="100" customFormat="1">
      <c r="A891" s="395" t="s">
        <v>46</v>
      </c>
      <c r="B891" s="390" t="s">
        <v>30</v>
      </c>
      <c r="C891" s="390">
        <v>10</v>
      </c>
      <c r="D891" s="390" t="s">
        <v>56</v>
      </c>
      <c r="E891" s="390" t="s">
        <v>743</v>
      </c>
      <c r="F891" s="390" t="s">
        <v>47</v>
      </c>
      <c r="G891" s="67">
        <v>53.4</v>
      </c>
      <c r="H891" s="114"/>
      <c r="I891" s="114">
        <v>-1.99</v>
      </c>
      <c r="J891" s="114"/>
      <c r="K891" s="114"/>
      <c r="L891" s="114"/>
      <c r="M891" s="114"/>
      <c r="N891" s="114"/>
      <c r="O891" s="67">
        <f t="shared" si="434"/>
        <v>51.41</v>
      </c>
      <c r="P891" s="114">
        <f t="shared" si="412"/>
        <v>43.460000000000008</v>
      </c>
      <c r="Q891" s="497">
        <v>94.87</v>
      </c>
      <c r="R891" s="113"/>
      <c r="S891" s="113"/>
      <c r="T891" s="113"/>
      <c r="U891" s="113"/>
    </row>
    <row r="892" spans="1:21" ht="22.5">
      <c r="A892" s="401" t="s">
        <v>744</v>
      </c>
      <c r="B892" s="389" t="s">
        <v>30</v>
      </c>
      <c r="C892" s="389" t="s">
        <v>724</v>
      </c>
      <c r="D892" s="389" t="s">
        <v>56</v>
      </c>
      <c r="E892" s="389" t="s">
        <v>745</v>
      </c>
      <c r="F892" s="389"/>
      <c r="G892" s="112">
        <f>G893+G896+G895</f>
        <v>797.5</v>
      </c>
      <c r="H892" s="112">
        <f>H893+H896+H895</f>
        <v>0</v>
      </c>
      <c r="I892" s="112">
        <f>I893+I896+I895</f>
        <v>0</v>
      </c>
      <c r="J892" s="112">
        <f>J893+J896+J895</f>
        <v>0</v>
      </c>
      <c r="K892" s="112">
        <f t="shared" ref="K892:M892" si="435">K893+K896+K895</f>
        <v>0</v>
      </c>
      <c r="L892" s="112">
        <f t="shared" si="435"/>
        <v>34.200000000000003</v>
      </c>
      <c r="M892" s="112">
        <f t="shared" si="435"/>
        <v>0</v>
      </c>
      <c r="N892" s="112">
        <f>N893+N896+N895+N894</f>
        <v>0</v>
      </c>
      <c r="O892" s="112">
        <f t="shared" ref="O892:Q892" si="436">O893+O896+O895+O894</f>
        <v>831.7</v>
      </c>
      <c r="P892" s="112">
        <f t="shared" si="436"/>
        <v>55.899999999999956</v>
      </c>
      <c r="Q892" s="469">
        <f t="shared" si="436"/>
        <v>887.6</v>
      </c>
    </row>
    <row r="893" spans="1:21" s="23" customFormat="1" ht="52.5" customHeight="1">
      <c r="A893" s="370" t="s">
        <v>33</v>
      </c>
      <c r="B893" s="390" t="s">
        <v>30</v>
      </c>
      <c r="C893" s="390" t="s">
        <v>724</v>
      </c>
      <c r="D893" s="390" t="s">
        <v>56</v>
      </c>
      <c r="E893" s="390" t="s">
        <v>745</v>
      </c>
      <c r="F893" s="390" t="s">
        <v>34</v>
      </c>
      <c r="G893" s="67">
        <v>774.6</v>
      </c>
      <c r="H893" s="114"/>
      <c r="I893" s="114"/>
      <c r="J893" s="114"/>
      <c r="K893" s="114"/>
      <c r="L893" s="114">
        <v>34.200000000000003</v>
      </c>
      <c r="M893" s="114"/>
      <c r="N893" s="114"/>
      <c r="O893" s="67">
        <f t="shared" si="434"/>
        <v>808.80000000000007</v>
      </c>
      <c r="P893" s="114">
        <f t="shared" si="412"/>
        <v>-13.479900000000043</v>
      </c>
      <c r="Q893" s="497">
        <v>795.32010000000002</v>
      </c>
      <c r="R893" s="113"/>
      <c r="S893" s="113"/>
      <c r="T893" s="113"/>
      <c r="U893" s="113"/>
    </row>
    <row r="894" spans="1:21">
      <c r="A894" s="370"/>
      <c r="B894" s="390" t="s">
        <v>30</v>
      </c>
      <c r="C894" s="390" t="s">
        <v>724</v>
      </c>
      <c r="D894" s="390" t="s">
        <v>56</v>
      </c>
      <c r="E894" s="390" t="s">
        <v>745</v>
      </c>
      <c r="F894" s="390" t="s">
        <v>39</v>
      </c>
      <c r="G894" s="67"/>
      <c r="H894" s="114"/>
      <c r="I894" s="114"/>
      <c r="J894" s="114"/>
      <c r="K894" s="114"/>
      <c r="L894" s="114"/>
      <c r="M894" s="114"/>
      <c r="N894" s="114"/>
      <c r="O894" s="67"/>
      <c r="P894" s="114">
        <v>1.75</v>
      </c>
      <c r="Q894" s="497">
        <v>1.75</v>
      </c>
    </row>
    <row r="895" spans="1:21" s="23" customFormat="1" ht="22.5">
      <c r="A895" s="395" t="s">
        <v>44</v>
      </c>
      <c r="B895" s="390" t="s">
        <v>30</v>
      </c>
      <c r="C895" s="390" t="s">
        <v>724</v>
      </c>
      <c r="D895" s="390" t="s">
        <v>56</v>
      </c>
      <c r="E895" s="390" t="s">
        <v>745</v>
      </c>
      <c r="F895" s="390" t="s">
        <v>45</v>
      </c>
      <c r="G895" s="67">
        <v>10</v>
      </c>
      <c r="H895" s="114"/>
      <c r="I895" s="114"/>
      <c r="J895" s="114"/>
      <c r="K895" s="114"/>
      <c r="L895" s="114"/>
      <c r="M895" s="114"/>
      <c r="N895" s="114"/>
      <c r="O895" s="67">
        <f t="shared" si="434"/>
        <v>10</v>
      </c>
      <c r="P895" s="114">
        <f t="shared" si="412"/>
        <v>11.5</v>
      </c>
      <c r="Q895" s="497">
        <v>21.5</v>
      </c>
      <c r="R895" s="113"/>
      <c r="S895" s="113"/>
      <c r="T895" s="113"/>
      <c r="U895" s="113"/>
    </row>
    <row r="896" spans="1:21">
      <c r="A896" s="395" t="s">
        <v>46</v>
      </c>
      <c r="B896" s="390" t="s">
        <v>30</v>
      </c>
      <c r="C896" s="390" t="s">
        <v>724</v>
      </c>
      <c r="D896" s="390" t="s">
        <v>56</v>
      </c>
      <c r="E896" s="390" t="s">
        <v>745</v>
      </c>
      <c r="F896" s="390" t="s">
        <v>47</v>
      </c>
      <c r="G896" s="67">
        <v>12.9</v>
      </c>
      <c r="H896" s="114"/>
      <c r="I896" s="114"/>
      <c r="J896" s="114"/>
      <c r="K896" s="114"/>
      <c r="L896" s="114"/>
      <c r="M896" s="114"/>
      <c r="N896" s="114"/>
      <c r="O896" s="67">
        <f t="shared" si="434"/>
        <v>12.9</v>
      </c>
      <c r="P896" s="114">
        <f t="shared" si="412"/>
        <v>56.129899999999999</v>
      </c>
      <c r="Q896" s="497">
        <v>69.029899999999998</v>
      </c>
    </row>
    <row r="897" spans="1:21">
      <c r="A897" s="388" t="s">
        <v>746</v>
      </c>
      <c r="B897" s="389"/>
      <c r="C897" s="389" t="s">
        <v>64</v>
      </c>
      <c r="D897" s="389" t="s">
        <v>344</v>
      </c>
      <c r="E897" s="389"/>
      <c r="F897" s="389"/>
      <c r="G897" s="112">
        <f>G898</f>
        <v>1500</v>
      </c>
      <c r="H897" s="112">
        <f t="shared" ref="H897:Q899" si="437">H898</f>
        <v>2100</v>
      </c>
      <c r="I897" s="112">
        <f t="shared" si="437"/>
        <v>0</v>
      </c>
      <c r="J897" s="112">
        <f t="shared" si="437"/>
        <v>1000</v>
      </c>
      <c r="K897" s="112">
        <f t="shared" si="437"/>
        <v>0</v>
      </c>
      <c r="L897" s="112">
        <f t="shared" si="437"/>
        <v>0</v>
      </c>
      <c r="M897" s="112">
        <f t="shared" si="437"/>
        <v>0</v>
      </c>
      <c r="N897" s="112">
        <f t="shared" si="437"/>
        <v>0</v>
      </c>
      <c r="O897" s="112">
        <f t="shared" si="437"/>
        <v>4600</v>
      </c>
      <c r="P897" s="112">
        <f t="shared" si="437"/>
        <v>0</v>
      </c>
      <c r="Q897" s="469">
        <f t="shared" si="437"/>
        <v>4600</v>
      </c>
    </row>
    <row r="898" spans="1:21" s="23" customFormat="1">
      <c r="A898" s="392" t="s">
        <v>747</v>
      </c>
      <c r="B898" s="389" t="s">
        <v>30</v>
      </c>
      <c r="C898" s="389" t="s">
        <v>64</v>
      </c>
      <c r="D898" s="389" t="s">
        <v>25</v>
      </c>
      <c r="E898" s="389" t="s">
        <v>748</v>
      </c>
      <c r="F898" s="389"/>
      <c r="G898" s="112">
        <f>G899+G901+G903+G906+G908+G910</f>
        <v>1500</v>
      </c>
      <c r="H898" s="112">
        <f>H899+H901+H903+H906+H908+H910</f>
        <v>2100</v>
      </c>
      <c r="I898" s="112">
        <f>I899+I901+I903+I906+I908+I910</f>
        <v>0</v>
      </c>
      <c r="J898" s="112">
        <f>J899+J901+J903+J906+J908+J910</f>
        <v>1000</v>
      </c>
      <c r="K898" s="112">
        <f t="shared" ref="K898:Q898" si="438">K899+K901+K903+K906+K908+K910</f>
        <v>0</v>
      </c>
      <c r="L898" s="112">
        <f t="shared" si="438"/>
        <v>0</v>
      </c>
      <c r="M898" s="112">
        <f t="shared" si="438"/>
        <v>0</v>
      </c>
      <c r="N898" s="112">
        <f t="shared" si="438"/>
        <v>0</v>
      </c>
      <c r="O898" s="112">
        <f t="shared" si="438"/>
        <v>4600</v>
      </c>
      <c r="P898" s="112">
        <f t="shared" si="438"/>
        <v>0</v>
      </c>
      <c r="Q898" s="469">
        <f t="shared" si="438"/>
        <v>4600</v>
      </c>
      <c r="R898" s="113"/>
      <c r="S898" s="113"/>
      <c r="T898" s="113"/>
      <c r="U898" s="113"/>
    </row>
    <row r="899" spans="1:21">
      <c r="A899" s="392" t="s">
        <v>749</v>
      </c>
      <c r="B899" s="389" t="s">
        <v>30</v>
      </c>
      <c r="C899" s="389" t="s">
        <v>64</v>
      </c>
      <c r="D899" s="389" t="s">
        <v>25</v>
      </c>
      <c r="E899" s="389" t="s">
        <v>750</v>
      </c>
      <c r="F899" s="389"/>
      <c r="G899" s="112">
        <f>G900</f>
        <v>1500</v>
      </c>
      <c r="H899" s="112">
        <f t="shared" si="437"/>
        <v>0</v>
      </c>
      <c r="I899" s="112">
        <f t="shared" si="437"/>
        <v>0</v>
      </c>
      <c r="J899" s="112">
        <f t="shared" si="437"/>
        <v>300</v>
      </c>
      <c r="K899" s="112">
        <f t="shared" si="437"/>
        <v>0</v>
      </c>
      <c r="L899" s="112">
        <f t="shared" si="437"/>
        <v>243</v>
      </c>
      <c r="M899" s="112">
        <f t="shared" si="437"/>
        <v>0</v>
      </c>
      <c r="N899" s="112">
        <f t="shared" si="437"/>
        <v>0</v>
      </c>
      <c r="O899" s="112">
        <f t="shared" si="437"/>
        <v>2043</v>
      </c>
      <c r="P899" s="112">
        <f t="shared" si="437"/>
        <v>0</v>
      </c>
      <c r="Q899" s="469">
        <f t="shared" si="437"/>
        <v>2043</v>
      </c>
    </row>
    <row r="900" spans="1:21" s="23" customFormat="1">
      <c r="A900" s="395" t="s">
        <v>46</v>
      </c>
      <c r="B900" s="390" t="s">
        <v>30</v>
      </c>
      <c r="C900" s="390" t="s">
        <v>64</v>
      </c>
      <c r="D900" s="390" t="s">
        <v>25</v>
      </c>
      <c r="E900" s="390" t="s">
        <v>750</v>
      </c>
      <c r="F900" s="390" t="s">
        <v>47</v>
      </c>
      <c r="G900" s="67">
        <v>1500</v>
      </c>
      <c r="H900" s="114"/>
      <c r="I900" s="114"/>
      <c r="J900" s="114">
        <v>300</v>
      </c>
      <c r="K900" s="114"/>
      <c r="L900" s="114">
        <f>193+50</f>
        <v>243</v>
      </c>
      <c r="M900" s="114"/>
      <c r="N900" s="114"/>
      <c r="O900" s="67">
        <f t="shared" si="434"/>
        <v>2043</v>
      </c>
      <c r="P900" s="114">
        <f t="shared" si="412"/>
        <v>0</v>
      </c>
      <c r="Q900" s="497">
        <v>2043</v>
      </c>
      <c r="R900" s="113"/>
      <c r="S900" s="113"/>
      <c r="T900" s="113"/>
      <c r="U900" s="113"/>
    </row>
    <row r="901" spans="1:21" ht="33.75">
      <c r="A901" s="401" t="s">
        <v>751</v>
      </c>
      <c r="B901" s="389" t="s">
        <v>30</v>
      </c>
      <c r="C901" s="389" t="s">
        <v>64</v>
      </c>
      <c r="D901" s="389" t="s">
        <v>25</v>
      </c>
      <c r="E901" s="389" t="s">
        <v>752</v>
      </c>
      <c r="F901" s="389"/>
      <c r="G901" s="112">
        <f>G902</f>
        <v>0</v>
      </c>
      <c r="H901" s="112">
        <f>H902</f>
        <v>2100</v>
      </c>
      <c r="I901" s="112">
        <f>I902</f>
        <v>0</v>
      </c>
      <c r="J901" s="112">
        <f>J902</f>
        <v>0</v>
      </c>
      <c r="K901" s="112">
        <f t="shared" ref="K901:Q901" si="439">K902</f>
        <v>0</v>
      </c>
      <c r="L901" s="112">
        <f t="shared" si="439"/>
        <v>-493</v>
      </c>
      <c r="M901" s="112">
        <f t="shared" si="439"/>
        <v>0</v>
      </c>
      <c r="N901" s="112">
        <f t="shared" si="439"/>
        <v>0</v>
      </c>
      <c r="O901" s="112">
        <f t="shared" si="439"/>
        <v>1607</v>
      </c>
      <c r="P901" s="112">
        <f t="shared" si="439"/>
        <v>0</v>
      </c>
      <c r="Q901" s="469">
        <f t="shared" si="439"/>
        <v>1607</v>
      </c>
    </row>
    <row r="902" spans="1:21" s="23" customFormat="1">
      <c r="A902" s="395" t="s">
        <v>46</v>
      </c>
      <c r="B902" s="390" t="s">
        <v>30</v>
      </c>
      <c r="C902" s="390" t="s">
        <v>64</v>
      </c>
      <c r="D902" s="390" t="s">
        <v>25</v>
      </c>
      <c r="E902" s="390" t="s">
        <v>752</v>
      </c>
      <c r="F902" s="390" t="s">
        <v>47</v>
      </c>
      <c r="G902" s="67"/>
      <c r="H902" s="114">
        <v>2100</v>
      </c>
      <c r="I902" s="114"/>
      <c r="J902" s="114"/>
      <c r="K902" s="114"/>
      <c r="L902" s="114">
        <v>-493</v>
      </c>
      <c r="M902" s="114"/>
      <c r="N902" s="114"/>
      <c r="O902" s="67">
        <f t="shared" si="434"/>
        <v>1607</v>
      </c>
      <c r="P902" s="114">
        <f t="shared" si="412"/>
        <v>0</v>
      </c>
      <c r="Q902" s="497">
        <v>1607</v>
      </c>
      <c r="R902" s="113"/>
      <c r="S902" s="113"/>
      <c r="T902" s="113"/>
      <c r="U902" s="113"/>
    </row>
    <row r="903" spans="1:21" ht="33.75">
      <c r="A903" s="401" t="s">
        <v>753</v>
      </c>
      <c r="B903" s="389" t="s">
        <v>30</v>
      </c>
      <c r="C903" s="389" t="s">
        <v>64</v>
      </c>
      <c r="D903" s="389" t="s">
        <v>25</v>
      </c>
      <c r="E903" s="389" t="s">
        <v>754</v>
      </c>
      <c r="F903" s="389"/>
      <c r="G903" s="112">
        <f>G905+G904</f>
        <v>0</v>
      </c>
      <c r="H903" s="112">
        <f t="shared" ref="H903:Q903" si="440">H905+H904</f>
        <v>0</v>
      </c>
      <c r="I903" s="112">
        <f t="shared" si="440"/>
        <v>0</v>
      </c>
      <c r="J903" s="112">
        <f t="shared" si="440"/>
        <v>500</v>
      </c>
      <c r="K903" s="112">
        <f t="shared" si="440"/>
        <v>0</v>
      </c>
      <c r="L903" s="112">
        <f t="shared" si="440"/>
        <v>0</v>
      </c>
      <c r="M903" s="112">
        <f t="shared" si="440"/>
        <v>0</v>
      </c>
      <c r="N903" s="112">
        <f t="shared" si="440"/>
        <v>0</v>
      </c>
      <c r="O903" s="112">
        <f t="shared" si="440"/>
        <v>500</v>
      </c>
      <c r="P903" s="112">
        <f t="shared" si="440"/>
        <v>0</v>
      </c>
      <c r="Q903" s="469">
        <f t="shared" si="440"/>
        <v>500</v>
      </c>
    </row>
    <row r="904" spans="1:21">
      <c r="A904" s="395" t="s">
        <v>46</v>
      </c>
      <c r="B904" s="390" t="s">
        <v>30</v>
      </c>
      <c r="C904" s="390" t="s">
        <v>64</v>
      </c>
      <c r="D904" s="390" t="s">
        <v>25</v>
      </c>
      <c r="E904" s="390" t="s">
        <v>754</v>
      </c>
      <c r="F904" s="390" t="s">
        <v>47</v>
      </c>
      <c r="G904" s="67"/>
      <c r="H904" s="67"/>
      <c r="I904" s="67"/>
      <c r="J904" s="67"/>
      <c r="K904" s="67"/>
      <c r="L904" s="67"/>
      <c r="M904" s="67"/>
      <c r="N904" s="67"/>
      <c r="O904" s="67">
        <f>N904</f>
        <v>0</v>
      </c>
      <c r="P904" s="114">
        <f t="shared" ref="P904:P932" si="441">Q904-O904</f>
        <v>500</v>
      </c>
      <c r="Q904" s="497">
        <v>500</v>
      </c>
    </row>
    <row r="905" spans="1:21" ht="33.75">
      <c r="A905" s="395" t="s">
        <v>176</v>
      </c>
      <c r="B905" s="390" t="s">
        <v>30</v>
      </c>
      <c r="C905" s="390" t="s">
        <v>64</v>
      </c>
      <c r="D905" s="390" t="s">
        <v>25</v>
      </c>
      <c r="E905" s="390" t="s">
        <v>754</v>
      </c>
      <c r="F905" s="390" t="s">
        <v>177</v>
      </c>
      <c r="G905" s="67"/>
      <c r="H905" s="114"/>
      <c r="I905" s="114"/>
      <c r="J905" s="114">
        <v>500</v>
      </c>
      <c r="K905" s="114"/>
      <c r="L905" s="114"/>
      <c r="M905" s="114"/>
      <c r="N905" s="114"/>
      <c r="O905" s="67">
        <f t="shared" si="434"/>
        <v>500</v>
      </c>
      <c r="P905" s="114">
        <f t="shared" si="441"/>
        <v>-500</v>
      </c>
      <c r="Q905" s="497">
        <v>0</v>
      </c>
    </row>
    <row r="906" spans="1:21" s="23" customFormat="1">
      <c r="A906" s="401" t="s">
        <v>755</v>
      </c>
      <c r="B906" s="389" t="s">
        <v>30</v>
      </c>
      <c r="C906" s="389" t="s">
        <v>64</v>
      </c>
      <c r="D906" s="389" t="s">
        <v>25</v>
      </c>
      <c r="E906" s="389" t="s">
        <v>756</v>
      </c>
      <c r="F906" s="389"/>
      <c r="G906" s="112">
        <f>G907</f>
        <v>0</v>
      </c>
      <c r="H906" s="112">
        <f>H907</f>
        <v>0</v>
      </c>
      <c r="I906" s="112">
        <f>I907</f>
        <v>0</v>
      </c>
      <c r="J906" s="112">
        <f>J907</f>
        <v>150</v>
      </c>
      <c r="K906" s="112">
        <f t="shared" ref="K906:Q906" si="442">K907</f>
        <v>0</v>
      </c>
      <c r="L906" s="112">
        <f t="shared" si="442"/>
        <v>100</v>
      </c>
      <c r="M906" s="112">
        <f t="shared" si="442"/>
        <v>0</v>
      </c>
      <c r="N906" s="112">
        <f t="shared" si="442"/>
        <v>0</v>
      </c>
      <c r="O906" s="112">
        <f t="shared" si="442"/>
        <v>250</v>
      </c>
      <c r="P906" s="112">
        <f t="shared" si="442"/>
        <v>0</v>
      </c>
      <c r="Q906" s="469">
        <f t="shared" si="442"/>
        <v>250</v>
      </c>
      <c r="R906" s="113"/>
      <c r="S906" s="113"/>
      <c r="T906" s="113"/>
      <c r="U906" s="113"/>
    </row>
    <row r="907" spans="1:21">
      <c r="A907" s="395" t="s">
        <v>46</v>
      </c>
      <c r="B907" s="390" t="s">
        <v>30</v>
      </c>
      <c r="C907" s="390" t="s">
        <v>64</v>
      </c>
      <c r="D907" s="390" t="s">
        <v>25</v>
      </c>
      <c r="E907" s="390" t="s">
        <v>756</v>
      </c>
      <c r="F907" s="390" t="s">
        <v>47</v>
      </c>
      <c r="G907" s="67"/>
      <c r="H907" s="114"/>
      <c r="I907" s="114"/>
      <c r="J907" s="114">
        <v>150</v>
      </c>
      <c r="K907" s="114"/>
      <c r="L907" s="114">
        <v>100</v>
      </c>
      <c r="M907" s="114"/>
      <c r="N907" s="114"/>
      <c r="O907" s="67">
        <f t="shared" si="434"/>
        <v>250</v>
      </c>
      <c r="P907" s="114">
        <f t="shared" si="441"/>
        <v>0</v>
      </c>
      <c r="Q907" s="497">
        <v>250</v>
      </c>
    </row>
    <row r="908" spans="1:21" ht="22.5">
      <c r="A908" s="401" t="s">
        <v>757</v>
      </c>
      <c r="B908" s="389" t="s">
        <v>30</v>
      </c>
      <c r="C908" s="389" t="s">
        <v>64</v>
      </c>
      <c r="D908" s="389" t="s">
        <v>25</v>
      </c>
      <c r="E908" s="389" t="s">
        <v>758</v>
      </c>
      <c r="F908" s="389"/>
      <c r="G908" s="112">
        <f>G909</f>
        <v>0</v>
      </c>
      <c r="H908" s="112">
        <f t="shared" ref="H908:Q910" si="443">H909</f>
        <v>0</v>
      </c>
      <c r="I908" s="112">
        <f t="shared" si="443"/>
        <v>0</v>
      </c>
      <c r="J908" s="112">
        <f t="shared" si="443"/>
        <v>50</v>
      </c>
      <c r="K908" s="112">
        <f t="shared" si="443"/>
        <v>0</v>
      </c>
      <c r="L908" s="112">
        <f t="shared" si="443"/>
        <v>150</v>
      </c>
      <c r="M908" s="112">
        <f t="shared" si="443"/>
        <v>0</v>
      </c>
      <c r="N908" s="112">
        <f t="shared" si="443"/>
        <v>0</v>
      </c>
      <c r="O908" s="112">
        <f t="shared" si="443"/>
        <v>200</v>
      </c>
      <c r="P908" s="112">
        <f t="shared" si="443"/>
        <v>0</v>
      </c>
      <c r="Q908" s="469">
        <f t="shared" si="443"/>
        <v>200</v>
      </c>
    </row>
    <row r="909" spans="1:21">
      <c r="A909" s="395" t="s">
        <v>46</v>
      </c>
      <c r="B909" s="390" t="s">
        <v>30</v>
      </c>
      <c r="C909" s="390" t="s">
        <v>64</v>
      </c>
      <c r="D909" s="390" t="s">
        <v>25</v>
      </c>
      <c r="E909" s="390" t="s">
        <v>758</v>
      </c>
      <c r="F909" s="390" t="s">
        <v>47</v>
      </c>
      <c r="G909" s="67">
        <f>G910</f>
        <v>0</v>
      </c>
      <c r="H909" s="67">
        <f t="shared" si="443"/>
        <v>0</v>
      </c>
      <c r="I909" s="67">
        <f t="shared" si="443"/>
        <v>0</v>
      </c>
      <c r="J909" s="67">
        <v>50</v>
      </c>
      <c r="K909" s="67"/>
      <c r="L909" s="67">
        <v>150</v>
      </c>
      <c r="M909" s="67"/>
      <c r="N909" s="67"/>
      <c r="O909" s="67">
        <f t="shared" si="434"/>
        <v>200</v>
      </c>
      <c r="P909" s="114">
        <f t="shared" si="441"/>
        <v>0</v>
      </c>
      <c r="Q909" s="497">
        <v>200</v>
      </c>
    </row>
    <row r="910" spans="1:21">
      <c r="A910" s="401" t="s">
        <v>759</v>
      </c>
      <c r="B910" s="389" t="s">
        <v>30</v>
      </c>
      <c r="C910" s="389" t="s">
        <v>64</v>
      </c>
      <c r="D910" s="389" t="s">
        <v>25</v>
      </c>
      <c r="E910" s="389" t="s">
        <v>760</v>
      </c>
      <c r="F910" s="389"/>
      <c r="G910" s="112">
        <f>G911</f>
        <v>0</v>
      </c>
      <c r="H910" s="112">
        <f t="shared" si="443"/>
        <v>0</v>
      </c>
      <c r="I910" s="112">
        <f t="shared" si="443"/>
        <v>0</v>
      </c>
      <c r="J910" s="112">
        <f t="shared" si="443"/>
        <v>0</v>
      </c>
      <c r="K910" s="112">
        <f t="shared" si="443"/>
        <v>0</v>
      </c>
      <c r="L910" s="112">
        <f t="shared" si="443"/>
        <v>0</v>
      </c>
      <c r="M910" s="112">
        <f t="shared" si="443"/>
        <v>0</v>
      </c>
      <c r="N910" s="112">
        <f t="shared" si="443"/>
        <v>0</v>
      </c>
      <c r="O910" s="112">
        <f t="shared" si="443"/>
        <v>0</v>
      </c>
      <c r="P910" s="112">
        <f t="shared" si="443"/>
        <v>0</v>
      </c>
      <c r="Q910" s="469">
        <f t="shared" si="443"/>
        <v>0</v>
      </c>
    </row>
    <row r="911" spans="1:21" s="34" customFormat="1">
      <c r="A911" s="395" t="s">
        <v>46</v>
      </c>
      <c r="B911" s="390" t="s">
        <v>30</v>
      </c>
      <c r="C911" s="390" t="s">
        <v>64</v>
      </c>
      <c r="D911" s="390" t="s">
        <v>25</v>
      </c>
      <c r="E911" s="390" t="s">
        <v>760</v>
      </c>
      <c r="F911" s="390" t="s">
        <v>47</v>
      </c>
      <c r="G911" s="67"/>
      <c r="H911" s="114"/>
      <c r="I911" s="114"/>
      <c r="J911" s="114"/>
      <c r="K911" s="114"/>
      <c r="L911" s="114"/>
      <c r="M911" s="114"/>
      <c r="N911" s="114"/>
      <c r="O911" s="67">
        <f t="shared" si="434"/>
        <v>0</v>
      </c>
      <c r="P911" s="114">
        <f t="shared" si="441"/>
        <v>0</v>
      </c>
      <c r="Q911" s="497">
        <v>0</v>
      </c>
      <c r="R911" s="826"/>
      <c r="S911" s="826"/>
      <c r="T911" s="826"/>
      <c r="U911" s="826"/>
    </row>
    <row r="912" spans="1:21" ht="24" customHeight="1">
      <c r="A912" s="397" t="s">
        <v>761</v>
      </c>
      <c r="B912" s="389" t="s">
        <v>30</v>
      </c>
      <c r="C912" s="389" t="s">
        <v>70</v>
      </c>
      <c r="D912" s="389"/>
      <c r="E912" s="389"/>
      <c r="F912" s="389"/>
      <c r="G912" s="112">
        <f>G913</f>
        <v>152.63014000000001</v>
      </c>
      <c r="H912" s="112">
        <f t="shared" ref="H912:Q914" si="444">H913</f>
        <v>0</v>
      </c>
      <c r="I912" s="112">
        <f t="shared" si="444"/>
        <v>480.69247000000001</v>
      </c>
      <c r="J912" s="112">
        <f t="shared" si="444"/>
        <v>0</v>
      </c>
      <c r="K912" s="112">
        <f t="shared" si="444"/>
        <v>0</v>
      </c>
      <c r="L912" s="112">
        <f t="shared" si="444"/>
        <v>0</v>
      </c>
      <c r="M912" s="112">
        <f t="shared" si="444"/>
        <v>0</v>
      </c>
      <c r="N912" s="112">
        <f t="shared" si="444"/>
        <v>0</v>
      </c>
      <c r="O912" s="112">
        <f t="shared" si="444"/>
        <v>633.32261000000005</v>
      </c>
      <c r="P912" s="112">
        <f t="shared" si="444"/>
        <v>0</v>
      </c>
      <c r="Q912" s="469">
        <f t="shared" si="444"/>
        <v>633.32261000000005</v>
      </c>
    </row>
    <row r="913" spans="1:21" s="23" customFormat="1" ht="24" customHeight="1">
      <c r="A913" s="397" t="s">
        <v>762</v>
      </c>
      <c r="B913" s="389" t="s">
        <v>30</v>
      </c>
      <c r="C913" s="389" t="s">
        <v>70</v>
      </c>
      <c r="D913" s="389" t="s">
        <v>25</v>
      </c>
      <c r="E913" s="389"/>
      <c r="F913" s="389"/>
      <c r="G913" s="112">
        <f>G914</f>
        <v>152.63014000000001</v>
      </c>
      <c r="H913" s="112">
        <f t="shared" si="444"/>
        <v>0</v>
      </c>
      <c r="I913" s="112">
        <f t="shared" si="444"/>
        <v>480.69247000000001</v>
      </c>
      <c r="J913" s="112">
        <f t="shared" si="444"/>
        <v>0</v>
      </c>
      <c r="K913" s="112">
        <f t="shared" si="444"/>
        <v>0</v>
      </c>
      <c r="L913" s="112">
        <f t="shared" si="444"/>
        <v>0</v>
      </c>
      <c r="M913" s="112">
        <f t="shared" si="444"/>
        <v>0</v>
      </c>
      <c r="N913" s="112">
        <f t="shared" si="444"/>
        <v>0</v>
      </c>
      <c r="O913" s="112">
        <f t="shared" si="444"/>
        <v>633.32261000000005</v>
      </c>
      <c r="P913" s="112">
        <f t="shared" si="444"/>
        <v>0</v>
      </c>
      <c r="Q913" s="469">
        <f t="shared" si="444"/>
        <v>633.32261000000005</v>
      </c>
      <c r="R913" s="113"/>
      <c r="S913" s="113"/>
      <c r="T913" s="113"/>
      <c r="U913" s="113"/>
    </row>
    <row r="914" spans="1:21" s="23" customFormat="1" ht="28.5" customHeight="1">
      <c r="A914" s="405" t="s">
        <v>763</v>
      </c>
      <c r="B914" s="389" t="s">
        <v>30</v>
      </c>
      <c r="C914" s="389" t="s">
        <v>70</v>
      </c>
      <c r="D914" s="389" t="s">
        <v>25</v>
      </c>
      <c r="E914" s="389" t="s">
        <v>764</v>
      </c>
      <c r="F914" s="389"/>
      <c r="G914" s="112">
        <f>G915</f>
        <v>152.63014000000001</v>
      </c>
      <c r="H914" s="112">
        <f t="shared" si="444"/>
        <v>0</v>
      </c>
      <c r="I914" s="112">
        <f t="shared" si="444"/>
        <v>480.69247000000001</v>
      </c>
      <c r="J914" s="112">
        <f t="shared" si="444"/>
        <v>0</v>
      </c>
      <c r="K914" s="112">
        <f t="shared" si="444"/>
        <v>0</v>
      </c>
      <c r="L914" s="112">
        <f t="shared" si="444"/>
        <v>0</v>
      </c>
      <c r="M914" s="112">
        <f t="shared" si="444"/>
        <v>0</v>
      </c>
      <c r="N914" s="112">
        <f t="shared" si="444"/>
        <v>0</v>
      </c>
      <c r="O914" s="112">
        <f t="shared" si="444"/>
        <v>633.32261000000005</v>
      </c>
      <c r="P914" s="112">
        <f t="shared" si="444"/>
        <v>0</v>
      </c>
      <c r="Q914" s="469">
        <f t="shared" si="444"/>
        <v>633.32261000000005</v>
      </c>
      <c r="R914" s="113"/>
      <c r="S914" s="113"/>
      <c r="T914" s="113"/>
      <c r="U914" s="113"/>
    </row>
    <row r="915" spans="1:21" ht="24" customHeight="1">
      <c r="A915" s="408" t="s">
        <v>765</v>
      </c>
      <c r="B915" s="390" t="s">
        <v>30</v>
      </c>
      <c r="C915" s="390" t="s">
        <v>70</v>
      </c>
      <c r="D915" s="390" t="s">
        <v>25</v>
      </c>
      <c r="E915" s="390" t="s">
        <v>764</v>
      </c>
      <c r="F915" s="390" t="s">
        <v>766</v>
      </c>
      <c r="G915" s="67">
        <v>152.63014000000001</v>
      </c>
      <c r="H915" s="114"/>
      <c r="I915" s="114">
        <v>480.69247000000001</v>
      </c>
      <c r="J915" s="114"/>
      <c r="K915" s="114"/>
      <c r="L915" s="114"/>
      <c r="M915" s="114"/>
      <c r="N915" s="114"/>
      <c r="O915" s="67">
        <f t="shared" si="434"/>
        <v>633.32261000000005</v>
      </c>
      <c r="P915" s="114">
        <f t="shared" si="441"/>
        <v>0</v>
      </c>
      <c r="Q915" s="497">
        <v>633.32261000000005</v>
      </c>
    </row>
    <row r="916" spans="1:21" ht="24" customHeight="1">
      <c r="A916" s="388" t="s">
        <v>767</v>
      </c>
      <c r="B916" s="389"/>
      <c r="C916" s="389" t="s">
        <v>768</v>
      </c>
      <c r="D916" s="389"/>
      <c r="E916" s="389"/>
      <c r="F916" s="389"/>
      <c r="G916" s="112">
        <f t="shared" ref="G916:Q916" si="445">G917+G924+G922</f>
        <v>137191</v>
      </c>
      <c r="H916" s="112">
        <f t="shared" si="445"/>
        <v>390</v>
      </c>
      <c r="I916" s="112">
        <f t="shared" si="445"/>
        <v>20033.2</v>
      </c>
      <c r="J916" s="112">
        <f t="shared" si="445"/>
        <v>168.5</v>
      </c>
      <c r="K916" s="112">
        <f t="shared" si="445"/>
        <v>654.9</v>
      </c>
      <c r="L916" s="112">
        <f t="shared" si="445"/>
        <v>0</v>
      </c>
      <c r="M916" s="112">
        <f t="shared" si="445"/>
        <v>0</v>
      </c>
      <c r="N916" s="112">
        <f t="shared" si="445"/>
        <v>0</v>
      </c>
      <c r="O916" s="112">
        <f t="shared" si="445"/>
        <v>158437.6</v>
      </c>
      <c r="P916" s="112">
        <f>+P912+P897+P832+P770+P395+P371+P150+P123+P118+P20</f>
        <v>71941.909050000017</v>
      </c>
      <c r="Q916" s="469">
        <f t="shared" si="445"/>
        <v>165973.19999999998</v>
      </c>
    </row>
    <row r="917" spans="1:21" s="23" customFormat="1" ht="41.25" customHeight="1">
      <c r="A917" s="388" t="s">
        <v>769</v>
      </c>
      <c r="B917" s="389"/>
      <c r="C917" s="389" t="s">
        <v>768</v>
      </c>
      <c r="D917" s="389" t="s">
        <v>25</v>
      </c>
      <c r="E917" s="389"/>
      <c r="F917" s="389"/>
      <c r="G917" s="112">
        <f t="shared" ref="G917:Q917" si="446">G919</f>
        <v>137191</v>
      </c>
      <c r="H917" s="112">
        <f t="shared" si="446"/>
        <v>0</v>
      </c>
      <c r="I917" s="112">
        <f t="shared" si="446"/>
        <v>0</v>
      </c>
      <c r="J917" s="112">
        <f t="shared" si="446"/>
        <v>0</v>
      </c>
      <c r="K917" s="112">
        <f t="shared" si="446"/>
        <v>0</v>
      </c>
      <c r="L917" s="112">
        <f t="shared" si="446"/>
        <v>0</v>
      </c>
      <c r="M917" s="112">
        <f t="shared" si="446"/>
        <v>0</v>
      </c>
      <c r="N917" s="112">
        <f t="shared" si="446"/>
        <v>0</v>
      </c>
      <c r="O917" s="112">
        <f t="shared" si="446"/>
        <v>137191</v>
      </c>
      <c r="P917" s="112">
        <f t="shared" si="446"/>
        <v>0</v>
      </c>
      <c r="Q917" s="469">
        <f t="shared" si="446"/>
        <v>137191</v>
      </c>
      <c r="R917" s="113"/>
      <c r="S917" s="113"/>
      <c r="T917" s="113"/>
      <c r="U917" s="113"/>
    </row>
    <row r="918" spans="1:21" ht="36.75" hidden="1" customHeight="1">
      <c r="A918" s="388"/>
      <c r="B918" s="389"/>
      <c r="C918" s="389"/>
      <c r="D918" s="389"/>
      <c r="E918" s="389"/>
      <c r="F918" s="389"/>
      <c r="G918" s="112"/>
      <c r="H918" s="112"/>
      <c r="I918" s="112"/>
      <c r="J918" s="112"/>
      <c r="K918" s="112"/>
      <c r="L918" s="112"/>
      <c r="M918" s="112"/>
      <c r="N918" s="112"/>
      <c r="O918" s="67">
        <f t="shared" si="434"/>
        <v>0</v>
      </c>
      <c r="P918" s="114">
        <f t="shared" si="441"/>
        <v>0</v>
      </c>
      <c r="Q918" s="497"/>
    </row>
    <row r="919" spans="1:21" s="23" customFormat="1" ht="87" customHeight="1">
      <c r="A919" s="402" t="s">
        <v>770</v>
      </c>
      <c r="B919" s="389" t="s">
        <v>30</v>
      </c>
      <c r="C919" s="389" t="s">
        <v>768</v>
      </c>
      <c r="D919" s="389" t="s">
        <v>25</v>
      </c>
      <c r="E919" s="389" t="s">
        <v>771</v>
      </c>
      <c r="F919" s="389"/>
      <c r="G919" s="112">
        <f>G920</f>
        <v>137191</v>
      </c>
      <c r="H919" s="112">
        <f t="shared" ref="H919:Q919" si="447">H920</f>
        <v>0</v>
      </c>
      <c r="I919" s="112">
        <f t="shared" si="447"/>
        <v>0</v>
      </c>
      <c r="J919" s="112">
        <f t="shared" si="447"/>
        <v>0</v>
      </c>
      <c r="K919" s="112">
        <f t="shared" si="447"/>
        <v>0</v>
      </c>
      <c r="L919" s="112">
        <f t="shared" si="447"/>
        <v>0</v>
      </c>
      <c r="M919" s="112">
        <f t="shared" si="447"/>
        <v>0</v>
      </c>
      <c r="N919" s="112">
        <f t="shared" si="447"/>
        <v>0</v>
      </c>
      <c r="O919" s="112">
        <f t="shared" si="447"/>
        <v>137191</v>
      </c>
      <c r="P919" s="112">
        <f t="shared" si="447"/>
        <v>0</v>
      </c>
      <c r="Q919" s="469">
        <f t="shared" si="447"/>
        <v>137191</v>
      </c>
      <c r="R919" s="113"/>
      <c r="S919" s="113"/>
      <c r="T919" s="113"/>
      <c r="U919" s="113"/>
    </row>
    <row r="920" spans="1:21" ht="36.75" customHeight="1">
      <c r="A920" s="395" t="s">
        <v>772</v>
      </c>
      <c r="B920" s="390" t="s">
        <v>30</v>
      </c>
      <c r="C920" s="390" t="s">
        <v>768</v>
      </c>
      <c r="D920" s="390" t="s">
        <v>25</v>
      </c>
      <c r="E920" s="390" t="s">
        <v>771</v>
      </c>
      <c r="F920" s="390" t="s">
        <v>773</v>
      </c>
      <c r="G920" s="67">
        <v>137191</v>
      </c>
      <c r="H920" s="114"/>
      <c r="I920" s="114"/>
      <c r="J920" s="114"/>
      <c r="K920" s="114"/>
      <c r="L920" s="114"/>
      <c r="M920" s="114"/>
      <c r="N920" s="114"/>
      <c r="O920" s="67">
        <f t="shared" si="434"/>
        <v>137191</v>
      </c>
      <c r="P920" s="114">
        <f t="shared" si="441"/>
        <v>0</v>
      </c>
      <c r="Q920" s="497">
        <v>137191</v>
      </c>
    </row>
    <row r="921" spans="1:21" s="23" customFormat="1" ht="39" customHeight="1">
      <c r="A921" s="396" t="s">
        <v>774</v>
      </c>
      <c r="B921" s="389"/>
      <c r="C921" s="389" t="s">
        <v>768</v>
      </c>
      <c r="D921" s="389" t="s">
        <v>31</v>
      </c>
      <c r="E921" s="389"/>
      <c r="F921" s="389"/>
      <c r="G921" s="112">
        <f>G922</f>
        <v>0</v>
      </c>
      <c r="H921" s="112">
        <f t="shared" ref="H921:Q922" si="448">H922</f>
        <v>0</v>
      </c>
      <c r="I921" s="112">
        <f t="shared" si="448"/>
        <v>5373</v>
      </c>
      <c r="J921" s="112">
        <f t="shared" si="448"/>
        <v>0</v>
      </c>
      <c r="K921" s="112">
        <f t="shared" si="448"/>
        <v>654.9</v>
      </c>
      <c r="L921" s="112">
        <f t="shared" si="448"/>
        <v>0</v>
      </c>
      <c r="M921" s="112">
        <f t="shared" si="448"/>
        <v>0</v>
      </c>
      <c r="N921" s="112">
        <f t="shared" si="448"/>
        <v>0</v>
      </c>
      <c r="O921" s="112">
        <f t="shared" si="448"/>
        <v>6027.9</v>
      </c>
      <c r="P921" s="112">
        <f t="shared" si="448"/>
        <v>5337</v>
      </c>
      <c r="Q921" s="469">
        <f t="shared" si="448"/>
        <v>11364.9</v>
      </c>
      <c r="R921" s="113"/>
      <c r="S921" s="113"/>
      <c r="T921" s="113"/>
      <c r="U921" s="113"/>
    </row>
    <row r="922" spans="1:21" ht="24" customHeight="1">
      <c r="A922" s="396" t="s">
        <v>713</v>
      </c>
      <c r="B922" s="389" t="s">
        <v>30</v>
      </c>
      <c r="C922" s="389" t="s">
        <v>768</v>
      </c>
      <c r="D922" s="389" t="s">
        <v>31</v>
      </c>
      <c r="E922" s="389" t="s">
        <v>775</v>
      </c>
      <c r="F922" s="389"/>
      <c r="G922" s="112">
        <f>G923</f>
        <v>0</v>
      </c>
      <c r="H922" s="112">
        <f t="shared" si="448"/>
        <v>0</v>
      </c>
      <c r="I922" s="112">
        <f t="shared" si="448"/>
        <v>5373</v>
      </c>
      <c r="J922" s="112">
        <f t="shared" si="448"/>
        <v>0</v>
      </c>
      <c r="K922" s="112">
        <f t="shared" si="448"/>
        <v>654.9</v>
      </c>
      <c r="L922" s="112">
        <f t="shared" si="448"/>
        <v>0</v>
      </c>
      <c r="M922" s="112">
        <f t="shared" si="448"/>
        <v>0</v>
      </c>
      <c r="N922" s="112">
        <f t="shared" si="448"/>
        <v>0</v>
      </c>
      <c r="O922" s="112">
        <f t="shared" si="448"/>
        <v>6027.9</v>
      </c>
      <c r="P922" s="112">
        <f t="shared" si="448"/>
        <v>5337</v>
      </c>
      <c r="Q922" s="469">
        <f t="shared" si="448"/>
        <v>11364.9</v>
      </c>
    </row>
    <row r="923" spans="1:21" s="23" customFormat="1" ht="24" customHeight="1">
      <c r="A923" s="394" t="s">
        <v>776</v>
      </c>
      <c r="B923" s="390" t="s">
        <v>30</v>
      </c>
      <c r="C923" s="390" t="s">
        <v>768</v>
      </c>
      <c r="D923" s="390" t="s">
        <v>31</v>
      </c>
      <c r="E923" s="390" t="s">
        <v>775</v>
      </c>
      <c r="F923" s="390" t="s">
        <v>777</v>
      </c>
      <c r="G923" s="67"/>
      <c r="H923" s="114"/>
      <c r="I923" s="114">
        <v>5373</v>
      </c>
      <c r="J923" s="114"/>
      <c r="K923" s="114">
        <v>654.9</v>
      </c>
      <c r="L923" s="114"/>
      <c r="M923" s="114"/>
      <c r="N923" s="114"/>
      <c r="O923" s="67">
        <f t="shared" si="434"/>
        <v>6027.9</v>
      </c>
      <c r="P923" s="114">
        <f t="shared" si="441"/>
        <v>5337</v>
      </c>
      <c r="Q923" s="497">
        <f>6027.9+5337</f>
        <v>11364.9</v>
      </c>
      <c r="R923" s="113"/>
      <c r="S923" s="113"/>
      <c r="T923" s="113"/>
      <c r="U923" s="113"/>
    </row>
    <row r="924" spans="1:21" ht="24" customHeight="1">
      <c r="A924" s="397" t="s">
        <v>778</v>
      </c>
      <c r="B924" s="389"/>
      <c r="C924" s="389" t="s">
        <v>768</v>
      </c>
      <c r="D924" s="389" t="s">
        <v>127</v>
      </c>
      <c r="E924" s="389"/>
      <c r="F924" s="389"/>
      <c r="G924" s="112">
        <f>G929+G931+G925+G927</f>
        <v>0</v>
      </c>
      <c r="H924" s="112">
        <f>H929+H931+H925+H927</f>
        <v>390</v>
      </c>
      <c r="I924" s="112">
        <f>I929+I931+I925+I927</f>
        <v>14660.2</v>
      </c>
      <c r="J924" s="112">
        <f>J929+J931+J925+J927</f>
        <v>168.5</v>
      </c>
      <c r="K924" s="112">
        <f t="shared" ref="K924:Q924" si="449">K929+K931+K925+K927</f>
        <v>0</v>
      </c>
      <c r="L924" s="112">
        <f t="shared" si="449"/>
        <v>0</v>
      </c>
      <c r="M924" s="112">
        <f t="shared" si="449"/>
        <v>0</v>
      </c>
      <c r="N924" s="112">
        <f t="shared" si="449"/>
        <v>0</v>
      </c>
      <c r="O924" s="112">
        <f t="shared" si="449"/>
        <v>15218.7</v>
      </c>
      <c r="P924" s="112">
        <f t="shared" si="449"/>
        <v>2198.6000000000004</v>
      </c>
      <c r="Q924" s="469">
        <f t="shared" si="449"/>
        <v>17417.3</v>
      </c>
    </row>
    <row r="925" spans="1:21" ht="33.75">
      <c r="A925" s="396" t="s">
        <v>779</v>
      </c>
      <c r="B925" s="389" t="s">
        <v>30</v>
      </c>
      <c r="C925" s="389" t="s">
        <v>768</v>
      </c>
      <c r="D925" s="389" t="s">
        <v>127</v>
      </c>
      <c r="E925" s="389" t="s">
        <v>780</v>
      </c>
      <c r="F925" s="389"/>
      <c r="G925" s="112">
        <f>G926</f>
        <v>0</v>
      </c>
      <c r="H925" s="112">
        <f>H926</f>
        <v>0</v>
      </c>
      <c r="I925" s="112">
        <f>I926</f>
        <v>11000</v>
      </c>
      <c r="J925" s="112">
        <f>J926</f>
        <v>0</v>
      </c>
      <c r="K925" s="112">
        <f t="shared" ref="K925:Q925" si="450">K926</f>
        <v>0</v>
      </c>
      <c r="L925" s="112">
        <f t="shared" si="450"/>
        <v>0</v>
      </c>
      <c r="M925" s="112">
        <f t="shared" si="450"/>
        <v>0</v>
      </c>
      <c r="N925" s="112">
        <f t="shared" si="450"/>
        <v>0</v>
      </c>
      <c r="O925" s="112">
        <f t="shared" si="450"/>
        <v>11000</v>
      </c>
      <c r="P925" s="112">
        <f t="shared" si="450"/>
        <v>0</v>
      </c>
      <c r="Q925" s="469">
        <f t="shared" si="450"/>
        <v>11000</v>
      </c>
    </row>
    <row r="926" spans="1:21" ht="22.5">
      <c r="A926" s="394" t="s">
        <v>73</v>
      </c>
      <c r="B926" s="390" t="s">
        <v>30</v>
      </c>
      <c r="C926" s="390" t="s">
        <v>768</v>
      </c>
      <c r="D926" s="390" t="s">
        <v>127</v>
      </c>
      <c r="E926" s="390" t="s">
        <v>780</v>
      </c>
      <c r="F926" s="390" t="s">
        <v>74</v>
      </c>
      <c r="G926" s="67"/>
      <c r="H926" s="67"/>
      <c r="I926" s="67">
        <v>11000</v>
      </c>
      <c r="J926" s="67"/>
      <c r="K926" s="67"/>
      <c r="L926" s="67"/>
      <c r="M926" s="67"/>
      <c r="N926" s="67"/>
      <c r="O926" s="67">
        <f t="shared" si="434"/>
        <v>11000</v>
      </c>
      <c r="P926" s="114">
        <f t="shared" si="441"/>
        <v>0</v>
      </c>
      <c r="Q926" s="497">
        <v>11000</v>
      </c>
    </row>
    <row r="927" spans="1:21" ht="56.25">
      <c r="A927" s="396" t="s">
        <v>29</v>
      </c>
      <c r="B927" s="389" t="s">
        <v>30</v>
      </c>
      <c r="C927" s="389" t="s">
        <v>768</v>
      </c>
      <c r="D927" s="389" t="s">
        <v>127</v>
      </c>
      <c r="E927" s="389" t="s">
        <v>32</v>
      </c>
      <c r="F927" s="389"/>
      <c r="G927" s="112">
        <f>G928</f>
        <v>0</v>
      </c>
      <c r="H927" s="112">
        <f>H928</f>
        <v>0</v>
      </c>
      <c r="I927" s="112">
        <f>I928</f>
        <v>4050.2</v>
      </c>
      <c r="J927" s="112">
        <f>J928</f>
        <v>168.5</v>
      </c>
      <c r="K927" s="112">
        <f t="shared" ref="K927:Q927" si="451">K928</f>
        <v>0</v>
      </c>
      <c r="L927" s="112">
        <f t="shared" si="451"/>
        <v>0</v>
      </c>
      <c r="M927" s="112">
        <f t="shared" si="451"/>
        <v>0</v>
      </c>
      <c r="N927" s="112">
        <f t="shared" si="451"/>
        <v>0</v>
      </c>
      <c r="O927" s="112">
        <f t="shared" si="451"/>
        <v>4218.7</v>
      </c>
      <c r="P927" s="112">
        <f t="shared" si="451"/>
        <v>2198.6000000000004</v>
      </c>
      <c r="Q927" s="469">
        <f t="shared" si="451"/>
        <v>6417.3</v>
      </c>
    </row>
    <row r="928" spans="1:21" s="171" customFormat="1" ht="22.5">
      <c r="A928" s="394" t="s">
        <v>73</v>
      </c>
      <c r="B928" s="390" t="s">
        <v>30</v>
      </c>
      <c r="C928" s="390" t="s">
        <v>768</v>
      </c>
      <c r="D928" s="390" t="s">
        <v>127</v>
      </c>
      <c r="E928" s="390" t="s">
        <v>32</v>
      </c>
      <c r="F928" s="390" t="s">
        <v>74</v>
      </c>
      <c r="G928" s="67"/>
      <c r="H928" s="67"/>
      <c r="I928" s="67">
        <v>4050.2</v>
      </c>
      <c r="J928" s="67">
        <v>168.5</v>
      </c>
      <c r="K928" s="67"/>
      <c r="L928" s="67"/>
      <c r="M928" s="67"/>
      <c r="N928" s="67"/>
      <c r="O928" s="67">
        <f t="shared" si="434"/>
        <v>4218.7</v>
      </c>
      <c r="P928" s="114">
        <f t="shared" si="441"/>
        <v>2198.6000000000004</v>
      </c>
      <c r="Q928" s="497">
        <v>6417.3</v>
      </c>
      <c r="R928" s="837"/>
      <c r="S928" s="837"/>
      <c r="T928" s="837"/>
      <c r="U928" s="837"/>
    </row>
    <row r="929" spans="1:17" ht="33.75">
      <c r="A929" s="388" t="s">
        <v>781</v>
      </c>
      <c r="B929" s="389" t="s">
        <v>30</v>
      </c>
      <c r="C929" s="389" t="s">
        <v>768</v>
      </c>
      <c r="D929" s="389" t="s">
        <v>127</v>
      </c>
      <c r="E929" s="389" t="s">
        <v>113</v>
      </c>
      <c r="F929" s="389"/>
      <c r="G929" s="112">
        <f>G930</f>
        <v>0</v>
      </c>
      <c r="H929" s="112">
        <f>H930</f>
        <v>0</v>
      </c>
      <c r="I929" s="112">
        <f>I930</f>
        <v>0</v>
      </c>
      <c r="J929" s="112">
        <f>J930</f>
        <v>0</v>
      </c>
      <c r="K929" s="112">
        <f t="shared" ref="K929:Q929" si="452">K930</f>
        <v>0</v>
      </c>
      <c r="L929" s="112">
        <f t="shared" si="452"/>
        <v>0</v>
      </c>
      <c r="M929" s="112">
        <f t="shared" si="452"/>
        <v>0</v>
      </c>
      <c r="N929" s="112">
        <f t="shared" si="452"/>
        <v>0</v>
      </c>
      <c r="O929" s="112">
        <f t="shared" si="452"/>
        <v>0</v>
      </c>
      <c r="P929" s="112">
        <f t="shared" si="452"/>
        <v>0</v>
      </c>
      <c r="Q929" s="469">
        <f t="shared" si="452"/>
        <v>0</v>
      </c>
    </row>
    <row r="930" spans="1:17">
      <c r="A930" s="398" t="s">
        <v>782</v>
      </c>
      <c r="B930" s="390" t="s">
        <v>30</v>
      </c>
      <c r="C930" s="390" t="s">
        <v>768</v>
      </c>
      <c r="D930" s="390" t="s">
        <v>127</v>
      </c>
      <c r="E930" s="390" t="s">
        <v>113</v>
      </c>
      <c r="F930" s="390" t="s">
        <v>783</v>
      </c>
      <c r="G930" s="67"/>
      <c r="H930" s="114"/>
      <c r="I930" s="114"/>
      <c r="J930" s="114"/>
      <c r="K930" s="114"/>
      <c r="L930" s="114"/>
      <c r="M930" s="114"/>
      <c r="N930" s="114"/>
      <c r="O930" s="67">
        <f t="shared" si="434"/>
        <v>0</v>
      </c>
      <c r="P930" s="114">
        <f t="shared" si="441"/>
        <v>0</v>
      </c>
      <c r="Q930" s="497">
        <v>0</v>
      </c>
    </row>
    <row r="931" spans="1:17" ht="56.25">
      <c r="A931" s="396" t="s">
        <v>490</v>
      </c>
      <c r="B931" s="389" t="s">
        <v>30</v>
      </c>
      <c r="C931" s="389" t="s">
        <v>768</v>
      </c>
      <c r="D931" s="389" t="s">
        <v>127</v>
      </c>
      <c r="E931" s="389" t="s">
        <v>491</v>
      </c>
      <c r="F931" s="389"/>
      <c r="G931" s="112">
        <f>G932</f>
        <v>0</v>
      </c>
      <c r="H931" s="112">
        <f>H932</f>
        <v>390</v>
      </c>
      <c r="I931" s="112">
        <f>I932</f>
        <v>-390</v>
      </c>
      <c r="J931" s="112">
        <f>J932</f>
        <v>0</v>
      </c>
      <c r="K931" s="112">
        <f t="shared" ref="K931:Q931" si="453">K932</f>
        <v>0</v>
      </c>
      <c r="L931" s="112">
        <f t="shared" si="453"/>
        <v>0</v>
      </c>
      <c r="M931" s="112">
        <f t="shared" si="453"/>
        <v>0</v>
      </c>
      <c r="N931" s="112">
        <f t="shared" si="453"/>
        <v>0</v>
      </c>
      <c r="O931" s="112">
        <f t="shared" si="453"/>
        <v>0</v>
      </c>
      <c r="P931" s="112">
        <f t="shared" si="453"/>
        <v>0</v>
      </c>
      <c r="Q931" s="469">
        <f t="shared" si="453"/>
        <v>0</v>
      </c>
    </row>
    <row r="932" spans="1:17">
      <c r="A932" s="370" t="s">
        <v>33</v>
      </c>
      <c r="B932" s="390" t="s">
        <v>30</v>
      </c>
      <c r="C932" s="390" t="s">
        <v>768</v>
      </c>
      <c r="D932" s="390" t="s">
        <v>127</v>
      </c>
      <c r="E932" s="390" t="s">
        <v>491</v>
      </c>
      <c r="F932" s="390" t="s">
        <v>34</v>
      </c>
      <c r="G932" s="67"/>
      <c r="H932" s="114">
        <v>390</v>
      </c>
      <c r="I932" s="114">
        <v>-390</v>
      </c>
      <c r="J932" s="114"/>
      <c r="K932" s="114"/>
      <c r="L932" s="114"/>
      <c r="M932" s="114"/>
      <c r="N932" s="114"/>
      <c r="O932" s="67">
        <f t="shared" si="434"/>
        <v>0</v>
      </c>
      <c r="P932" s="114">
        <f t="shared" si="441"/>
        <v>0</v>
      </c>
      <c r="Q932" s="497">
        <v>0</v>
      </c>
    </row>
    <row r="933" spans="1:17" ht="13.5" thickBot="1">
      <c r="A933" s="409" t="s">
        <v>23</v>
      </c>
      <c r="B933" s="410"/>
      <c r="C933" s="410"/>
      <c r="D933" s="410"/>
      <c r="E933" s="410"/>
      <c r="F933" s="410"/>
      <c r="G933" s="387">
        <f>G916+G912+G897+G832+G770+G395+G370+G150+G123+G118+G20</f>
        <v>1733432.1871400001</v>
      </c>
      <c r="H933" s="387">
        <f t="shared" ref="H933:Q933" si="454">H916+H912+H897+H832+H770+H395+H370+H150+H123+H118+H20</f>
        <v>71934.012610000005</v>
      </c>
      <c r="I933" s="387">
        <f t="shared" si="454"/>
        <v>133169.84217999998</v>
      </c>
      <c r="J933" s="387">
        <f t="shared" si="454"/>
        <v>233494.80060000002</v>
      </c>
      <c r="K933" s="387">
        <f t="shared" si="454"/>
        <v>31602.962</v>
      </c>
      <c r="L933" s="387">
        <f t="shared" si="454"/>
        <v>68301.48496999999</v>
      </c>
      <c r="M933" s="387">
        <f t="shared" si="454"/>
        <v>0</v>
      </c>
      <c r="N933" s="387">
        <f t="shared" si="454"/>
        <v>0</v>
      </c>
      <c r="O933" s="387">
        <f t="shared" si="454"/>
        <v>2271935.2894999995</v>
      </c>
      <c r="P933" s="387">
        <f t="shared" si="454"/>
        <v>143507.81810000003</v>
      </c>
      <c r="Q933" s="513">
        <f t="shared" si="454"/>
        <v>2364574.8631799999</v>
      </c>
    </row>
    <row r="934" spans="1:17">
      <c r="A934" s="674"/>
      <c r="B934" s="674"/>
      <c r="C934" s="674"/>
      <c r="D934" s="674"/>
      <c r="E934" s="674"/>
      <c r="F934" s="674"/>
      <c r="G934" s="838"/>
      <c r="O934" s="687"/>
      <c r="P934" s="689"/>
      <c r="Q934" s="690"/>
    </row>
    <row r="935" spans="1:17">
      <c r="A935" s="679"/>
      <c r="B935" s="779"/>
      <c r="C935" s="779"/>
      <c r="D935" s="779"/>
      <c r="E935" s="779"/>
      <c r="F935" s="681"/>
      <c r="G935" s="682"/>
      <c r="O935" s="686"/>
      <c r="P935" s="689"/>
      <c r="Q935" s="690"/>
    </row>
    <row r="936" spans="1:17" ht="14.25">
      <c r="A936" s="683" t="s">
        <v>784</v>
      </c>
      <c r="B936" s="684"/>
      <c r="C936" s="673"/>
      <c r="D936" s="673"/>
      <c r="E936" s="673"/>
      <c r="F936" s="673"/>
      <c r="G936" s="673"/>
      <c r="H936" s="673"/>
      <c r="I936" s="673"/>
      <c r="J936" s="673"/>
      <c r="K936" s="673"/>
      <c r="L936" s="673"/>
      <c r="M936" s="673"/>
      <c r="N936" s="673"/>
      <c r="O936" s="673"/>
      <c r="P936" s="691"/>
      <c r="Q936" s="692"/>
    </row>
    <row r="937" spans="1:17">
      <c r="A937" s="374"/>
      <c r="B937" s="374"/>
      <c r="C937" s="374"/>
      <c r="D937" s="374"/>
      <c r="E937" s="374"/>
      <c r="F937" s="374"/>
      <c r="G937" s="374"/>
      <c r="O937" s="686"/>
      <c r="P937" s="689"/>
      <c r="Q937" s="690"/>
    </row>
    <row r="938" spans="1:17">
      <c r="A938" s="374"/>
      <c r="B938" s="374"/>
      <c r="C938" s="374"/>
      <c r="D938" s="374"/>
      <c r="E938" s="374"/>
      <c r="F938" s="374"/>
      <c r="G938" s="374"/>
      <c r="P938" s="689"/>
      <c r="Q938" s="690"/>
    </row>
    <row r="939" spans="1:17">
      <c r="A939" s="374"/>
      <c r="B939" s="374"/>
      <c r="C939" s="374"/>
      <c r="D939" s="374"/>
      <c r="E939" s="374"/>
      <c r="F939" s="374"/>
      <c r="G939" s="685"/>
      <c r="H939" s="685"/>
      <c r="I939" s="685"/>
      <c r="J939" s="685"/>
      <c r="K939" s="685"/>
      <c r="L939" s="685"/>
      <c r="M939" s="685"/>
      <c r="N939" s="685">
        <f t="shared" ref="H939:Q939" si="455">N898+N847++N771+N766+N764+N737+N680+N608+N594++N488+N441+N398+N389+N315+N287+N238+N235+N227+N207+N160+N143+N125+N74+N68+N59</f>
        <v>0</v>
      </c>
      <c r="O939" s="685">
        <f t="shared" si="455"/>
        <v>848917.00913000002</v>
      </c>
      <c r="P939" s="685">
        <f t="shared" si="455"/>
        <v>-8942.9972000000071</v>
      </c>
      <c r="Q939" s="685"/>
    </row>
    <row r="940" spans="1:17">
      <c r="A940" s="374"/>
      <c r="B940" s="374"/>
      <c r="C940" s="374"/>
      <c r="D940" s="374"/>
      <c r="E940" s="374"/>
      <c r="F940" s="374"/>
      <c r="G940" s="375"/>
      <c r="H940" s="375"/>
      <c r="I940" s="375"/>
      <c r="J940" s="375"/>
      <c r="K940" s="375"/>
      <c r="L940" s="375"/>
      <c r="M940" s="375"/>
      <c r="N940" s="375">
        <f t="shared" ref="H940:Q940" si="456">N913+N841+N839+N834+N591+N589+N386+N378+N376+N232+N114+N112+N109+N104+N102+N83+N51+N48+N45+N31+N25</f>
        <v>0</v>
      </c>
      <c r="O940" s="375">
        <f t="shared" si="456"/>
        <v>87993.518450000003</v>
      </c>
      <c r="P940" s="375">
        <f t="shared" si="456"/>
        <v>-4423.8740899999975</v>
      </c>
      <c r="Q940" s="375"/>
    </row>
    <row r="941" spans="1:17">
      <c r="E941" s="113"/>
      <c r="F941" s="113"/>
      <c r="G941" s="376"/>
      <c r="H941" s="376"/>
      <c r="I941" s="376"/>
      <c r="J941" s="376"/>
      <c r="K941" s="376"/>
      <c r="L941" s="376"/>
      <c r="M941" s="376"/>
      <c r="N941" s="376">
        <f t="shared" ref="H941:Q941" si="457">N931+N927+N925+N922+N919+N892+N887+N877+N875+N873+N871+N868+N866+N863+N861+N859+N856+N851+N845+N843+N836+N829+N827+N825+N823+N768+N735+N732+N730+N727+N724+N722+N586+N583+N580+N573+N570+N562+N555+N550+N545+N542++N437+N434+N431+N428+N383+N380+N374+N372+N368+N366+N364+N360+N285+N283+N280+N277+N275+N273+N271+N230+N201+N194+N191+N189+N187+N185+N183+N181+N179+N177+N175+N152+N140+N121+N119+N116+N107+N99+N94+N91+N86+N80+N78+N57+N55+N43+N29+N22</f>
        <v>0</v>
      </c>
      <c r="O941" s="376">
        <f t="shared" si="457"/>
        <v>1335024.76192</v>
      </c>
      <c r="P941" s="376">
        <f t="shared" si="457"/>
        <v>95225.980340000009</v>
      </c>
      <c r="Q941" s="376"/>
    </row>
    <row r="942" spans="1:17">
      <c r="G942" s="686"/>
      <c r="H942" s="686"/>
      <c r="I942" s="686"/>
      <c r="J942" s="686"/>
      <c r="K942" s="686"/>
      <c r="L942" s="686"/>
      <c r="M942" s="686"/>
      <c r="N942" s="686">
        <f t="shared" ref="N942:Q942" si="458">SUBTOTAL(9,N939:N941)</f>
        <v>0</v>
      </c>
      <c r="O942" s="686">
        <f t="shared" si="458"/>
        <v>2271935.2895</v>
      </c>
      <c r="P942" s="686">
        <f t="shared" si="458"/>
        <v>81859.109049999999</v>
      </c>
      <c r="Q942" s="686"/>
    </row>
    <row r="943" spans="1:17">
      <c r="I943" s="686"/>
      <c r="J943" s="686"/>
      <c r="K943" s="686"/>
      <c r="L943" s="686"/>
      <c r="M943" s="686"/>
      <c r="N943" s="686">
        <f>N942-N933</f>
        <v>0</v>
      </c>
      <c r="Q943" s="686"/>
    </row>
    <row r="944" spans="1:17">
      <c r="G944" s="687"/>
      <c r="Q944" s="686"/>
    </row>
    <row r="945" spans="7:17">
      <c r="G945" s="688"/>
      <c r="N945" s="686">
        <f>N942+13.6+981.246+1788.3+4073.56+4847.4+2659.759</f>
        <v>14363.865</v>
      </c>
      <c r="Q945" s="686"/>
    </row>
    <row r="946" spans="7:17">
      <c r="H946" s="686"/>
      <c r="I946" s="686"/>
      <c r="J946" s="686"/>
      <c r="K946" s="686"/>
      <c r="L946" s="686"/>
      <c r="M946" s="686"/>
      <c r="N946" s="686">
        <f>[1]доходы!K196-'[1]расходная часть'!N945+N947</f>
        <v>0</v>
      </c>
      <c r="Q946" s="686"/>
    </row>
    <row r="947" spans="7:17">
      <c r="J947" s="686"/>
      <c r="K947" s="686"/>
      <c r="L947" s="686"/>
      <c r="N947" s="686"/>
      <c r="Q947" s="686"/>
    </row>
    <row r="948" spans="7:17">
      <c r="K948" s="686"/>
      <c r="L948" s="686"/>
      <c r="M948" s="686"/>
      <c r="N948" s="686"/>
      <c r="Q948" s="686"/>
    </row>
    <row r="949" spans="7:17">
      <c r="I949" s="686"/>
      <c r="J949" s="686"/>
      <c r="K949" s="686"/>
      <c r="L949" s="686"/>
      <c r="M949" s="686"/>
      <c r="N949" s="686"/>
    </row>
    <row r="950" spans="7:17">
      <c r="J950" s="686"/>
      <c r="K950" s="686"/>
      <c r="L950" s="686"/>
      <c r="M950" s="686"/>
      <c r="N950" s="686"/>
    </row>
    <row r="952" spans="7:17">
      <c r="I952" s="686"/>
      <c r="J952" s="686"/>
      <c r="K952" s="686"/>
      <c r="L952" s="686"/>
      <c r="M952" s="686"/>
      <c r="N952" s="686"/>
    </row>
  </sheetData>
  <autoFilter ref="A18:S928">
    <filterColumn colId="4"/>
    <filterColumn colId="12"/>
    <filterColumn colId="13"/>
  </autoFilter>
  <mergeCells count="13">
    <mergeCell ref="E1:Q1"/>
    <mergeCell ref="E9:Q9"/>
    <mergeCell ref="E10:Q10"/>
    <mergeCell ref="A12:Q12"/>
    <mergeCell ref="A13:Q13"/>
    <mergeCell ref="E2:Q2"/>
    <mergeCell ref="A14:Q14"/>
    <mergeCell ref="E8:Q8"/>
    <mergeCell ref="E7:Q7"/>
    <mergeCell ref="E4:Q4"/>
    <mergeCell ref="E3:Q3"/>
    <mergeCell ref="E6:Q6"/>
    <mergeCell ref="E5:Q5"/>
  </mergeCells>
  <pageMargins left="0.74803149606299213" right="0.74803149606299213" top="0.51181102362204722" bottom="0.51181102362204722" header="0.51181102362204722" footer="0.51181102362204722"/>
  <pageSetup paperSize="9" fitToHeight="200" orientation="landscape" r:id="rId1"/>
  <headerFooter alignWithMargins="0"/>
  <rowBreaks count="1" manualBreakCount="1">
    <brk id="857" max="16" man="1"/>
  </rowBreaks>
  <colBreaks count="1" manualBreakCount="1">
    <brk id="15" max="949" man="1"/>
  </colBreaks>
</worksheet>
</file>

<file path=xl/worksheets/sheet3.xml><?xml version="1.0" encoding="utf-8"?>
<worksheet xmlns="http://schemas.openxmlformats.org/spreadsheetml/2006/main" xmlns:r="http://schemas.openxmlformats.org/officeDocument/2006/relationships">
  <sheetPr filterMode="1">
    <pageSetUpPr fitToPage="1"/>
  </sheetPr>
  <dimension ref="A1:XFD952"/>
  <sheetViews>
    <sheetView view="pageBreakPreview" zoomScaleSheetLayoutView="100" workbookViewId="0">
      <pane xSplit="7" ySplit="9" topLeftCell="K906" activePane="bottomRight" state="frozen"/>
      <selection activeCell="M25" sqref="M25"/>
      <selection pane="topRight" activeCell="M25" sqref="M25"/>
      <selection pane="bottomLeft" activeCell="M25" sqref="M25"/>
      <selection pane="bottomRight" activeCell="G11" sqref="G1:P1048576"/>
    </sheetView>
  </sheetViews>
  <sheetFormatPr defaultRowHeight="12.75"/>
  <cols>
    <col min="1" max="1" width="61.28515625" style="1" customWidth="1"/>
    <col min="2" max="2" width="5.140625" style="1" customWidth="1"/>
    <col min="3" max="3" width="5" style="1" customWidth="1"/>
    <col min="4" max="4" width="3.7109375" style="1" customWidth="1"/>
    <col min="5" max="5" width="16.28515625" style="1" customWidth="1"/>
    <col min="6" max="6" width="4.7109375" style="1" customWidth="1"/>
    <col min="7" max="7" width="24" style="1" hidden="1" customWidth="1"/>
    <col min="8" max="9" width="13.140625" style="1" hidden="1" customWidth="1"/>
    <col min="10" max="10" width="15.28515625" style="1" hidden="1" customWidth="1"/>
    <col min="11" max="14" width="15.140625" style="1" hidden="1" customWidth="1"/>
    <col min="15" max="15" width="14.85546875" style="1" hidden="1" customWidth="1"/>
    <col min="16" max="16" width="15.42578125" style="1" hidden="1" customWidth="1"/>
    <col min="17" max="17" width="16" style="1" customWidth="1"/>
    <col min="18" max="18" width="13.28515625" style="1" customWidth="1"/>
    <col min="19" max="19" width="13.28515625" style="1" bestFit="1" customWidth="1"/>
    <col min="20" max="16384" width="9.140625" style="1"/>
  </cols>
  <sheetData>
    <row r="1" spans="1:17">
      <c r="E1" s="799" t="s">
        <v>1117</v>
      </c>
      <c r="F1" s="799"/>
      <c r="G1" s="799"/>
      <c r="H1" s="799"/>
      <c r="I1" s="799"/>
      <c r="J1" s="799"/>
      <c r="K1" s="799"/>
      <c r="L1" s="799"/>
      <c r="M1" s="799"/>
      <c r="N1" s="806"/>
      <c r="O1" s="806"/>
      <c r="P1" s="799"/>
      <c r="Q1" s="800"/>
    </row>
    <row r="2" spans="1:17">
      <c r="E2" s="799" t="s">
        <v>1</v>
      </c>
      <c r="F2" s="799"/>
      <c r="G2" s="799"/>
      <c r="H2" s="799"/>
      <c r="I2" s="799"/>
      <c r="J2" s="799"/>
      <c r="K2" s="799"/>
      <c r="L2" s="799"/>
      <c r="M2" s="799"/>
      <c r="N2" s="806"/>
      <c r="O2" s="806"/>
      <c r="P2" s="799"/>
      <c r="Q2" s="800"/>
    </row>
    <row r="3" spans="1:17">
      <c r="E3" s="799" t="s">
        <v>2</v>
      </c>
      <c r="F3" s="799"/>
      <c r="G3" s="799"/>
      <c r="H3" s="799"/>
      <c r="I3" s="799"/>
      <c r="J3" s="799"/>
      <c r="K3" s="799"/>
      <c r="L3" s="799"/>
      <c r="M3" s="799"/>
      <c r="N3" s="806"/>
      <c r="O3" s="806"/>
      <c r="P3" s="799"/>
      <c r="Q3" s="800"/>
    </row>
    <row r="4" spans="1:17">
      <c r="E4" s="801" t="s">
        <v>3</v>
      </c>
      <c r="F4" s="801"/>
      <c r="G4" s="801"/>
      <c r="H4" s="801"/>
      <c r="I4" s="801"/>
      <c r="J4" s="801"/>
      <c r="K4" s="801"/>
      <c r="L4" s="801"/>
      <c r="M4" s="801"/>
      <c r="N4" s="807"/>
      <c r="O4" s="807"/>
      <c r="P4" s="801"/>
      <c r="Q4" s="802"/>
    </row>
    <row r="5" spans="1:17">
      <c r="E5" s="803" t="s">
        <v>1098</v>
      </c>
      <c r="F5" s="803"/>
      <c r="G5" s="803"/>
      <c r="H5" s="803"/>
      <c r="I5" s="803"/>
      <c r="J5" s="803"/>
      <c r="K5" s="803"/>
      <c r="L5" s="803"/>
      <c r="M5" s="803"/>
      <c r="N5" s="803"/>
      <c r="O5" s="803"/>
      <c r="P5" s="803"/>
      <c r="Q5" s="804"/>
    </row>
    <row r="6" spans="1:17">
      <c r="A6" s="2"/>
      <c r="B6" s="2"/>
      <c r="C6" s="2"/>
      <c r="D6" s="2"/>
      <c r="E6" s="799" t="s">
        <v>1118</v>
      </c>
      <c r="F6" s="799"/>
      <c r="G6" s="799"/>
      <c r="H6" s="799"/>
      <c r="I6" s="799"/>
      <c r="J6" s="799"/>
      <c r="K6" s="799"/>
      <c r="L6" s="799"/>
      <c r="M6" s="799"/>
      <c r="N6" s="799"/>
      <c r="O6" s="799"/>
      <c r="P6" s="799"/>
      <c r="Q6" s="800"/>
    </row>
    <row r="7" spans="1:17">
      <c r="A7" s="2"/>
      <c r="B7" s="2"/>
      <c r="C7" s="2"/>
      <c r="D7" s="2"/>
      <c r="E7" s="799" t="s">
        <v>1</v>
      </c>
      <c r="F7" s="799"/>
      <c r="G7" s="799"/>
      <c r="H7" s="799"/>
      <c r="I7" s="799"/>
      <c r="J7" s="799"/>
      <c r="K7" s="799"/>
      <c r="L7" s="799"/>
      <c r="M7" s="799"/>
      <c r="N7" s="799"/>
      <c r="O7" s="799"/>
      <c r="P7" s="799"/>
      <c r="Q7" s="800"/>
    </row>
    <row r="8" spans="1:17">
      <c r="A8" s="2"/>
      <c r="B8" s="2"/>
      <c r="C8" s="2"/>
      <c r="D8" s="2"/>
      <c r="E8" s="799" t="s">
        <v>2</v>
      </c>
      <c r="F8" s="799"/>
      <c r="G8" s="799"/>
      <c r="H8" s="799"/>
      <c r="I8" s="799"/>
      <c r="J8" s="799"/>
      <c r="K8" s="799"/>
      <c r="L8" s="799"/>
      <c r="M8" s="799"/>
      <c r="N8" s="799"/>
      <c r="O8" s="799"/>
      <c r="P8" s="799"/>
      <c r="Q8" s="800"/>
    </row>
    <row r="9" spans="1:17">
      <c r="A9" s="3"/>
      <c r="B9" s="3"/>
      <c r="C9" s="3"/>
      <c r="D9" s="3"/>
      <c r="E9" s="801" t="s">
        <v>3</v>
      </c>
      <c r="F9" s="801"/>
      <c r="G9" s="801"/>
      <c r="H9" s="801"/>
      <c r="I9" s="801"/>
      <c r="J9" s="801"/>
      <c r="K9" s="801"/>
      <c r="L9" s="801"/>
      <c r="M9" s="801"/>
      <c r="N9" s="801"/>
      <c r="O9" s="801"/>
      <c r="P9" s="801"/>
      <c r="Q9" s="802"/>
    </row>
    <row r="10" spans="1:17">
      <c r="A10" s="3"/>
      <c r="B10" s="3"/>
      <c r="C10" s="3"/>
      <c r="D10" s="3"/>
      <c r="E10" s="801" t="s">
        <v>5</v>
      </c>
      <c r="F10" s="801"/>
      <c r="G10" s="801"/>
      <c r="H10" s="801"/>
      <c r="I10" s="801"/>
      <c r="J10" s="801"/>
      <c r="K10" s="801"/>
      <c r="L10" s="801"/>
      <c r="M10" s="801"/>
      <c r="N10" s="807"/>
      <c r="O10" s="807"/>
      <c r="P10" s="801"/>
      <c r="Q10" s="802"/>
    </row>
    <row r="11" spans="1:17" ht="18.75" customHeight="1">
      <c r="A11" s="3"/>
      <c r="B11" s="3"/>
      <c r="C11" s="3"/>
      <c r="D11" s="3"/>
      <c r="E11" s="3"/>
      <c r="F11" s="3"/>
      <c r="G11" s="3"/>
      <c r="P11" s="334"/>
      <c r="Q11" s="334"/>
    </row>
    <row r="12" spans="1:17" ht="14.25" customHeight="1">
      <c r="A12" s="805" t="s">
        <v>6</v>
      </c>
      <c r="B12" s="805"/>
      <c r="C12" s="805"/>
      <c r="D12" s="805"/>
      <c r="E12" s="805"/>
      <c r="F12" s="805"/>
      <c r="G12" s="805"/>
      <c r="H12" s="805"/>
      <c r="I12" s="805"/>
      <c r="J12" s="805"/>
      <c r="K12" s="805"/>
      <c r="L12" s="805"/>
      <c r="M12" s="805"/>
      <c r="N12" s="805"/>
      <c r="O12" s="805"/>
      <c r="P12" s="805"/>
      <c r="Q12" s="805"/>
    </row>
    <row r="13" spans="1:17">
      <c r="A13" s="805" t="s">
        <v>7</v>
      </c>
      <c r="B13" s="805"/>
      <c r="C13" s="805"/>
      <c r="D13" s="805"/>
      <c r="E13" s="805"/>
      <c r="F13" s="805"/>
      <c r="G13" s="805"/>
      <c r="H13" s="805"/>
      <c r="I13" s="805"/>
      <c r="J13" s="805"/>
      <c r="K13" s="805"/>
      <c r="L13" s="805"/>
      <c r="M13" s="805"/>
      <c r="N13" s="805"/>
      <c r="O13" s="805"/>
      <c r="P13" s="805"/>
      <c r="Q13" s="805"/>
    </row>
    <row r="14" spans="1:17" ht="24" customHeight="1">
      <c r="A14" s="798" t="s">
        <v>1115</v>
      </c>
      <c r="B14" s="798"/>
      <c r="C14" s="798"/>
      <c r="D14" s="798"/>
      <c r="E14" s="798"/>
      <c r="F14" s="798"/>
      <c r="G14" s="798"/>
      <c r="H14" s="798"/>
      <c r="I14" s="798"/>
      <c r="J14" s="798"/>
      <c r="K14" s="798"/>
      <c r="L14" s="798"/>
      <c r="M14" s="798"/>
      <c r="N14" s="798"/>
      <c r="O14" s="798"/>
      <c r="P14" s="798"/>
      <c r="Q14" s="798"/>
    </row>
    <row r="15" spans="1:17" ht="13.5" thickBot="1">
      <c r="A15" s="4"/>
      <c r="B15" s="5"/>
      <c r="C15" s="5"/>
      <c r="D15" s="5"/>
      <c r="E15" s="5"/>
      <c r="F15" s="6"/>
      <c r="G15" s="7"/>
      <c r="O15" s="7" t="s">
        <v>9</v>
      </c>
      <c r="P15" s="334"/>
      <c r="Q15" s="334"/>
    </row>
    <row r="16" spans="1:17" ht="33.75">
      <c r="A16" s="551" t="s">
        <v>10</v>
      </c>
      <c r="B16" s="552" t="s">
        <v>11</v>
      </c>
      <c r="C16" s="553" t="s">
        <v>12</v>
      </c>
      <c r="D16" s="553" t="s">
        <v>13</v>
      </c>
      <c r="E16" s="553" t="s">
        <v>14</v>
      </c>
      <c r="F16" s="553" t="s">
        <v>15</v>
      </c>
      <c r="G16" s="554" t="s">
        <v>16</v>
      </c>
      <c r="H16" s="555" t="s">
        <v>17</v>
      </c>
      <c r="I16" s="556" t="s">
        <v>18</v>
      </c>
      <c r="J16" s="556" t="s">
        <v>19</v>
      </c>
      <c r="K16" s="556" t="s">
        <v>20</v>
      </c>
      <c r="L16" s="556" t="s">
        <v>21</v>
      </c>
      <c r="M16" s="557" t="s">
        <v>22</v>
      </c>
      <c r="N16" s="411" t="s">
        <v>1071</v>
      </c>
      <c r="O16" s="276" t="s">
        <v>16</v>
      </c>
      <c r="P16" s="572" t="s">
        <v>1099</v>
      </c>
      <c r="Q16" s="573" t="s">
        <v>16</v>
      </c>
    </row>
    <row r="17" spans="1:17" ht="12.75" customHeight="1">
      <c r="A17" s="558">
        <v>1</v>
      </c>
      <c r="B17" s="559">
        <v>2</v>
      </c>
      <c r="C17" s="559">
        <v>3</v>
      </c>
      <c r="D17" s="559">
        <v>4</v>
      </c>
      <c r="E17" s="559">
        <v>5</v>
      </c>
      <c r="F17" s="560">
        <v>6</v>
      </c>
      <c r="G17" s="561">
        <v>7</v>
      </c>
      <c r="H17" s="562"/>
      <c r="I17" s="563"/>
      <c r="J17" s="563"/>
      <c r="K17" s="563"/>
      <c r="L17" s="563"/>
      <c r="M17" s="564"/>
      <c r="N17" s="412"/>
      <c r="O17" s="9"/>
      <c r="P17" s="574"/>
      <c r="Q17" s="564"/>
    </row>
    <row r="18" spans="1:17" ht="12.75" customHeight="1" thickBot="1">
      <c r="A18" s="565"/>
      <c r="B18" s="566"/>
      <c r="C18" s="566"/>
      <c r="D18" s="566"/>
      <c r="E18" s="566"/>
      <c r="F18" s="567"/>
      <c r="G18" s="568"/>
      <c r="H18" s="569"/>
      <c r="I18" s="570"/>
      <c r="J18" s="570"/>
      <c r="K18" s="570"/>
      <c r="L18" s="570"/>
      <c r="M18" s="571"/>
      <c r="N18" s="412"/>
      <c r="O18" s="9"/>
      <c r="P18" s="575"/>
      <c r="Q18" s="571"/>
    </row>
    <row r="19" spans="1:17" ht="12.75" hidden="1" customHeight="1">
      <c r="A19" s="426" t="s">
        <v>23</v>
      </c>
      <c r="B19" s="427"/>
      <c r="C19" s="427"/>
      <c r="D19" s="427"/>
      <c r="E19" s="427"/>
      <c r="F19" s="427"/>
      <c r="G19" s="428">
        <f t="shared" ref="G19:Q19" si="0">G925</f>
        <v>0</v>
      </c>
      <c r="H19" s="428">
        <f t="shared" si="0"/>
        <v>0</v>
      </c>
      <c r="I19" s="428">
        <f t="shared" si="0"/>
        <v>11000</v>
      </c>
      <c r="J19" s="428">
        <f t="shared" si="0"/>
        <v>0</v>
      </c>
      <c r="K19" s="428">
        <f t="shared" si="0"/>
        <v>0</v>
      </c>
      <c r="L19" s="428">
        <f t="shared" si="0"/>
        <v>0</v>
      </c>
      <c r="M19" s="428">
        <f t="shared" si="0"/>
        <v>0</v>
      </c>
      <c r="N19" s="10">
        <f t="shared" si="0"/>
        <v>0</v>
      </c>
      <c r="O19" s="10">
        <f t="shared" si="0"/>
        <v>11000</v>
      </c>
      <c r="P19" s="428">
        <f t="shared" si="0"/>
        <v>0</v>
      </c>
      <c r="Q19" s="428">
        <f t="shared" si="0"/>
        <v>11000</v>
      </c>
    </row>
    <row r="20" spans="1:17" ht="13.5" thickBot="1">
      <c r="A20" s="523" t="s">
        <v>24</v>
      </c>
      <c r="B20" s="524"/>
      <c r="C20" s="524" t="s">
        <v>25</v>
      </c>
      <c r="D20" s="524"/>
      <c r="E20" s="524"/>
      <c r="F20" s="524"/>
      <c r="G20" s="525">
        <f>G54</f>
        <v>1627.8000000000002</v>
      </c>
      <c r="H20" s="525">
        <f t="shared" ref="H20:Q20" si="1">H54</f>
        <v>989.5</v>
      </c>
      <c r="I20" s="525">
        <f t="shared" si="1"/>
        <v>44</v>
      </c>
      <c r="J20" s="525">
        <f t="shared" si="1"/>
        <v>0</v>
      </c>
      <c r="K20" s="525">
        <f t="shared" si="1"/>
        <v>0</v>
      </c>
      <c r="L20" s="525">
        <f t="shared" si="1"/>
        <v>0</v>
      </c>
      <c r="M20" s="526">
        <f t="shared" si="1"/>
        <v>0</v>
      </c>
      <c r="N20" s="356">
        <f t="shared" si="1"/>
        <v>0</v>
      </c>
      <c r="O20" s="350">
        <f t="shared" si="1"/>
        <v>2661.3</v>
      </c>
      <c r="P20" s="527">
        <f t="shared" si="1"/>
        <v>-484.57940000000002</v>
      </c>
      <c r="Q20" s="526">
        <f t="shared" si="1"/>
        <v>2176.7205999999996</v>
      </c>
    </row>
    <row r="21" spans="1:17" ht="25.5" hidden="1">
      <c r="A21" s="585" t="s">
        <v>26</v>
      </c>
      <c r="B21" s="454"/>
      <c r="C21" s="454" t="s">
        <v>27</v>
      </c>
      <c r="D21" s="454" t="s">
        <v>28</v>
      </c>
      <c r="E21" s="454"/>
      <c r="F21" s="454"/>
      <c r="G21" s="455">
        <f>G24+G22</f>
        <v>2031.44</v>
      </c>
      <c r="H21" s="455">
        <f>H24+H22</f>
        <v>0</v>
      </c>
      <c r="I21" s="455">
        <f>I24+I22</f>
        <v>0</v>
      </c>
      <c r="J21" s="455">
        <f>J24+J22</f>
        <v>1.3</v>
      </c>
      <c r="K21" s="455">
        <f t="shared" ref="K21:Q21" si="2">K24+K22</f>
        <v>0</v>
      </c>
      <c r="L21" s="455">
        <f t="shared" si="2"/>
        <v>0</v>
      </c>
      <c r="M21" s="455">
        <f t="shared" si="2"/>
        <v>0</v>
      </c>
      <c r="N21" s="78">
        <f t="shared" si="2"/>
        <v>0</v>
      </c>
      <c r="O21" s="78">
        <f t="shared" si="2"/>
        <v>2032.74</v>
      </c>
      <c r="P21" s="455">
        <f t="shared" si="2"/>
        <v>956.68122999999991</v>
      </c>
      <c r="Q21" s="455">
        <f t="shared" si="2"/>
        <v>2989.4212299999999</v>
      </c>
    </row>
    <row r="22" spans="1:17" ht="76.5" hidden="1">
      <c r="A22" s="14" t="s">
        <v>29</v>
      </c>
      <c r="B22" s="15" t="s">
        <v>30</v>
      </c>
      <c r="C22" s="15" t="s">
        <v>25</v>
      </c>
      <c r="D22" s="15" t="s">
        <v>31</v>
      </c>
      <c r="E22" s="15" t="s">
        <v>32</v>
      </c>
      <c r="F22" s="15"/>
      <c r="G22" s="16">
        <f>G23</f>
        <v>0</v>
      </c>
      <c r="H22" s="16">
        <f>H23</f>
        <v>0</v>
      </c>
      <c r="I22" s="16">
        <f>I23</f>
        <v>381</v>
      </c>
      <c r="J22" s="16">
        <f>J23</f>
        <v>1.3</v>
      </c>
      <c r="K22" s="16">
        <f t="shared" ref="K22:M22" si="3">K23</f>
        <v>0</v>
      </c>
      <c r="L22" s="16">
        <f t="shared" si="3"/>
        <v>0</v>
      </c>
      <c r="M22" s="16">
        <f t="shared" si="3"/>
        <v>0</v>
      </c>
      <c r="N22" s="16">
        <f>N23</f>
        <v>0</v>
      </c>
      <c r="O22" s="16">
        <f t="shared" ref="O22:Q22" si="4">O23</f>
        <v>382.3</v>
      </c>
      <c r="P22" s="16">
        <f t="shared" si="4"/>
        <v>327.21999999999997</v>
      </c>
      <c r="Q22" s="16">
        <f t="shared" si="4"/>
        <v>709.52</v>
      </c>
    </row>
    <row r="23" spans="1:17" hidden="1">
      <c r="A23" s="17" t="s">
        <v>33</v>
      </c>
      <c r="B23" s="18" t="s">
        <v>30</v>
      </c>
      <c r="C23" s="18" t="s">
        <v>25</v>
      </c>
      <c r="D23" s="18" t="s">
        <v>31</v>
      </c>
      <c r="E23" s="18" t="s">
        <v>32</v>
      </c>
      <c r="F23" s="18" t="s">
        <v>34</v>
      </c>
      <c r="G23" s="19"/>
      <c r="H23" s="19"/>
      <c r="I23" s="19">
        <v>381</v>
      </c>
      <c r="J23" s="298">
        <v>1.3</v>
      </c>
      <c r="K23" s="298"/>
      <c r="L23" s="298"/>
      <c r="M23" s="298"/>
      <c r="N23" s="298"/>
      <c r="O23" s="298">
        <f>I23+H23+G23+J23+K23+L23+M23+N23</f>
        <v>382.3</v>
      </c>
      <c r="P23" s="287">
        <f>Q23-O23</f>
        <v>327.21999999999997</v>
      </c>
      <c r="Q23" s="8">
        <v>709.52</v>
      </c>
    </row>
    <row r="24" spans="1:17" s="23" customFormat="1" ht="38.25" hidden="1">
      <c r="A24" s="20" t="s">
        <v>35</v>
      </c>
      <c r="B24" s="21" t="s">
        <v>30</v>
      </c>
      <c r="C24" s="21" t="s">
        <v>25</v>
      </c>
      <c r="D24" s="21" t="s">
        <v>31</v>
      </c>
      <c r="E24" s="21" t="s">
        <v>36</v>
      </c>
      <c r="F24" s="21"/>
      <c r="G24" s="22">
        <f>G25</f>
        <v>2031.44</v>
      </c>
      <c r="H24" s="22">
        <f>H25</f>
        <v>0</v>
      </c>
      <c r="I24" s="22">
        <f>I25</f>
        <v>-381</v>
      </c>
      <c r="J24" s="22">
        <f>J25</f>
        <v>0</v>
      </c>
      <c r="K24" s="22">
        <f t="shared" ref="K24:Q24" si="5">K25</f>
        <v>0</v>
      </c>
      <c r="L24" s="22">
        <f t="shared" si="5"/>
        <v>0</v>
      </c>
      <c r="M24" s="22">
        <f t="shared" si="5"/>
        <v>0</v>
      </c>
      <c r="N24" s="22">
        <f t="shared" si="5"/>
        <v>0</v>
      </c>
      <c r="O24" s="142">
        <f t="shared" si="5"/>
        <v>1650.44</v>
      </c>
      <c r="P24" s="142">
        <f t="shared" si="5"/>
        <v>629.46123</v>
      </c>
      <c r="Q24" s="142">
        <f t="shared" si="5"/>
        <v>2279.9012299999999</v>
      </c>
    </row>
    <row r="25" spans="1:17" s="23" customFormat="1" hidden="1">
      <c r="A25" s="335" t="s">
        <v>37</v>
      </c>
      <c r="B25" s="77" t="s">
        <v>30</v>
      </c>
      <c r="C25" s="77" t="s">
        <v>25</v>
      </c>
      <c r="D25" s="77" t="s">
        <v>31</v>
      </c>
      <c r="E25" s="77" t="s">
        <v>36</v>
      </c>
      <c r="F25" s="77"/>
      <c r="G25" s="78">
        <f>G26+G27</f>
        <v>2031.44</v>
      </c>
      <c r="H25" s="78">
        <f>H26+H27</f>
        <v>0</v>
      </c>
      <c r="I25" s="78">
        <f>I26+I27</f>
        <v>-381</v>
      </c>
      <c r="J25" s="78">
        <f>J26+J27</f>
        <v>0</v>
      </c>
      <c r="K25" s="78">
        <f t="shared" ref="K25:Q25" si="6">K26+K27</f>
        <v>0</v>
      </c>
      <c r="L25" s="78">
        <f t="shared" si="6"/>
        <v>0</v>
      </c>
      <c r="M25" s="78">
        <f t="shared" si="6"/>
        <v>0</v>
      </c>
      <c r="N25" s="78">
        <f t="shared" si="6"/>
        <v>0</v>
      </c>
      <c r="O25" s="78">
        <f t="shared" si="6"/>
        <v>1650.44</v>
      </c>
      <c r="P25" s="78">
        <f t="shared" si="6"/>
        <v>629.46123</v>
      </c>
      <c r="Q25" s="78">
        <f t="shared" si="6"/>
        <v>2279.9012299999999</v>
      </c>
    </row>
    <row r="26" spans="1:17" hidden="1">
      <c r="A26" s="336" t="s">
        <v>33</v>
      </c>
      <c r="B26" s="337" t="s">
        <v>30</v>
      </c>
      <c r="C26" s="337" t="s">
        <v>25</v>
      </c>
      <c r="D26" s="337" t="s">
        <v>31</v>
      </c>
      <c r="E26" s="337" t="s">
        <v>36</v>
      </c>
      <c r="F26" s="337" t="s">
        <v>34</v>
      </c>
      <c r="G26" s="338">
        <v>2020.94</v>
      </c>
      <c r="H26" s="339"/>
      <c r="I26" s="340">
        <v>-381</v>
      </c>
      <c r="J26" s="340"/>
      <c r="K26" s="340"/>
      <c r="L26" s="340"/>
      <c r="M26" s="340"/>
      <c r="N26" s="340"/>
      <c r="O26" s="341">
        <f t="shared" ref="O26:O90" si="7">I26+H26+G26+J26+K26+L26+M26+N26</f>
        <v>1639.94</v>
      </c>
      <c r="P26" s="342">
        <f>Q26-O26</f>
        <v>540</v>
      </c>
      <c r="Q26" s="343">
        <v>2179.94</v>
      </c>
    </row>
    <row r="27" spans="1:17" hidden="1">
      <c r="A27" s="344" t="s">
        <v>38</v>
      </c>
      <c r="B27" s="337" t="s">
        <v>30</v>
      </c>
      <c r="C27" s="337" t="s">
        <v>25</v>
      </c>
      <c r="D27" s="337" t="s">
        <v>31</v>
      </c>
      <c r="E27" s="337" t="s">
        <v>36</v>
      </c>
      <c r="F27" s="337" t="s">
        <v>39</v>
      </c>
      <c r="G27" s="338">
        <v>10.5</v>
      </c>
      <c r="H27" s="339"/>
      <c r="I27" s="340"/>
      <c r="J27" s="340"/>
      <c r="K27" s="340"/>
      <c r="L27" s="340"/>
      <c r="M27" s="340"/>
      <c r="N27" s="340"/>
      <c r="O27" s="341">
        <f t="shared" si="7"/>
        <v>10.5</v>
      </c>
      <c r="P27" s="342">
        <f>Q27-O27</f>
        <v>89.46123</v>
      </c>
      <c r="Q27" s="343">
        <v>99.96123</v>
      </c>
    </row>
    <row r="28" spans="1:17" ht="38.25" hidden="1">
      <c r="A28" s="345" t="s">
        <v>40</v>
      </c>
      <c r="B28" s="77"/>
      <c r="C28" s="77" t="s">
        <v>25</v>
      </c>
      <c r="D28" s="77" t="s">
        <v>41</v>
      </c>
      <c r="E28" s="77"/>
      <c r="F28" s="77"/>
      <c r="G28" s="78">
        <f>G31+G29</f>
        <v>36723.127999999997</v>
      </c>
      <c r="H28" s="78">
        <f>H31+H29</f>
        <v>0</v>
      </c>
      <c r="I28" s="78">
        <f>I31+I29</f>
        <v>0</v>
      </c>
      <c r="J28" s="78">
        <f>J31+J29</f>
        <v>495.7</v>
      </c>
      <c r="K28" s="78">
        <f t="shared" ref="K28:Q28" si="8">K31+K29</f>
        <v>0</v>
      </c>
      <c r="L28" s="78">
        <f t="shared" si="8"/>
        <v>0</v>
      </c>
      <c r="M28" s="78">
        <f t="shared" si="8"/>
        <v>0</v>
      </c>
      <c r="N28" s="78">
        <f t="shared" si="8"/>
        <v>0</v>
      </c>
      <c r="O28" s="78">
        <f t="shared" si="8"/>
        <v>37218.828000000001</v>
      </c>
      <c r="P28" s="78">
        <f t="shared" si="8"/>
        <v>1551.4381000000008</v>
      </c>
      <c r="Q28" s="78">
        <f t="shared" si="8"/>
        <v>36312.866099999999</v>
      </c>
    </row>
    <row r="29" spans="1:17" ht="76.5" hidden="1">
      <c r="A29" s="14" t="s">
        <v>29</v>
      </c>
      <c r="B29" s="15" t="s">
        <v>30</v>
      </c>
      <c r="C29" s="15" t="s">
        <v>25</v>
      </c>
      <c r="D29" s="15" t="s">
        <v>41</v>
      </c>
      <c r="E29" s="15" t="s">
        <v>32</v>
      </c>
      <c r="F29" s="15"/>
      <c r="G29" s="16">
        <f>G30</f>
        <v>0</v>
      </c>
      <c r="H29" s="16">
        <f>H30</f>
        <v>0</v>
      </c>
      <c r="I29" s="16">
        <f>I30</f>
        <v>2391.6999999999998</v>
      </c>
      <c r="J29" s="16">
        <f>J30</f>
        <v>35.700000000000003</v>
      </c>
      <c r="K29" s="16">
        <f t="shared" ref="K29:Q29" si="9">K30</f>
        <v>0</v>
      </c>
      <c r="L29" s="16">
        <f t="shared" si="9"/>
        <v>0</v>
      </c>
      <c r="M29" s="16">
        <f t="shared" si="9"/>
        <v>0</v>
      </c>
      <c r="N29" s="16">
        <f t="shared" si="9"/>
        <v>0</v>
      </c>
      <c r="O29" s="16">
        <f t="shared" si="9"/>
        <v>2427.3999999999996</v>
      </c>
      <c r="P29" s="16">
        <f t="shared" si="9"/>
        <v>3358.4649599999998</v>
      </c>
      <c r="Q29" s="16">
        <f t="shared" si="9"/>
        <v>3358.4649599999998</v>
      </c>
    </row>
    <row r="30" spans="1:17" hidden="1">
      <c r="A30" s="17" t="s">
        <v>33</v>
      </c>
      <c r="B30" s="18" t="s">
        <v>30</v>
      </c>
      <c r="C30" s="18" t="s">
        <v>25</v>
      </c>
      <c r="D30" s="18" t="s">
        <v>41</v>
      </c>
      <c r="E30" s="18" t="s">
        <v>32</v>
      </c>
      <c r="F30" s="18" t="s">
        <v>34</v>
      </c>
      <c r="G30" s="19"/>
      <c r="H30" s="19"/>
      <c r="I30" s="19">
        <v>2391.6999999999998</v>
      </c>
      <c r="J30" s="298">
        <v>35.700000000000003</v>
      </c>
      <c r="K30" s="298"/>
      <c r="L30" s="298"/>
      <c r="M30" s="298"/>
      <c r="N30" s="298"/>
      <c r="O30" s="298">
        <f t="shared" si="7"/>
        <v>2427.3999999999996</v>
      </c>
      <c r="P30" s="8">
        <f>Q30</f>
        <v>3358.4649599999998</v>
      </c>
      <c r="Q30" s="8">
        <v>3358.4649599999998</v>
      </c>
    </row>
    <row r="31" spans="1:17" s="23" customFormat="1" hidden="1">
      <c r="A31" s="335" t="s">
        <v>42</v>
      </c>
      <c r="B31" s="77" t="s">
        <v>30</v>
      </c>
      <c r="C31" s="77" t="s">
        <v>25</v>
      </c>
      <c r="D31" s="77" t="s">
        <v>41</v>
      </c>
      <c r="E31" s="77" t="s">
        <v>43</v>
      </c>
      <c r="F31" s="77"/>
      <c r="G31" s="78">
        <f t="shared" ref="G31:M31" si="10">G32+G33+G35+G37+G38+G34</f>
        <v>36723.127999999997</v>
      </c>
      <c r="H31" s="78">
        <f t="shared" si="10"/>
        <v>0</v>
      </c>
      <c r="I31" s="78">
        <f t="shared" si="10"/>
        <v>-2391.6999999999998</v>
      </c>
      <c r="J31" s="78">
        <f t="shared" si="10"/>
        <v>460</v>
      </c>
      <c r="K31" s="78">
        <f t="shared" si="10"/>
        <v>0</v>
      </c>
      <c r="L31" s="78">
        <f t="shared" si="10"/>
        <v>0</v>
      </c>
      <c r="M31" s="78">
        <f t="shared" si="10"/>
        <v>0</v>
      </c>
      <c r="N31" s="78">
        <f>N32+N33+N35+N37+N38+N34+N36</f>
        <v>0</v>
      </c>
      <c r="O31" s="78">
        <f t="shared" ref="O31:Q31" si="11">O32+O33+O35+O37+O38+O34+O36</f>
        <v>34791.428</v>
      </c>
      <c r="P31" s="78">
        <f t="shared" si="11"/>
        <v>-1807.026859999999</v>
      </c>
      <c r="Q31" s="78">
        <f t="shared" si="11"/>
        <v>32954.401140000002</v>
      </c>
    </row>
    <row r="32" spans="1:17" hidden="1">
      <c r="A32" s="336" t="s">
        <v>33</v>
      </c>
      <c r="B32" s="337" t="s">
        <v>30</v>
      </c>
      <c r="C32" s="337" t="s">
        <v>25</v>
      </c>
      <c r="D32" s="337" t="s">
        <v>41</v>
      </c>
      <c r="E32" s="337" t="s">
        <v>43</v>
      </c>
      <c r="F32" s="337" t="s">
        <v>34</v>
      </c>
      <c r="G32" s="338">
        <v>24116.611000000001</v>
      </c>
      <c r="H32" s="339"/>
      <c r="I32" s="340">
        <v>-2391.6999999999998</v>
      </c>
      <c r="J32" s="340"/>
      <c r="K32" s="340"/>
      <c r="L32" s="340"/>
      <c r="M32" s="340"/>
      <c r="N32" s="340"/>
      <c r="O32" s="341">
        <f t="shared" si="7"/>
        <v>21724.911</v>
      </c>
      <c r="P32" s="342">
        <f>Q32-O32</f>
        <v>-379.7599999999984</v>
      </c>
      <c r="Q32" s="343">
        <v>21345.151000000002</v>
      </c>
    </row>
    <row r="33" spans="1:17" hidden="1">
      <c r="A33" s="344" t="s">
        <v>38</v>
      </c>
      <c r="B33" s="337" t="s">
        <v>30</v>
      </c>
      <c r="C33" s="337" t="s">
        <v>25</v>
      </c>
      <c r="D33" s="337" t="s">
        <v>41</v>
      </c>
      <c r="E33" s="337" t="s">
        <v>43</v>
      </c>
      <c r="F33" s="337" t="s">
        <v>39</v>
      </c>
      <c r="G33" s="338">
        <v>1341.7</v>
      </c>
      <c r="H33" s="339"/>
      <c r="I33" s="340"/>
      <c r="J33" s="340"/>
      <c r="K33" s="340"/>
      <c r="L33" s="340"/>
      <c r="M33" s="340"/>
      <c r="N33" s="340"/>
      <c r="O33" s="341">
        <f t="shared" si="7"/>
        <v>1341.7</v>
      </c>
      <c r="P33" s="342">
        <f>Q33-O33</f>
        <v>-539.02543000000003</v>
      </c>
      <c r="Q33" s="343">
        <v>802.67457000000002</v>
      </c>
    </row>
    <row r="34" spans="1:17" ht="25.5" hidden="1">
      <c r="A34" s="344" t="s">
        <v>44</v>
      </c>
      <c r="B34" s="337" t="s">
        <v>30</v>
      </c>
      <c r="C34" s="337" t="s">
        <v>25</v>
      </c>
      <c r="D34" s="337" t="s">
        <v>41</v>
      </c>
      <c r="E34" s="337" t="s">
        <v>43</v>
      </c>
      <c r="F34" s="337" t="s">
        <v>45</v>
      </c>
      <c r="G34" s="338">
        <v>3750</v>
      </c>
      <c r="H34" s="339"/>
      <c r="I34" s="340"/>
      <c r="J34" s="340"/>
      <c r="K34" s="340"/>
      <c r="L34" s="340"/>
      <c r="M34" s="340"/>
      <c r="N34" s="340"/>
      <c r="O34" s="341">
        <f t="shared" si="7"/>
        <v>3750</v>
      </c>
      <c r="P34" s="342">
        <f>Q34-O34</f>
        <v>-855.34783000000016</v>
      </c>
      <c r="Q34" s="343">
        <v>2894.6521699999998</v>
      </c>
    </row>
    <row r="35" spans="1:17" hidden="1">
      <c r="A35" s="344" t="s">
        <v>46</v>
      </c>
      <c r="B35" s="337" t="s">
        <v>30</v>
      </c>
      <c r="C35" s="337" t="s">
        <v>25</v>
      </c>
      <c r="D35" s="337" t="s">
        <v>41</v>
      </c>
      <c r="E35" s="337" t="s">
        <v>43</v>
      </c>
      <c r="F35" s="337" t="s">
        <v>47</v>
      </c>
      <c r="G35" s="338">
        <v>7204.317</v>
      </c>
      <c r="H35" s="339"/>
      <c r="I35" s="340"/>
      <c r="J35" s="340">
        <v>460</v>
      </c>
      <c r="K35" s="340"/>
      <c r="L35" s="340"/>
      <c r="M35" s="340"/>
      <c r="N35" s="340"/>
      <c r="O35" s="341">
        <f t="shared" si="7"/>
        <v>7664.317</v>
      </c>
      <c r="P35" s="342">
        <f>Q35-O35</f>
        <v>-62.893600000000333</v>
      </c>
      <c r="Q35" s="343">
        <v>7601.4233999999997</v>
      </c>
    </row>
    <row r="36" spans="1:17" hidden="1">
      <c r="A36" s="344"/>
      <c r="B36" s="337"/>
      <c r="C36" s="337"/>
      <c r="D36" s="337"/>
      <c r="E36" s="337"/>
      <c r="F36" s="337"/>
      <c r="G36" s="338"/>
      <c r="H36" s="339"/>
      <c r="I36" s="340"/>
      <c r="J36" s="340"/>
      <c r="K36" s="340"/>
      <c r="L36" s="340"/>
      <c r="M36" s="340"/>
      <c r="N36" s="340"/>
      <c r="O36" s="341"/>
      <c r="P36" s="342">
        <f>Q36-O36</f>
        <v>15</v>
      </c>
      <c r="Q36" s="346">
        <v>15</v>
      </c>
    </row>
    <row r="37" spans="1:17" hidden="1">
      <c r="A37" s="347" t="s">
        <v>48</v>
      </c>
      <c r="B37" s="337" t="s">
        <v>30</v>
      </c>
      <c r="C37" s="337" t="s">
        <v>25</v>
      </c>
      <c r="D37" s="337" t="s">
        <v>41</v>
      </c>
      <c r="E37" s="337" t="s">
        <v>43</v>
      </c>
      <c r="F37" s="337" t="s">
        <v>49</v>
      </c>
      <c r="G37" s="338">
        <v>300</v>
      </c>
      <c r="H37" s="339"/>
      <c r="I37" s="340"/>
      <c r="J37" s="340"/>
      <c r="K37" s="340"/>
      <c r="L37" s="340"/>
      <c r="M37" s="340"/>
      <c r="N37" s="340"/>
      <c r="O37" s="341">
        <f t="shared" si="7"/>
        <v>300</v>
      </c>
      <c r="P37" s="348">
        <f>Q36-O36</f>
        <v>15</v>
      </c>
      <c r="Q37" s="349">
        <v>285</v>
      </c>
    </row>
    <row r="38" spans="1:17" hidden="1">
      <c r="A38" s="347" t="s">
        <v>50</v>
      </c>
      <c r="B38" s="337" t="s">
        <v>30</v>
      </c>
      <c r="C38" s="337" t="s">
        <v>25</v>
      </c>
      <c r="D38" s="337" t="s">
        <v>41</v>
      </c>
      <c r="E38" s="337" t="s">
        <v>43</v>
      </c>
      <c r="F38" s="337" t="s">
        <v>51</v>
      </c>
      <c r="G38" s="338">
        <v>10.5</v>
      </c>
      <c r="H38" s="339"/>
      <c r="I38" s="340"/>
      <c r="J38" s="340"/>
      <c r="K38" s="340"/>
      <c r="L38" s="340"/>
      <c r="M38" s="340"/>
      <c r="N38" s="340"/>
      <c r="O38" s="341">
        <f t="shared" si="7"/>
        <v>10.5</v>
      </c>
      <c r="P38" s="342">
        <f>Q38-O38</f>
        <v>0</v>
      </c>
      <c r="Q38" s="349">
        <v>10.5</v>
      </c>
    </row>
    <row r="39" spans="1:17" s="23" customFormat="1" hidden="1">
      <c r="A39" s="20"/>
      <c r="B39" s="21"/>
      <c r="C39" s="21" t="s">
        <v>25</v>
      </c>
      <c r="D39" s="21" t="s">
        <v>52</v>
      </c>
      <c r="E39" s="21"/>
      <c r="F39" s="21"/>
      <c r="G39" s="22">
        <f>G40</f>
        <v>0</v>
      </c>
      <c r="H39" s="22">
        <f t="shared" ref="H39:Q40" si="12">H40</f>
        <v>0</v>
      </c>
      <c r="I39" s="22">
        <f t="shared" si="12"/>
        <v>0</v>
      </c>
      <c r="J39" s="22">
        <f t="shared" si="12"/>
        <v>0</v>
      </c>
      <c r="K39" s="22">
        <f t="shared" si="12"/>
        <v>0</v>
      </c>
      <c r="L39" s="22">
        <f t="shared" si="12"/>
        <v>0</v>
      </c>
      <c r="M39" s="22">
        <f t="shared" si="12"/>
        <v>0</v>
      </c>
      <c r="N39" s="22">
        <f t="shared" si="12"/>
        <v>0</v>
      </c>
      <c r="O39" s="22">
        <f t="shared" si="12"/>
        <v>0</v>
      </c>
      <c r="P39" s="22">
        <f t="shared" si="12"/>
        <v>0</v>
      </c>
      <c r="Q39" s="22">
        <f t="shared" si="12"/>
        <v>0</v>
      </c>
    </row>
    <row r="40" spans="1:17" s="34" customFormat="1" ht="38.25" hidden="1">
      <c r="A40" s="20" t="s">
        <v>53</v>
      </c>
      <c r="B40" s="21" t="s">
        <v>30</v>
      </c>
      <c r="C40" s="21" t="s">
        <v>25</v>
      </c>
      <c r="D40" s="21" t="s">
        <v>52</v>
      </c>
      <c r="E40" s="21" t="s">
        <v>54</v>
      </c>
      <c r="F40" s="21"/>
      <c r="G40" s="22">
        <f>G41</f>
        <v>0</v>
      </c>
      <c r="H40" s="22">
        <f t="shared" si="12"/>
        <v>0</v>
      </c>
      <c r="I40" s="22">
        <f t="shared" si="12"/>
        <v>0</v>
      </c>
      <c r="J40" s="22">
        <f t="shared" si="12"/>
        <v>0</v>
      </c>
      <c r="K40" s="22">
        <f t="shared" si="12"/>
        <v>0</v>
      </c>
      <c r="L40" s="22">
        <f t="shared" si="12"/>
        <v>0</v>
      </c>
      <c r="M40" s="22">
        <f t="shared" si="12"/>
        <v>0</v>
      </c>
      <c r="N40" s="22">
        <f t="shared" si="12"/>
        <v>0</v>
      </c>
      <c r="O40" s="22">
        <f t="shared" si="12"/>
        <v>0</v>
      </c>
      <c r="P40" s="22">
        <f t="shared" si="12"/>
        <v>0</v>
      </c>
      <c r="Q40" s="22">
        <f t="shared" si="12"/>
        <v>0</v>
      </c>
    </row>
    <row r="41" spans="1:17" hidden="1">
      <c r="A41" s="31" t="s">
        <v>46</v>
      </c>
      <c r="B41" s="27" t="s">
        <v>30</v>
      </c>
      <c r="C41" s="27" t="s">
        <v>25</v>
      </c>
      <c r="D41" s="27" t="s">
        <v>52</v>
      </c>
      <c r="E41" s="27" t="s">
        <v>54</v>
      </c>
      <c r="F41" s="27" t="s">
        <v>47</v>
      </c>
      <c r="G41" s="28"/>
      <c r="H41" s="29"/>
      <c r="I41" s="30"/>
      <c r="J41" s="30"/>
      <c r="K41" s="30"/>
      <c r="L41" s="30"/>
      <c r="M41" s="30"/>
      <c r="N41" s="30"/>
      <c r="O41" s="298">
        <f t="shared" si="7"/>
        <v>0</v>
      </c>
      <c r="P41" s="8"/>
      <c r="Q41" s="8"/>
    </row>
    <row r="42" spans="1:17" ht="25.5" hidden="1">
      <c r="A42" s="35" t="s">
        <v>55</v>
      </c>
      <c r="B42" s="18"/>
      <c r="C42" s="12" t="s">
        <v>25</v>
      </c>
      <c r="D42" s="12" t="s">
        <v>56</v>
      </c>
      <c r="E42" s="18"/>
      <c r="F42" s="18"/>
      <c r="G42" s="36">
        <f>G45+G43</f>
        <v>1702.06</v>
      </c>
      <c r="H42" s="36">
        <f>H45+H43</f>
        <v>0</v>
      </c>
      <c r="I42" s="36">
        <f>I45+I43</f>
        <v>0</v>
      </c>
      <c r="J42" s="36">
        <f>J45+J43</f>
        <v>1.3</v>
      </c>
      <c r="K42" s="36">
        <f t="shared" ref="K42:Q42" si="13">K45+K43</f>
        <v>0</v>
      </c>
      <c r="L42" s="36">
        <f t="shared" si="13"/>
        <v>0</v>
      </c>
      <c r="M42" s="36">
        <f t="shared" si="13"/>
        <v>0</v>
      </c>
      <c r="N42" s="36">
        <f t="shared" si="13"/>
        <v>0</v>
      </c>
      <c r="O42" s="36">
        <f t="shared" si="13"/>
        <v>1703.3600000000001</v>
      </c>
      <c r="P42" s="36">
        <f t="shared" si="13"/>
        <v>-21.924960000000112</v>
      </c>
      <c r="Q42" s="322">
        <f t="shared" si="13"/>
        <v>1681.4350399999998</v>
      </c>
    </row>
    <row r="43" spans="1:17" ht="76.5" hidden="1">
      <c r="A43" s="14" t="s">
        <v>29</v>
      </c>
      <c r="B43" s="15" t="s">
        <v>30</v>
      </c>
      <c r="C43" s="15" t="s">
        <v>25</v>
      </c>
      <c r="D43" s="15" t="s">
        <v>56</v>
      </c>
      <c r="E43" s="15" t="s">
        <v>32</v>
      </c>
      <c r="F43" s="15"/>
      <c r="G43" s="16">
        <f>G44</f>
        <v>0</v>
      </c>
      <c r="H43" s="16">
        <f>H44</f>
        <v>0</v>
      </c>
      <c r="I43" s="16">
        <f>I44</f>
        <v>305.3</v>
      </c>
      <c r="J43" s="16">
        <f>J44</f>
        <v>1.3</v>
      </c>
      <c r="K43" s="16">
        <f t="shared" ref="K43:Q43" si="14">K44</f>
        <v>0</v>
      </c>
      <c r="L43" s="16">
        <f t="shared" si="14"/>
        <v>0</v>
      </c>
      <c r="M43" s="16">
        <f t="shared" si="14"/>
        <v>0</v>
      </c>
      <c r="N43" s="16">
        <f t="shared" si="14"/>
        <v>0</v>
      </c>
      <c r="O43" s="16">
        <f t="shared" si="14"/>
        <v>306.60000000000002</v>
      </c>
      <c r="P43" s="16">
        <f t="shared" si="14"/>
        <v>8.7150399999999877</v>
      </c>
      <c r="Q43" s="16">
        <f t="shared" si="14"/>
        <v>315.31504000000001</v>
      </c>
    </row>
    <row r="44" spans="1:17" hidden="1">
      <c r="A44" s="17" t="s">
        <v>33</v>
      </c>
      <c r="B44" s="18" t="s">
        <v>30</v>
      </c>
      <c r="C44" s="18" t="s">
        <v>25</v>
      </c>
      <c r="D44" s="18" t="s">
        <v>56</v>
      </c>
      <c r="E44" s="18" t="s">
        <v>32</v>
      </c>
      <c r="F44" s="18" t="s">
        <v>34</v>
      </c>
      <c r="G44" s="19"/>
      <c r="H44" s="19"/>
      <c r="I44" s="19">
        <v>305.3</v>
      </c>
      <c r="J44" s="298">
        <v>1.3</v>
      </c>
      <c r="K44" s="298"/>
      <c r="L44" s="298"/>
      <c r="M44" s="298"/>
      <c r="N44" s="298"/>
      <c r="O44" s="298">
        <f t="shared" si="7"/>
        <v>306.60000000000002</v>
      </c>
      <c r="P44" s="287">
        <f>Q44-O44</f>
        <v>8.7150399999999877</v>
      </c>
      <c r="Q44" s="8">
        <v>315.31504000000001</v>
      </c>
    </row>
    <row r="45" spans="1:17" s="23" customFormat="1" ht="25.5" hidden="1">
      <c r="A45" s="37" t="s">
        <v>57</v>
      </c>
      <c r="B45" s="25" t="s">
        <v>30</v>
      </c>
      <c r="C45" s="25" t="s">
        <v>25</v>
      </c>
      <c r="D45" s="25" t="s">
        <v>56</v>
      </c>
      <c r="E45" s="25" t="s">
        <v>58</v>
      </c>
      <c r="F45" s="25"/>
      <c r="G45" s="26">
        <f>G46+G47</f>
        <v>1702.06</v>
      </c>
      <c r="H45" s="26">
        <f>H46+H47</f>
        <v>0</v>
      </c>
      <c r="I45" s="26">
        <f>I46+I47</f>
        <v>-305.3</v>
      </c>
      <c r="J45" s="26">
        <f>J46+J47</f>
        <v>0</v>
      </c>
      <c r="K45" s="26">
        <f t="shared" ref="K45:Q45" si="15">K46+K47</f>
        <v>0</v>
      </c>
      <c r="L45" s="26">
        <f t="shared" si="15"/>
        <v>0</v>
      </c>
      <c r="M45" s="26">
        <f t="shared" si="15"/>
        <v>0</v>
      </c>
      <c r="N45" s="26">
        <f t="shared" si="15"/>
        <v>0</v>
      </c>
      <c r="O45" s="26">
        <f t="shared" si="15"/>
        <v>1396.76</v>
      </c>
      <c r="P45" s="26">
        <f t="shared" si="15"/>
        <v>-30.6400000000001</v>
      </c>
      <c r="Q45" s="26">
        <f t="shared" si="15"/>
        <v>1366.12</v>
      </c>
    </row>
    <row r="46" spans="1:17" hidden="1">
      <c r="A46" s="17" t="s">
        <v>33</v>
      </c>
      <c r="B46" s="27" t="s">
        <v>30</v>
      </c>
      <c r="C46" s="27" t="s">
        <v>25</v>
      </c>
      <c r="D46" s="27" t="s">
        <v>56</v>
      </c>
      <c r="E46" s="27" t="s">
        <v>58</v>
      </c>
      <c r="F46" s="27" t="s">
        <v>34</v>
      </c>
      <c r="G46" s="28">
        <v>1642.06</v>
      </c>
      <c r="H46" s="29"/>
      <c r="I46" s="30">
        <v>-305.3</v>
      </c>
      <c r="J46" s="30"/>
      <c r="K46" s="30"/>
      <c r="L46" s="30"/>
      <c r="M46" s="30"/>
      <c r="N46" s="30"/>
      <c r="O46" s="298">
        <f t="shared" si="7"/>
        <v>1336.76</v>
      </c>
      <c r="P46" s="287">
        <f>Q46-O46</f>
        <v>29.3599999999999</v>
      </c>
      <c r="Q46" s="8">
        <v>1366.12</v>
      </c>
    </row>
    <row r="47" spans="1:17" hidden="1">
      <c r="A47" s="31" t="s">
        <v>38</v>
      </c>
      <c r="B47" s="27" t="s">
        <v>30</v>
      </c>
      <c r="C47" s="27" t="s">
        <v>25</v>
      </c>
      <c r="D47" s="27" t="s">
        <v>56</v>
      </c>
      <c r="E47" s="27" t="s">
        <v>58</v>
      </c>
      <c r="F47" s="27" t="s">
        <v>39</v>
      </c>
      <c r="G47" s="28">
        <v>60</v>
      </c>
      <c r="H47" s="29"/>
      <c r="I47" s="30"/>
      <c r="J47" s="30"/>
      <c r="K47" s="30"/>
      <c r="L47" s="30"/>
      <c r="M47" s="30"/>
      <c r="N47" s="30"/>
      <c r="O47" s="298">
        <f t="shared" si="7"/>
        <v>60</v>
      </c>
      <c r="P47" s="287">
        <f>Q47-O47</f>
        <v>-60</v>
      </c>
      <c r="Q47" s="8">
        <v>0</v>
      </c>
    </row>
    <row r="48" spans="1:17" s="23" customFormat="1" hidden="1">
      <c r="A48" s="38" t="s">
        <v>59</v>
      </c>
      <c r="B48" s="25"/>
      <c r="C48" s="25" t="s">
        <v>25</v>
      </c>
      <c r="D48" s="25" t="s">
        <v>60</v>
      </c>
      <c r="E48" s="25"/>
      <c r="F48" s="25"/>
      <c r="G48" s="26">
        <f>G49</f>
        <v>3000</v>
      </c>
      <c r="H48" s="26">
        <f t="shared" ref="H48:Q49" si="16">H49</f>
        <v>0</v>
      </c>
      <c r="I48" s="26">
        <f t="shared" si="16"/>
        <v>0</v>
      </c>
      <c r="J48" s="26">
        <f t="shared" si="16"/>
        <v>0</v>
      </c>
      <c r="K48" s="26">
        <f t="shared" si="16"/>
        <v>0</v>
      </c>
      <c r="L48" s="26">
        <f t="shared" si="16"/>
        <v>0</v>
      </c>
      <c r="M48" s="26">
        <f t="shared" si="16"/>
        <v>0</v>
      </c>
      <c r="N48" s="26">
        <f>N49</f>
        <v>0</v>
      </c>
      <c r="O48" s="26">
        <f t="shared" si="16"/>
        <v>3000</v>
      </c>
      <c r="P48" s="26">
        <f t="shared" si="16"/>
        <v>0</v>
      </c>
      <c r="Q48" s="309">
        <f t="shared" si="16"/>
        <v>3000</v>
      </c>
    </row>
    <row r="49" spans="1:17" hidden="1">
      <c r="A49" s="31" t="s">
        <v>61</v>
      </c>
      <c r="B49" s="27" t="s">
        <v>30</v>
      </c>
      <c r="C49" s="27" t="s">
        <v>25</v>
      </c>
      <c r="D49" s="27" t="s">
        <v>60</v>
      </c>
      <c r="E49" s="27" t="s">
        <v>62</v>
      </c>
      <c r="F49" s="27"/>
      <c r="G49" s="28">
        <f>G50</f>
        <v>3000</v>
      </c>
      <c r="H49" s="28">
        <f t="shared" si="16"/>
        <v>0</v>
      </c>
      <c r="I49" s="28">
        <f t="shared" si="16"/>
        <v>0</v>
      </c>
      <c r="J49" s="299"/>
      <c r="K49" s="299"/>
      <c r="L49" s="299"/>
      <c r="M49" s="299"/>
      <c r="N49" s="299">
        <f>N50</f>
        <v>0</v>
      </c>
      <c r="O49" s="299">
        <f t="shared" si="16"/>
        <v>3000</v>
      </c>
      <c r="P49" s="299">
        <f t="shared" si="16"/>
        <v>0</v>
      </c>
      <c r="Q49" s="299">
        <f t="shared" si="16"/>
        <v>3000</v>
      </c>
    </row>
    <row r="50" spans="1:17" hidden="1">
      <c r="A50" s="31" t="s">
        <v>46</v>
      </c>
      <c r="B50" s="27" t="s">
        <v>30</v>
      </c>
      <c r="C50" s="27" t="s">
        <v>25</v>
      </c>
      <c r="D50" s="27" t="s">
        <v>60</v>
      </c>
      <c r="E50" s="27" t="s">
        <v>62</v>
      </c>
      <c r="F50" s="27" t="s">
        <v>47</v>
      </c>
      <c r="G50" s="28">
        <v>3000</v>
      </c>
      <c r="H50" s="29"/>
      <c r="I50" s="30"/>
      <c r="J50" s="30"/>
      <c r="K50" s="30"/>
      <c r="L50" s="30"/>
      <c r="M50" s="30"/>
      <c r="N50" s="30"/>
      <c r="O50" s="298">
        <f t="shared" si="7"/>
        <v>3000</v>
      </c>
      <c r="P50" s="287">
        <f>Q50-O50</f>
        <v>0</v>
      </c>
      <c r="Q50" s="8">
        <v>3000</v>
      </c>
    </row>
    <row r="51" spans="1:17" hidden="1">
      <c r="A51" s="24" t="s">
        <v>63</v>
      </c>
      <c r="B51" s="39"/>
      <c r="C51" s="25" t="s">
        <v>25</v>
      </c>
      <c r="D51" s="25" t="s">
        <v>64</v>
      </c>
      <c r="E51" s="25"/>
      <c r="F51" s="25"/>
      <c r="G51" s="26">
        <f>G52</f>
        <v>5000</v>
      </c>
      <c r="H51" s="26">
        <f t="shared" ref="H51:Q52" si="17">H52</f>
        <v>-37.896999999999998</v>
      </c>
      <c r="I51" s="26">
        <f t="shared" si="17"/>
        <v>48.0687</v>
      </c>
      <c r="J51" s="26">
        <f t="shared" si="17"/>
        <v>-1286.365</v>
      </c>
      <c r="K51" s="26">
        <f t="shared" si="17"/>
        <v>1043.0999999999999</v>
      </c>
      <c r="L51" s="26">
        <f t="shared" si="17"/>
        <v>-52.9</v>
      </c>
      <c r="M51" s="26">
        <f t="shared" si="17"/>
        <v>-2736.5518400000001</v>
      </c>
      <c r="N51" s="26">
        <f t="shared" si="17"/>
        <v>0</v>
      </c>
      <c r="O51" s="26">
        <f t="shared" si="17"/>
        <v>1977.4548599999998</v>
      </c>
      <c r="P51" s="26">
        <f t="shared" si="17"/>
        <v>-1977.4548599999998</v>
      </c>
      <c r="Q51" s="26">
        <f t="shared" si="17"/>
        <v>0</v>
      </c>
    </row>
    <row r="52" spans="1:17" hidden="1">
      <c r="A52" s="40" t="s">
        <v>65</v>
      </c>
      <c r="B52" s="27" t="s">
        <v>30</v>
      </c>
      <c r="C52" s="27" t="s">
        <v>25</v>
      </c>
      <c r="D52" s="27" t="s">
        <v>64</v>
      </c>
      <c r="E52" s="27" t="s">
        <v>66</v>
      </c>
      <c r="F52" s="27"/>
      <c r="G52" s="28">
        <f>G53</f>
        <v>5000</v>
      </c>
      <c r="H52" s="28">
        <f t="shared" si="17"/>
        <v>-37.896999999999998</v>
      </c>
      <c r="I52" s="28">
        <f t="shared" si="17"/>
        <v>48.0687</v>
      </c>
      <c r="J52" s="28">
        <f t="shared" si="17"/>
        <v>-1286.365</v>
      </c>
      <c r="K52" s="28">
        <f t="shared" si="17"/>
        <v>1043.0999999999999</v>
      </c>
      <c r="L52" s="28">
        <f t="shared" si="17"/>
        <v>-52.9</v>
      </c>
      <c r="M52" s="28">
        <f t="shared" si="17"/>
        <v>-2736.5518400000001</v>
      </c>
      <c r="N52" s="299">
        <f>N53</f>
        <v>0</v>
      </c>
      <c r="O52" s="299">
        <f t="shared" si="17"/>
        <v>1977.4548599999998</v>
      </c>
      <c r="P52" s="299">
        <f t="shared" si="17"/>
        <v>-1977.4548599999998</v>
      </c>
      <c r="Q52" s="299">
        <f t="shared" si="17"/>
        <v>0</v>
      </c>
    </row>
    <row r="53" spans="1:17" hidden="1">
      <c r="A53" s="17" t="s">
        <v>67</v>
      </c>
      <c r="B53" s="27" t="s">
        <v>30</v>
      </c>
      <c r="C53" s="27" t="s">
        <v>25</v>
      </c>
      <c r="D53" s="27" t="s">
        <v>64</v>
      </c>
      <c r="E53" s="27" t="s">
        <v>66</v>
      </c>
      <c r="F53" s="27" t="s">
        <v>68</v>
      </c>
      <c r="G53" s="28">
        <v>5000</v>
      </c>
      <c r="H53" s="29">
        <f>-10.897-15-12</f>
        <v>-37.896999999999998</v>
      </c>
      <c r="I53" s="30">
        <v>48.0687</v>
      </c>
      <c r="J53" s="30">
        <f>-968.684-300-17.681</f>
        <v>-1286.365</v>
      </c>
      <c r="K53" s="30">
        <f>1642.1-599</f>
        <v>1043.0999999999999</v>
      </c>
      <c r="L53" s="30">
        <f>-40-0.9-12</f>
        <v>-52.9</v>
      </c>
      <c r="M53" s="30">
        <f>-532.15184-2204.4</f>
        <v>-2736.5518400000001</v>
      </c>
      <c r="N53" s="30"/>
      <c r="O53" s="298">
        <f t="shared" si="7"/>
        <v>1977.4548599999998</v>
      </c>
      <c r="P53" s="287">
        <f>Q53-O53</f>
        <v>-1977.4548599999998</v>
      </c>
      <c r="Q53" s="8">
        <v>0</v>
      </c>
    </row>
    <row r="54" spans="1:17" ht="13.5" thickBot="1">
      <c r="A54" s="523" t="s">
        <v>69</v>
      </c>
      <c r="B54" s="615"/>
      <c r="C54" s="524" t="s">
        <v>25</v>
      </c>
      <c r="D54" s="524" t="s">
        <v>70</v>
      </c>
      <c r="E54" s="524"/>
      <c r="F54" s="524"/>
      <c r="G54" s="605">
        <f>G59+G67+G74</f>
        <v>1627.8000000000002</v>
      </c>
      <c r="H54" s="605">
        <f t="shared" ref="H54:Q54" si="18">H59+H67+H74</f>
        <v>989.5</v>
      </c>
      <c r="I54" s="605">
        <f t="shared" si="18"/>
        <v>44</v>
      </c>
      <c r="J54" s="605">
        <f t="shared" si="18"/>
        <v>0</v>
      </c>
      <c r="K54" s="605">
        <f t="shared" si="18"/>
        <v>0</v>
      </c>
      <c r="L54" s="605">
        <f t="shared" si="18"/>
        <v>0</v>
      </c>
      <c r="M54" s="606">
        <f t="shared" si="18"/>
        <v>0</v>
      </c>
      <c r="N54" s="577">
        <f t="shared" si="18"/>
        <v>0</v>
      </c>
      <c r="O54" s="351">
        <f t="shared" si="18"/>
        <v>2661.3</v>
      </c>
      <c r="P54" s="607">
        <f t="shared" si="18"/>
        <v>-484.57940000000002</v>
      </c>
      <c r="Q54" s="606">
        <f t="shared" si="18"/>
        <v>2176.7205999999996</v>
      </c>
    </row>
    <row r="55" spans="1:17" ht="25.5" hidden="1">
      <c r="A55" s="586" t="s">
        <v>71</v>
      </c>
      <c r="B55" s="587" t="s">
        <v>30</v>
      </c>
      <c r="C55" s="588" t="s">
        <v>25</v>
      </c>
      <c r="D55" s="588" t="s">
        <v>70</v>
      </c>
      <c r="E55" s="588" t="s">
        <v>72</v>
      </c>
      <c r="F55" s="588"/>
      <c r="G55" s="589">
        <f>G56</f>
        <v>0</v>
      </c>
      <c r="H55" s="589">
        <f t="shared" ref="H55:Q55" si="19">H56</f>
        <v>0</v>
      </c>
      <c r="I55" s="589">
        <f t="shared" si="19"/>
        <v>0</v>
      </c>
      <c r="J55" s="589">
        <f t="shared" si="19"/>
        <v>0</v>
      </c>
      <c r="K55" s="589">
        <f t="shared" si="19"/>
        <v>0</v>
      </c>
      <c r="L55" s="589">
        <f t="shared" si="19"/>
        <v>5373</v>
      </c>
      <c r="M55" s="589">
        <f t="shared" si="19"/>
        <v>0</v>
      </c>
      <c r="N55" s="44">
        <f t="shared" si="19"/>
        <v>0</v>
      </c>
      <c r="O55" s="44">
        <f t="shared" si="19"/>
        <v>5373</v>
      </c>
      <c r="P55" s="589">
        <f t="shared" si="19"/>
        <v>0</v>
      </c>
      <c r="Q55" s="589">
        <f t="shared" si="19"/>
        <v>5373</v>
      </c>
    </row>
    <row r="56" spans="1:17" ht="38.25" hidden="1">
      <c r="A56" s="45" t="s">
        <v>73</v>
      </c>
      <c r="B56" s="27" t="s">
        <v>30</v>
      </c>
      <c r="C56" s="27" t="s">
        <v>25</v>
      </c>
      <c r="D56" s="27" t="s">
        <v>70</v>
      </c>
      <c r="E56" s="27" t="s">
        <v>72</v>
      </c>
      <c r="F56" s="27" t="s">
        <v>74</v>
      </c>
      <c r="G56" s="46"/>
      <c r="H56" s="46"/>
      <c r="I56" s="46"/>
      <c r="J56" s="46"/>
      <c r="K56" s="46"/>
      <c r="L56" s="46">
        <v>5373</v>
      </c>
      <c r="M56" s="46"/>
      <c r="N56" s="46"/>
      <c r="O56" s="298">
        <f t="shared" si="7"/>
        <v>5373</v>
      </c>
      <c r="P56" s="287">
        <f>Q56-O56</f>
        <v>0</v>
      </c>
      <c r="Q56" s="8">
        <v>5373</v>
      </c>
    </row>
    <row r="57" spans="1:17" s="23" customFormat="1" ht="25.5" hidden="1">
      <c r="A57" s="42" t="s">
        <v>75</v>
      </c>
      <c r="B57" s="43" t="s">
        <v>30</v>
      </c>
      <c r="C57" s="43" t="s">
        <v>25</v>
      </c>
      <c r="D57" s="43" t="s">
        <v>70</v>
      </c>
      <c r="E57" s="43" t="s">
        <v>76</v>
      </c>
      <c r="F57" s="43"/>
      <c r="G57" s="44">
        <f>G58</f>
        <v>0</v>
      </c>
      <c r="H57" s="44">
        <f t="shared" ref="H57:P57" si="20">H58</f>
        <v>0</v>
      </c>
      <c r="I57" s="44">
        <f t="shared" si="20"/>
        <v>0</v>
      </c>
      <c r="J57" s="44">
        <f t="shared" si="20"/>
        <v>0</v>
      </c>
      <c r="K57" s="44">
        <f t="shared" si="20"/>
        <v>0</v>
      </c>
      <c r="L57" s="44">
        <f t="shared" si="20"/>
        <v>1800</v>
      </c>
      <c r="M57" s="44">
        <f t="shared" si="20"/>
        <v>0</v>
      </c>
      <c r="N57" s="44">
        <f t="shared" si="20"/>
        <v>0</v>
      </c>
      <c r="O57" s="44">
        <f t="shared" si="20"/>
        <v>1800</v>
      </c>
      <c r="P57" s="44">
        <f t="shared" si="20"/>
        <v>0</v>
      </c>
      <c r="Q57" s="44">
        <f>Q58</f>
        <v>1800</v>
      </c>
    </row>
    <row r="58" spans="1:17" ht="38.25" hidden="1">
      <c r="A58" s="45" t="s">
        <v>73</v>
      </c>
      <c r="B58" s="27" t="s">
        <v>30</v>
      </c>
      <c r="C58" s="27" t="s">
        <v>25</v>
      </c>
      <c r="D58" s="27" t="s">
        <v>70</v>
      </c>
      <c r="E58" s="27" t="s">
        <v>76</v>
      </c>
      <c r="F58" s="27" t="s">
        <v>74</v>
      </c>
      <c r="G58" s="46"/>
      <c r="H58" s="46"/>
      <c r="I58" s="46"/>
      <c r="J58" s="46"/>
      <c r="K58" s="46"/>
      <c r="L58" s="46">
        <v>1800</v>
      </c>
      <c r="M58" s="46"/>
      <c r="N58" s="46"/>
      <c r="O58" s="298">
        <f t="shared" si="7"/>
        <v>1800</v>
      </c>
      <c r="P58" s="287">
        <f>Q58-O58</f>
        <v>0</v>
      </c>
      <c r="Q58" s="8">
        <v>1800</v>
      </c>
    </row>
    <row r="59" spans="1:17">
      <c r="A59" s="465" t="s">
        <v>77</v>
      </c>
      <c r="B59" s="481" t="s">
        <v>30</v>
      </c>
      <c r="C59" s="466" t="s">
        <v>25</v>
      </c>
      <c r="D59" s="466" t="s">
        <v>70</v>
      </c>
      <c r="E59" s="466" t="s">
        <v>78</v>
      </c>
      <c r="F59" s="466"/>
      <c r="G59" s="485">
        <f>G60</f>
        <v>0</v>
      </c>
      <c r="H59" s="485">
        <f>H60</f>
        <v>500</v>
      </c>
      <c r="I59" s="485">
        <f>I60</f>
        <v>44</v>
      </c>
      <c r="J59" s="485">
        <f>J60</f>
        <v>0</v>
      </c>
      <c r="K59" s="485">
        <f t="shared" ref="K59:Q59" si="21">K60</f>
        <v>0</v>
      </c>
      <c r="L59" s="485">
        <f t="shared" si="21"/>
        <v>0</v>
      </c>
      <c r="M59" s="486">
        <f t="shared" si="21"/>
        <v>0</v>
      </c>
      <c r="N59" s="577">
        <f t="shared" si="21"/>
        <v>0</v>
      </c>
      <c r="O59" s="351">
        <f t="shared" si="21"/>
        <v>544.00000000000011</v>
      </c>
      <c r="P59" s="492">
        <f t="shared" si="21"/>
        <v>55.020600000000002</v>
      </c>
      <c r="Q59" s="486">
        <f t="shared" si="21"/>
        <v>599.02059999999994</v>
      </c>
    </row>
    <row r="60" spans="1:17" ht="22.5">
      <c r="A60" s="388" t="s">
        <v>79</v>
      </c>
      <c r="B60" s="390" t="s">
        <v>30</v>
      </c>
      <c r="C60" s="389" t="s">
        <v>25</v>
      </c>
      <c r="D60" s="389" t="s">
        <v>70</v>
      </c>
      <c r="E60" s="389" t="s">
        <v>80</v>
      </c>
      <c r="F60" s="389"/>
      <c r="G60" s="363">
        <f>G62+G61+G63</f>
        <v>0</v>
      </c>
      <c r="H60" s="363">
        <f t="shared" ref="H60:P60" si="22">H62+H61+H63</f>
        <v>500</v>
      </c>
      <c r="I60" s="363">
        <f t="shared" si="22"/>
        <v>44</v>
      </c>
      <c r="J60" s="363">
        <f t="shared" si="22"/>
        <v>0</v>
      </c>
      <c r="K60" s="363">
        <f t="shared" si="22"/>
        <v>0</v>
      </c>
      <c r="L60" s="363">
        <f t="shared" si="22"/>
        <v>0</v>
      </c>
      <c r="M60" s="487">
        <f t="shared" si="22"/>
        <v>0</v>
      </c>
      <c r="N60" s="577">
        <f t="shared" si="22"/>
        <v>0</v>
      </c>
      <c r="O60" s="351">
        <f t="shared" si="22"/>
        <v>544.00000000000011</v>
      </c>
      <c r="P60" s="493">
        <f t="shared" si="22"/>
        <v>55.020600000000002</v>
      </c>
      <c r="Q60" s="487">
        <f>Q62+Q61+Q63</f>
        <v>599.02059999999994</v>
      </c>
    </row>
    <row r="61" spans="1:17" ht="22.5">
      <c r="A61" s="395" t="s">
        <v>44</v>
      </c>
      <c r="B61" s="390" t="s">
        <v>30</v>
      </c>
      <c r="C61" s="390" t="s">
        <v>25</v>
      </c>
      <c r="D61" s="390" t="s">
        <v>70</v>
      </c>
      <c r="E61" s="390" t="s">
        <v>80</v>
      </c>
      <c r="F61" s="390" t="s">
        <v>45</v>
      </c>
      <c r="G61" s="363"/>
      <c r="H61" s="363"/>
      <c r="I61" s="364">
        <v>198.04</v>
      </c>
      <c r="J61" s="364"/>
      <c r="K61" s="364"/>
      <c r="L61" s="364"/>
      <c r="M61" s="488"/>
      <c r="N61" s="578"/>
      <c r="O61" s="352">
        <f t="shared" si="7"/>
        <v>198.04</v>
      </c>
      <c r="P61" s="494">
        <f>Q61-O61</f>
        <v>0</v>
      </c>
      <c r="Q61" s="495">
        <v>198.04</v>
      </c>
    </row>
    <row r="62" spans="1:17">
      <c r="A62" s="395" t="s">
        <v>46</v>
      </c>
      <c r="B62" s="390" t="s">
        <v>30</v>
      </c>
      <c r="C62" s="390" t="s">
        <v>25</v>
      </c>
      <c r="D62" s="390" t="s">
        <v>70</v>
      </c>
      <c r="E62" s="390" t="s">
        <v>80</v>
      </c>
      <c r="F62" s="390" t="s">
        <v>47</v>
      </c>
      <c r="G62" s="365"/>
      <c r="H62" s="365">
        <v>500</v>
      </c>
      <c r="I62" s="364">
        <f>-198.04+44</f>
        <v>-154.04</v>
      </c>
      <c r="J62" s="364"/>
      <c r="K62" s="364"/>
      <c r="L62" s="364">
        <v>-345.96</v>
      </c>
      <c r="M62" s="488"/>
      <c r="N62" s="578"/>
      <c r="O62" s="352">
        <f t="shared" si="7"/>
        <v>5.6843418860808015E-14</v>
      </c>
      <c r="P62" s="370"/>
      <c r="Q62" s="495"/>
    </row>
    <row r="63" spans="1:17" s="23" customFormat="1" ht="29.25" customHeight="1">
      <c r="A63" s="401" t="s">
        <v>81</v>
      </c>
      <c r="B63" s="389" t="s">
        <v>30</v>
      </c>
      <c r="C63" s="389" t="s">
        <v>25</v>
      </c>
      <c r="D63" s="389" t="s">
        <v>70</v>
      </c>
      <c r="E63" s="389" t="s">
        <v>82</v>
      </c>
      <c r="F63" s="389"/>
      <c r="G63" s="363">
        <f>G66+G64+G65</f>
        <v>0</v>
      </c>
      <c r="H63" s="363">
        <f t="shared" ref="H63:Q63" si="23">H66+H64+H65</f>
        <v>0</v>
      </c>
      <c r="I63" s="363">
        <f t="shared" si="23"/>
        <v>0</v>
      </c>
      <c r="J63" s="363">
        <f t="shared" si="23"/>
        <v>0</v>
      </c>
      <c r="K63" s="363">
        <f t="shared" si="23"/>
        <v>0</v>
      </c>
      <c r="L63" s="363">
        <f t="shared" si="23"/>
        <v>345.96000000000004</v>
      </c>
      <c r="M63" s="487">
        <f t="shared" si="23"/>
        <v>0</v>
      </c>
      <c r="N63" s="577">
        <f t="shared" si="23"/>
        <v>0</v>
      </c>
      <c r="O63" s="351">
        <f t="shared" si="23"/>
        <v>345.96000000000004</v>
      </c>
      <c r="P63" s="493">
        <f t="shared" si="23"/>
        <v>55.020600000000002</v>
      </c>
      <c r="Q63" s="487">
        <f t="shared" si="23"/>
        <v>400.98059999999998</v>
      </c>
    </row>
    <row r="64" spans="1:17" ht="26.25" customHeight="1">
      <c r="A64" s="395" t="s">
        <v>38</v>
      </c>
      <c r="B64" s="390" t="s">
        <v>30</v>
      </c>
      <c r="C64" s="390" t="s">
        <v>25</v>
      </c>
      <c r="D64" s="390" t="s">
        <v>70</v>
      </c>
      <c r="E64" s="390" t="s">
        <v>82</v>
      </c>
      <c r="F64" s="390" t="s">
        <v>83</v>
      </c>
      <c r="G64" s="365"/>
      <c r="H64" s="365"/>
      <c r="I64" s="364"/>
      <c r="J64" s="364"/>
      <c r="K64" s="364"/>
      <c r="L64" s="364">
        <v>28.85</v>
      </c>
      <c r="M64" s="488"/>
      <c r="N64" s="578"/>
      <c r="O64" s="352">
        <f t="shared" si="7"/>
        <v>28.85</v>
      </c>
      <c r="P64" s="494">
        <f>Q64-O64</f>
        <v>-22.900000000000002</v>
      </c>
      <c r="Q64" s="495">
        <v>5.95</v>
      </c>
    </row>
    <row r="65" spans="1:17" ht="24" customHeight="1">
      <c r="A65" s="395" t="s">
        <v>44</v>
      </c>
      <c r="B65" s="390" t="s">
        <v>30</v>
      </c>
      <c r="C65" s="390" t="s">
        <v>25</v>
      </c>
      <c r="D65" s="390" t="s">
        <v>70</v>
      </c>
      <c r="E65" s="390" t="s">
        <v>82</v>
      </c>
      <c r="F65" s="390" t="s">
        <v>45</v>
      </c>
      <c r="G65" s="365"/>
      <c r="H65" s="365"/>
      <c r="I65" s="364"/>
      <c r="J65" s="364"/>
      <c r="K65" s="364"/>
      <c r="L65" s="364"/>
      <c r="M65" s="488"/>
      <c r="N65" s="578"/>
      <c r="O65" s="352">
        <f t="shared" si="7"/>
        <v>0</v>
      </c>
      <c r="P65" s="494">
        <f>Q65-O65</f>
        <v>345.55500000000001</v>
      </c>
      <c r="Q65" s="495">
        <v>345.55500000000001</v>
      </c>
    </row>
    <row r="66" spans="1:17">
      <c r="A66" s="395" t="s">
        <v>46</v>
      </c>
      <c r="B66" s="390" t="s">
        <v>30</v>
      </c>
      <c r="C66" s="390" t="s">
        <v>25</v>
      </c>
      <c r="D66" s="390" t="s">
        <v>70</v>
      </c>
      <c r="E66" s="390" t="s">
        <v>82</v>
      </c>
      <c r="F66" s="390" t="s">
        <v>47</v>
      </c>
      <c r="G66" s="365"/>
      <c r="H66" s="365"/>
      <c r="I66" s="364"/>
      <c r="J66" s="364"/>
      <c r="K66" s="364"/>
      <c r="L66" s="364">
        <v>317.11</v>
      </c>
      <c r="M66" s="488"/>
      <c r="N66" s="578"/>
      <c r="O66" s="352">
        <f t="shared" si="7"/>
        <v>317.11</v>
      </c>
      <c r="P66" s="494">
        <f>Q66-O66</f>
        <v>-267.63440000000003</v>
      </c>
      <c r="Q66" s="495">
        <v>49.4756</v>
      </c>
    </row>
    <row r="67" spans="1:17">
      <c r="A67" s="388" t="s">
        <v>84</v>
      </c>
      <c r="B67" s="390"/>
      <c r="C67" s="389" t="s">
        <v>25</v>
      </c>
      <c r="D67" s="389" t="s">
        <v>70</v>
      </c>
      <c r="E67" s="389" t="s">
        <v>85</v>
      </c>
      <c r="F67" s="389"/>
      <c r="G67" s="363">
        <f>G68</f>
        <v>1427.8000000000002</v>
      </c>
      <c r="H67" s="363">
        <f>H68</f>
        <v>489.5</v>
      </c>
      <c r="I67" s="363">
        <f>I68</f>
        <v>0</v>
      </c>
      <c r="J67" s="363">
        <f>J68</f>
        <v>0</v>
      </c>
      <c r="K67" s="363">
        <f t="shared" ref="K67:Q67" si="24">K68</f>
        <v>0</v>
      </c>
      <c r="L67" s="363">
        <f t="shared" si="24"/>
        <v>0</v>
      </c>
      <c r="M67" s="487">
        <f t="shared" si="24"/>
        <v>0</v>
      </c>
      <c r="N67" s="577">
        <f t="shared" si="24"/>
        <v>0</v>
      </c>
      <c r="O67" s="353">
        <f t="shared" si="24"/>
        <v>1917.3</v>
      </c>
      <c r="P67" s="536">
        <f t="shared" si="24"/>
        <v>-539.6</v>
      </c>
      <c r="Q67" s="487">
        <f t="shared" si="24"/>
        <v>1377.6999999999998</v>
      </c>
    </row>
    <row r="68" spans="1:17" ht="22.5">
      <c r="A68" s="388" t="s">
        <v>86</v>
      </c>
      <c r="B68" s="389" t="s">
        <v>30</v>
      </c>
      <c r="C68" s="389" t="s">
        <v>25</v>
      </c>
      <c r="D68" s="389" t="s">
        <v>70</v>
      </c>
      <c r="E68" s="389" t="s">
        <v>87</v>
      </c>
      <c r="F68" s="389"/>
      <c r="G68" s="363">
        <f>G69+G71</f>
        <v>1427.8000000000002</v>
      </c>
      <c r="H68" s="363">
        <f>H69+H71</f>
        <v>489.5</v>
      </c>
      <c r="I68" s="363">
        <f>I69+I71</f>
        <v>0</v>
      </c>
      <c r="J68" s="363">
        <f>J69+J71</f>
        <v>0</v>
      </c>
      <c r="K68" s="363">
        <f t="shared" ref="K68:Q68" si="25">K69+K71</f>
        <v>0</v>
      </c>
      <c r="L68" s="363">
        <f t="shared" si="25"/>
        <v>0</v>
      </c>
      <c r="M68" s="487">
        <f t="shared" si="25"/>
        <v>0</v>
      </c>
      <c r="N68" s="577">
        <f t="shared" si="25"/>
        <v>0</v>
      </c>
      <c r="O68" s="351">
        <f t="shared" si="25"/>
        <v>1917.3</v>
      </c>
      <c r="P68" s="493">
        <f t="shared" si="25"/>
        <v>-539.6</v>
      </c>
      <c r="Q68" s="487">
        <f t="shared" si="25"/>
        <v>1377.6999999999998</v>
      </c>
    </row>
    <row r="69" spans="1:17" s="23" customFormat="1" ht="22.5">
      <c r="A69" s="388" t="s">
        <v>88</v>
      </c>
      <c r="B69" s="389" t="s">
        <v>30</v>
      </c>
      <c r="C69" s="389" t="s">
        <v>25</v>
      </c>
      <c r="D69" s="389" t="s">
        <v>70</v>
      </c>
      <c r="E69" s="389" t="s">
        <v>89</v>
      </c>
      <c r="F69" s="389"/>
      <c r="G69" s="363">
        <f>G70</f>
        <v>200</v>
      </c>
      <c r="H69" s="363">
        <f>H70</f>
        <v>0</v>
      </c>
      <c r="I69" s="363">
        <f>I70</f>
        <v>0</v>
      </c>
      <c r="J69" s="363">
        <f>J70</f>
        <v>0</v>
      </c>
      <c r="K69" s="363">
        <f t="shared" ref="K69:Q69" si="26">K70</f>
        <v>0</v>
      </c>
      <c r="L69" s="363">
        <f t="shared" si="26"/>
        <v>0</v>
      </c>
      <c r="M69" s="487">
        <f t="shared" si="26"/>
        <v>0</v>
      </c>
      <c r="N69" s="577">
        <f t="shared" si="26"/>
        <v>0</v>
      </c>
      <c r="O69" s="351">
        <f t="shared" si="26"/>
        <v>200</v>
      </c>
      <c r="P69" s="493">
        <f t="shared" si="26"/>
        <v>-200</v>
      </c>
      <c r="Q69" s="487">
        <f t="shared" si="26"/>
        <v>0</v>
      </c>
    </row>
    <row r="70" spans="1:17">
      <c r="A70" s="395" t="s">
        <v>46</v>
      </c>
      <c r="B70" s="390" t="s">
        <v>30</v>
      </c>
      <c r="C70" s="390" t="s">
        <v>25</v>
      </c>
      <c r="D70" s="390" t="s">
        <v>70</v>
      </c>
      <c r="E70" s="390" t="s">
        <v>89</v>
      </c>
      <c r="F70" s="390" t="s">
        <v>47</v>
      </c>
      <c r="G70" s="365">
        <v>200</v>
      </c>
      <c r="H70" s="114"/>
      <c r="I70" s="95"/>
      <c r="J70" s="95"/>
      <c r="K70" s="95"/>
      <c r="L70" s="95"/>
      <c r="M70" s="497"/>
      <c r="N70" s="579"/>
      <c r="O70" s="352">
        <f t="shared" si="7"/>
        <v>200</v>
      </c>
      <c r="P70" s="494">
        <f>Q70-O70</f>
        <v>-200</v>
      </c>
      <c r="Q70" s="495">
        <v>0</v>
      </c>
    </row>
    <row r="71" spans="1:17" s="23" customFormat="1">
      <c r="A71" s="388" t="s">
        <v>90</v>
      </c>
      <c r="B71" s="389" t="s">
        <v>30</v>
      </c>
      <c r="C71" s="389" t="s">
        <v>25</v>
      </c>
      <c r="D71" s="389" t="s">
        <v>70</v>
      </c>
      <c r="E71" s="389" t="s">
        <v>91</v>
      </c>
      <c r="F71" s="389"/>
      <c r="G71" s="363">
        <f>G72+G73</f>
        <v>1227.8000000000002</v>
      </c>
      <c r="H71" s="363">
        <f>H72+H73</f>
        <v>489.5</v>
      </c>
      <c r="I71" s="363">
        <f>I72+I73</f>
        <v>0</v>
      </c>
      <c r="J71" s="363">
        <f>J72+J73</f>
        <v>0</v>
      </c>
      <c r="K71" s="363">
        <f t="shared" ref="K71:Q71" si="27">K72+K73</f>
        <v>0</v>
      </c>
      <c r="L71" s="363">
        <f t="shared" si="27"/>
        <v>0</v>
      </c>
      <c r="M71" s="487">
        <f t="shared" si="27"/>
        <v>0</v>
      </c>
      <c r="N71" s="577">
        <f t="shared" si="27"/>
        <v>0</v>
      </c>
      <c r="O71" s="351">
        <f t="shared" si="27"/>
        <v>1717.3</v>
      </c>
      <c r="P71" s="493">
        <f t="shared" si="27"/>
        <v>-339.6</v>
      </c>
      <c r="Q71" s="487">
        <f t="shared" si="27"/>
        <v>1377.6999999999998</v>
      </c>
    </row>
    <row r="72" spans="1:17">
      <c r="A72" s="395" t="s">
        <v>46</v>
      </c>
      <c r="B72" s="390" t="s">
        <v>30</v>
      </c>
      <c r="C72" s="390" t="s">
        <v>25</v>
      </c>
      <c r="D72" s="390" t="s">
        <v>70</v>
      </c>
      <c r="E72" s="390" t="s">
        <v>91</v>
      </c>
      <c r="F72" s="390" t="s">
        <v>47</v>
      </c>
      <c r="G72" s="365">
        <v>526.20000000000005</v>
      </c>
      <c r="H72" s="114">
        <f>120</f>
        <v>120</v>
      </c>
      <c r="I72" s="95"/>
      <c r="J72" s="95"/>
      <c r="K72" s="95"/>
      <c r="L72" s="95"/>
      <c r="M72" s="497"/>
      <c r="N72" s="579"/>
      <c r="O72" s="352">
        <f t="shared" si="7"/>
        <v>646.20000000000005</v>
      </c>
      <c r="P72" s="494">
        <f>Q72-O72</f>
        <v>-339.6</v>
      </c>
      <c r="Q72" s="495">
        <f>646.2-300-39.6</f>
        <v>306.60000000000002</v>
      </c>
    </row>
    <row r="73" spans="1:17">
      <c r="A73" s="370" t="s">
        <v>92</v>
      </c>
      <c r="B73" s="390" t="s">
        <v>30</v>
      </c>
      <c r="C73" s="390" t="s">
        <v>25</v>
      </c>
      <c r="D73" s="390" t="s">
        <v>70</v>
      </c>
      <c r="E73" s="390" t="s">
        <v>91</v>
      </c>
      <c r="F73" s="390" t="s">
        <v>93</v>
      </c>
      <c r="G73" s="365">
        <v>701.6</v>
      </c>
      <c r="H73" s="114">
        <f>174.5+100+95</f>
        <v>369.5</v>
      </c>
      <c r="I73" s="95"/>
      <c r="J73" s="95"/>
      <c r="K73" s="95"/>
      <c r="L73" s="95"/>
      <c r="M73" s="497"/>
      <c r="N73" s="579"/>
      <c r="O73" s="352">
        <f t="shared" si="7"/>
        <v>1071.0999999999999</v>
      </c>
      <c r="P73" s="494">
        <f>Q73-O73</f>
        <v>0</v>
      </c>
      <c r="Q73" s="495">
        <v>1071.0999999999999</v>
      </c>
    </row>
    <row r="74" spans="1:17" ht="22.5">
      <c r="A74" s="397" t="s">
        <v>94</v>
      </c>
      <c r="B74" s="389" t="s">
        <v>30</v>
      </c>
      <c r="C74" s="389" t="s">
        <v>25</v>
      </c>
      <c r="D74" s="389" t="s">
        <v>70</v>
      </c>
      <c r="E74" s="389" t="s">
        <v>95</v>
      </c>
      <c r="F74" s="389"/>
      <c r="G74" s="363">
        <f>G75</f>
        <v>200</v>
      </c>
      <c r="H74" s="363">
        <f>H75</f>
        <v>0</v>
      </c>
      <c r="I74" s="363">
        <f>I75</f>
        <v>0</v>
      </c>
      <c r="J74" s="363">
        <f>J75</f>
        <v>0</v>
      </c>
      <c r="K74" s="363">
        <f t="shared" ref="K74:Q74" si="28">K75</f>
        <v>0</v>
      </c>
      <c r="L74" s="363">
        <f t="shared" si="28"/>
        <v>0</v>
      </c>
      <c r="M74" s="487">
        <f t="shared" si="28"/>
        <v>0</v>
      </c>
      <c r="N74" s="577">
        <f t="shared" si="28"/>
        <v>0</v>
      </c>
      <c r="O74" s="351">
        <f t="shared" si="28"/>
        <v>200</v>
      </c>
      <c r="P74" s="493">
        <f t="shared" si="28"/>
        <v>-1.0658141036401503E-14</v>
      </c>
      <c r="Q74" s="487">
        <f t="shared" si="28"/>
        <v>200</v>
      </c>
    </row>
    <row r="75" spans="1:17" ht="30" customHeight="1">
      <c r="A75" s="397" t="s">
        <v>96</v>
      </c>
      <c r="B75" s="389"/>
      <c r="C75" s="389" t="s">
        <v>25</v>
      </c>
      <c r="D75" s="389" t="s">
        <v>70</v>
      </c>
      <c r="E75" s="389" t="s">
        <v>97</v>
      </c>
      <c r="F75" s="389"/>
      <c r="G75" s="363">
        <f>G77+G76</f>
        <v>200</v>
      </c>
      <c r="H75" s="363">
        <f>H77+H76</f>
        <v>0</v>
      </c>
      <c r="I75" s="363">
        <f>I77+I76</f>
        <v>0</v>
      </c>
      <c r="J75" s="363">
        <f>J77+J76</f>
        <v>0</v>
      </c>
      <c r="K75" s="363">
        <f t="shared" ref="K75:Q75" si="29">K77+K76</f>
        <v>0</v>
      </c>
      <c r="L75" s="363">
        <f t="shared" si="29"/>
        <v>0</v>
      </c>
      <c r="M75" s="487">
        <f t="shared" si="29"/>
        <v>0</v>
      </c>
      <c r="N75" s="577">
        <f t="shared" si="29"/>
        <v>0</v>
      </c>
      <c r="O75" s="351">
        <f t="shared" si="29"/>
        <v>200</v>
      </c>
      <c r="P75" s="493">
        <f t="shared" si="29"/>
        <v>-1.0658141036401503E-14</v>
      </c>
      <c r="Q75" s="487">
        <f t="shared" si="29"/>
        <v>200</v>
      </c>
    </row>
    <row r="76" spans="1:17" ht="20.25" customHeight="1">
      <c r="A76" s="395" t="s">
        <v>38</v>
      </c>
      <c r="B76" s="390" t="s">
        <v>30</v>
      </c>
      <c r="C76" s="390" t="s">
        <v>25</v>
      </c>
      <c r="D76" s="390" t="s">
        <v>70</v>
      </c>
      <c r="E76" s="390" t="s">
        <v>97</v>
      </c>
      <c r="F76" s="390" t="s">
        <v>39</v>
      </c>
      <c r="G76" s="365"/>
      <c r="H76" s="365">
        <v>11.2</v>
      </c>
      <c r="I76" s="364"/>
      <c r="J76" s="364"/>
      <c r="K76" s="364"/>
      <c r="L76" s="364"/>
      <c r="M76" s="488"/>
      <c r="N76" s="578"/>
      <c r="O76" s="352">
        <f t="shared" si="7"/>
        <v>11.2</v>
      </c>
      <c r="P76" s="494">
        <f>Q76-O76</f>
        <v>2.8000000000000007</v>
      </c>
      <c r="Q76" s="495">
        <v>14</v>
      </c>
    </row>
    <row r="77" spans="1:17" ht="13.5" thickBot="1">
      <c r="A77" s="498" t="s">
        <v>46</v>
      </c>
      <c r="B77" s="471" t="s">
        <v>30</v>
      </c>
      <c r="C77" s="471" t="s">
        <v>25</v>
      </c>
      <c r="D77" s="471" t="s">
        <v>70</v>
      </c>
      <c r="E77" s="471" t="s">
        <v>97</v>
      </c>
      <c r="F77" s="471" t="s">
        <v>47</v>
      </c>
      <c r="G77" s="490">
        <v>200</v>
      </c>
      <c r="H77" s="499">
        <v>-11.2</v>
      </c>
      <c r="I77" s="500"/>
      <c r="J77" s="500"/>
      <c r="K77" s="500"/>
      <c r="L77" s="500"/>
      <c r="M77" s="501"/>
      <c r="N77" s="579"/>
      <c r="O77" s="352">
        <f t="shared" si="7"/>
        <v>188.8</v>
      </c>
      <c r="P77" s="477">
        <f>Q77-O77</f>
        <v>-2.8000000000000114</v>
      </c>
      <c r="Q77" s="478">
        <v>186</v>
      </c>
    </row>
    <row r="78" spans="1:17" s="23" customFormat="1" ht="38.25" hidden="1">
      <c r="A78" s="586" t="s">
        <v>1085</v>
      </c>
      <c r="B78" s="588" t="s">
        <v>30</v>
      </c>
      <c r="C78" s="588" t="s">
        <v>25</v>
      </c>
      <c r="D78" s="588" t="s">
        <v>70</v>
      </c>
      <c r="E78" s="588" t="s">
        <v>1084</v>
      </c>
      <c r="F78" s="588"/>
      <c r="G78" s="589">
        <f>G79</f>
        <v>0</v>
      </c>
      <c r="H78" s="589">
        <f t="shared" ref="H78:Q78" si="30">H79</f>
        <v>0</v>
      </c>
      <c r="I78" s="589">
        <f t="shared" si="30"/>
        <v>0</v>
      </c>
      <c r="J78" s="589">
        <f t="shared" si="30"/>
        <v>0</v>
      </c>
      <c r="K78" s="589">
        <f t="shared" si="30"/>
        <v>0</v>
      </c>
      <c r="L78" s="589">
        <f t="shared" si="30"/>
        <v>0</v>
      </c>
      <c r="M78" s="589">
        <f t="shared" si="30"/>
        <v>0</v>
      </c>
      <c r="N78" s="44">
        <f t="shared" si="30"/>
        <v>0</v>
      </c>
      <c r="O78" s="44">
        <f t="shared" si="30"/>
        <v>0</v>
      </c>
      <c r="P78" s="589">
        <f t="shared" si="30"/>
        <v>8161.8</v>
      </c>
      <c r="Q78" s="589">
        <f t="shared" si="30"/>
        <v>8161.8</v>
      </c>
    </row>
    <row r="79" spans="1:17" ht="38.25" hidden="1">
      <c r="A79" s="33" t="s">
        <v>190</v>
      </c>
      <c r="B79" s="27" t="s">
        <v>30</v>
      </c>
      <c r="C79" s="27" t="s">
        <v>25</v>
      </c>
      <c r="D79" s="27" t="s">
        <v>70</v>
      </c>
      <c r="E79" s="27" t="s">
        <v>1084</v>
      </c>
      <c r="F79" s="27" t="s">
        <v>191</v>
      </c>
      <c r="G79" s="46"/>
      <c r="H79" s="29"/>
      <c r="I79" s="30"/>
      <c r="J79" s="30"/>
      <c r="K79" s="30"/>
      <c r="L79" s="30"/>
      <c r="M79" s="30"/>
      <c r="N79" s="30"/>
      <c r="O79" s="298">
        <f>N79</f>
        <v>0</v>
      </c>
      <c r="P79" s="287">
        <f>Q79-O79</f>
        <v>8161.8</v>
      </c>
      <c r="Q79" s="8">
        <v>8161.8</v>
      </c>
    </row>
    <row r="80" spans="1:17" ht="76.5" hidden="1">
      <c r="A80" s="14" t="s">
        <v>29</v>
      </c>
      <c r="B80" s="15" t="s">
        <v>30</v>
      </c>
      <c r="C80" s="15" t="s">
        <v>25</v>
      </c>
      <c r="D80" s="15" t="s">
        <v>70</v>
      </c>
      <c r="E80" s="15" t="s">
        <v>32</v>
      </c>
      <c r="F80" s="15"/>
      <c r="G80" s="56">
        <f>G82+G81</f>
        <v>0</v>
      </c>
      <c r="H80" s="56">
        <f>H82+H81</f>
        <v>0</v>
      </c>
      <c r="I80" s="56">
        <f>I82+I81</f>
        <v>86</v>
      </c>
      <c r="J80" s="56">
        <f>J82+J81</f>
        <v>74.300000000000011</v>
      </c>
      <c r="K80" s="56">
        <f t="shared" ref="K80:Q80" si="31">K82+K81</f>
        <v>0</v>
      </c>
      <c r="L80" s="56">
        <f t="shared" si="31"/>
        <v>0</v>
      </c>
      <c r="M80" s="56">
        <f t="shared" si="31"/>
        <v>0</v>
      </c>
      <c r="N80" s="56">
        <f t="shared" si="31"/>
        <v>0</v>
      </c>
      <c r="O80" s="56">
        <f t="shared" si="31"/>
        <v>160.30000000000001</v>
      </c>
      <c r="P80" s="56">
        <f t="shared" si="31"/>
        <v>50.5</v>
      </c>
      <c r="Q80" s="56">
        <f t="shared" si="31"/>
        <v>210.8</v>
      </c>
    </row>
    <row r="81" spans="1:17" s="59" customFormat="1" ht="38.25" hidden="1">
      <c r="A81" s="31" t="s">
        <v>98</v>
      </c>
      <c r="B81" s="18" t="s">
        <v>30</v>
      </c>
      <c r="C81" s="18" t="s">
        <v>25</v>
      </c>
      <c r="D81" s="18" t="s">
        <v>70</v>
      </c>
      <c r="E81" s="18" t="s">
        <v>32</v>
      </c>
      <c r="F81" s="18" t="s">
        <v>99</v>
      </c>
      <c r="G81" s="57"/>
      <c r="H81" s="57"/>
      <c r="I81" s="58"/>
      <c r="J81" s="58">
        <f>86+74.3</f>
        <v>160.30000000000001</v>
      </c>
      <c r="K81" s="58"/>
      <c r="L81" s="58"/>
      <c r="M81" s="58"/>
      <c r="N81" s="58"/>
      <c r="O81" s="298">
        <f t="shared" si="7"/>
        <v>160.30000000000001</v>
      </c>
      <c r="P81" s="303">
        <f>Q81-O81</f>
        <v>50.5</v>
      </c>
      <c r="Q81" s="290">
        <v>210.8</v>
      </c>
    </row>
    <row r="82" spans="1:17" ht="38.25" hidden="1">
      <c r="A82" s="31" t="s">
        <v>98</v>
      </c>
      <c r="B82" s="18" t="s">
        <v>30</v>
      </c>
      <c r="C82" s="18" t="s">
        <v>25</v>
      </c>
      <c r="D82" s="18" t="s">
        <v>70</v>
      </c>
      <c r="E82" s="18" t="s">
        <v>32</v>
      </c>
      <c r="F82" s="18" t="s">
        <v>93</v>
      </c>
      <c r="G82" s="46"/>
      <c r="H82" s="29"/>
      <c r="I82" s="30">
        <v>86</v>
      </c>
      <c r="J82" s="30">
        <v>-86</v>
      </c>
      <c r="K82" s="30"/>
      <c r="L82" s="30"/>
      <c r="M82" s="30"/>
      <c r="N82" s="30"/>
      <c r="O82" s="298">
        <f t="shared" si="7"/>
        <v>0</v>
      </c>
      <c r="P82" s="287">
        <f>Q82-O82</f>
        <v>0</v>
      </c>
      <c r="Q82" s="8">
        <v>0</v>
      </c>
    </row>
    <row r="83" spans="1:17" s="23" customFormat="1" hidden="1">
      <c r="A83" s="60" t="s">
        <v>100</v>
      </c>
      <c r="B83" s="25" t="s">
        <v>30</v>
      </c>
      <c r="C83" s="25" t="s">
        <v>25</v>
      </c>
      <c r="D83" s="25" t="s">
        <v>70</v>
      </c>
      <c r="E83" s="25" t="s">
        <v>101</v>
      </c>
      <c r="F83" s="25"/>
      <c r="G83" s="61">
        <f>G84+G85</f>
        <v>9037.6659999999993</v>
      </c>
      <c r="H83" s="61">
        <f>H84+H85</f>
        <v>4575.2</v>
      </c>
      <c r="I83" s="61">
        <f>I84+I85</f>
        <v>-48.0687</v>
      </c>
      <c r="J83" s="61">
        <f>J84+J85</f>
        <v>0</v>
      </c>
      <c r="K83" s="61">
        <f t="shared" ref="K83:Q83" si="32">K84+K85</f>
        <v>200</v>
      </c>
      <c r="L83" s="61">
        <f t="shared" si="32"/>
        <v>369.12925999999999</v>
      </c>
      <c r="M83" s="61">
        <f t="shared" si="32"/>
        <v>0</v>
      </c>
      <c r="N83" s="61">
        <f t="shared" si="32"/>
        <v>0</v>
      </c>
      <c r="O83" s="61">
        <f t="shared" si="32"/>
        <v>14133.92656</v>
      </c>
      <c r="P83" s="61">
        <f t="shared" si="32"/>
        <v>417.38625000000138</v>
      </c>
      <c r="Q83" s="61">
        <f t="shared" si="32"/>
        <v>14551.312810000001</v>
      </c>
    </row>
    <row r="84" spans="1:17" ht="38.25" hidden="1">
      <c r="A84" s="31" t="s">
        <v>98</v>
      </c>
      <c r="B84" s="27" t="s">
        <v>30</v>
      </c>
      <c r="C84" s="27" t="s">
        <v>25</v>
      </c>
      <c r="D84" s="27" t="s">
        <v>70</v>
      </c>
      <c r="E84" s="27" t="s">
        <v>101</v>
      </c>
      <c r="F84" s="27" t="s">
        <v>99</v>
      </c>
      <c r="G84" s="46">
        <v>8782.866</v>
      </c>
      <c r="H84" s="29">
        <f>300+2621.2</f>
        <v>2921.2</v>
      </c>
      <c r="I84" s="30">
        <v>-48.0687</v>
      </c>
      <c r="J84" s="30"/>
      <c r="K84" s="30"/>
      <c r="L84" s="30">
        <v>450</v>
      </c>
      <c r="M84" s="30"/>
      <c r="N84" s="30"/>
      <c r="O84" s="298">
        <f t="shared" si="7"/>
        <v>12105.997299999999</v>
      </c>
      <c r="P84" s="287">
        <f>Q84-O84</f>
        <v>417.38625000000138</v>
      </c>
      <c r="Q84" s="8">
        <v>12523.38355</v>
      </c>
    </row>
    <row r="85" spans="1:17" hidden="1">
      <c r="A85" s="17" t="s">
        <v>92</v>
      </c>
      <c r="B85" s="27" t="s">
        <v>30</v>
      </c>
      <c r="C85" s="27" t="s">
        <v>25</v>
      </c>
      <c r="D85" s="27" t="s">
        <v>70</v>
      </c>
      <c r="E85" s="27" t="s">
        <v>101</v>
      </c>
      <c r="F85" s="27" t="s">
        <v>93</v>
      </c>
      <c r="G85" s="46">
        <v>254.8</v>
      </c>
      <c r="H85" s="29">
        <f>600+80+974</f>
        <v>1654</v>
      </c>
      <c r="I85" s="30"/>
      <c r="J85" s="30"/>
      <c r="K85" s="30">
        <v>200</v>
      </c>
      <c r="L85" s="30">
        <f>-80.87074</f>
        <v>-80.870739999999998</v>
      </c>
      <c r="M85" s="30"/>
      <c r="N85" s="30"/>
      <c r="O85" s="298">
        <f t="shared" si="7"/>
        <v>2027.9292600000001</v>
      </c>
      <c r="P85" s="287">
        <f>Q85-O85</f>
        <v>0</v>
      </c>
      <c r="Q85" s="8">
        <v>2027.9292600000001</v>
      </c>
    </row>
    <row r="86" spans="1:17" s="34" customFormat="1" ht="38.25" hidden="1">
      <c r="A86" s="62" t="s">
        <v>102</v>
      </c>
      <c r="B86" s="15" t="s">
        <v>30</v>
      </c>
      <c r="C86" s="15" t="s">
        <v>25</v>
      </c>
      <c r="D86" s="15" t="s">
        <v>70</v>
      </c>
      <c r="E86" s="15" t="s">
        <v>103</v>
      </c>
      <c r="F86" s="15"/>
      <c r="G86" s="16">
        <f>G90+G87+G89+G88</f>
        <v>951.7</v>
      </c>
      <c r="H86" s="16">
        <f>H90+H87+H89+H88</f>
        <v>0</v>
      </c>
      <c r="I86" s="16">
        <f>I90+I87+I89+I88</f>
        <v>0</v>
      </c>
      <c r="J86" s="16">
        <f>J90+J87+J89+J88</f>
        <v>41.3</v>
      </c>
      <c r="K86" s="16">
        <f>K90+K87+K89+K88</f>
        <v>0</v>
      </c>
      <c r="L86" s="16">
        <f t="shared" ref="L86:Q86" si="33">L90+L87+L89+L88</f>
        <v>15.9</v>
      </c>
      <c r="M86" s="16">
        <f t="shared" si="33"/>
        <v>0</v>
      </c>
      <c r="N86" s="16">
        <f t="shared" si="33"/>
        <v>0</v>
      </c>
      <c r="O86" s="16">
        <f t="shared" si="33"/>
        <v>1008.8999999999999</v>
      </c>
      <c r="P86" s="16">
        <f t="shared" si="33"/>
        <v>24.366000000000064</v>
      </c>
      <c r="Q86" s="16">
        <f t="shared" si="33"/>
        <v>1033.2659999999998</v>
      </c>
    </row>
    <row r="87" spans="1:17" hidden="1">
      <c r="A87" s="17" t="s">
        <v>33</v>
      </c>
      <c r="B87" s="27" t="s">
        <v>30</v>
      </c>
      <c r="C87" s="27" t="s">
        <v>25</v>
      </c>
      <c r="D87" s="27" t="s">
        <v>70</v>
      </c>
      <c r="E87" s="27" t="s">
        <v>103</v>
      </c>
      <c r="F87" s="27" t="s">
        <v>34</v>
      </c>
      <c r="G87" s="28">
        <v>742</v>
      </c>
      <c r="H87" s="29"/>
      <c r="I87" s="30"/>
      <c r="J87" s="30">
        <v>41.3</v>
      </c>
      <c r="K87" s="30"/>
      <c r="L87" s="30">
        <v>15.9</v>
      </c>
      <c r="M87" s="30"/>
      <c r="N87" s="30"/>
      <c r="O87" s="298">
        <f t="shared" si="7"/>
        <v>799.19999999999993</v>
      </c>
      <c r="P87" s="287">
        <f>Q87-O87</f>
        <v>41.105800000000045</v>
      </c>
      <c r="Q87" s="8">
        <v>840.30579999999998</v>
      </c>
    </row>
    <row r="88" spans="1:17" hidden="1">
      <c r="A88" s="31" t="s">
        <v>38</v>
      </c>
      <c r="B88" s="27" t="s">
        <v>30</v>
      </c>
      <c r="C88" s="27" t="s">
        <v>25</v>
      </c>
      <c r="D88" s="27" t="s">
        <v>70</v>
      </c>
      <c r="E88" s="27" t="s">
        <v>103</v>
      </c>
      <c r="F88" s="27" t="s">
        <v>39</v>
      </c>
      <c r="G88" s="28"/>
      <c r="H88" s="29"/>
      <c r="I88" s="30">
        <v>28</v>
      </c>
      <c r="J88" s="30"/>
      <c r="K88" s="30"/>
      <c r="L88" s="30"/>
      <c r="M88" s="30"/>
      <c r="N88" s="30"/>
      <c r="O88" s="298">
        <f t="shared" si="7"/>
        <v>28</v>
      </c>
      <c r="P88" s="287">
        <f t="shared" ref="P88:P90" si="34">Q88-O88</f>
        <v>-5.2605000000000004</v>
      </c>
      <c r="Q88" s="8">
        <v>22.7395</v>
      </c>
    </row>
    <row r="89" spans="1:17" ht="25.5" hidden="1">
      <c r="A89" s="31" t="s">
        <v>44</v>
      </c>
      <c r="B89" s="27" t="s">
        <v>30</v>
      </c>
      <c r="C89" s="27" t="s">
        <v>25</v>
      </c>
      <c r="D89" s="27" t="s">
        <v>70</v>
      </c>
      <c r="E89" s="27" t="s">
        <v>103</v>
      </c>
      <c r="F89" s="27" t="s">
        <v>45</v>
      </c>
      <c r="G89" s="28">
        <v>55</v>
      </c>
      <c r="H89" s="29"/>
      <c r="I89" s="30">
        <f>20+56.628+20.812</f>
        <v>97.44</v>
      </c>
      <c r="J89" s="30"/>
      <c r="K89" s="30"/>
      <c r="L89" s="30"/>
      <c r="M89" s="30"/>
      <c r="N89" s="30"/>
      <c r="O89" s="298">
        <f t="shared" si="7"/>
        <v>152.44</v>
      </c>
      <c r="P89" s="287">
        <f t="shared" si="34"/>
        <v>-11</v>
      </c>
      <c r="Q89" s="8">
        <v>141.44</v>
      </c>
    </row>
    <row r="90" spans="1:17" hidden="1">
      <c r="A90" s="31" t="s">
        <v>46</v>
      </c>
      <c r="B90" s="27" t="s">
        <v>30</v>
      </c>
      <c r="C90" s="27" t="s">
        <v>25</v>
      </c>
      <c r="D90" s="27" t="s">
        <v>70</v>
      </c>
      <c r="E90" s="27" t="s">
        <v>103</v>
      </c>
      <c r="F90" s="27" t="s">
        <v>47</v>
      </c>
      <c r="G90" s="28">
        <v>154.69999999999999</v>
      </c>
      <c r="H90" s="29"/>
      <c r="I90" s="30">
        <f>-28-20-3.639-28.881-44.92</f>
        <v>-125.44000000000001</v>
      </c>
      <c r="J90" s="30"/>
      <c r="K90" s="30"/>
      <c r="L90" s="30"/>
      <c r="M90" s="30"/>
      <c r="N90" s="30"/>
      <c r="O90" s="298">
        <f t="shared" si="7"/>
        <v>29.259999999999977</v>
      </c>
      <c r="P90" s="287">
        <f t="shared" si="34"/>
        <v>-0.47929999999997719</v>
      </c>
      <c r="Q90" s="8">
        <v>28.7807</v>
      </c>
    </row>
    <row r="91" spans="1:17" s="34" customFormat="1" ht="51" hidden="1">
      <c r="A91" s="62" t="s">
        <v>104</v>
      </c>
      <c r="B91" s="15" t="s">
        <v>30</v>
      </c>
      <c r="C91" s="15" t="s">
        <v>25</v>
      </c>
      <c r="D91" s="15" t="s">
        <v>70</v>
      </c>
      <c r="E91" s="15" t="s">
        <v>105</v>
      </c>
      <c r="F91" s="15"/>
      <c r="G91" s="16">
        <f>G93+G92</f>
        <v>11.9</v>
      </c>
      <c r="H91" s="16">
        <f>H93+H92</f>
        <v>0</v>
      </c>
      <c r="I91" s="16">
        <f>I93+I92</f>
        <v>0</v>
      </c>
      <c r="J91" s="16">
        <f>J93+J92</f>
        <v>0</v>
      </c>
      <c r="K91" s="16">
        <f t="shared" ref="K91:Q91" si="35">K93+K92</f>
        <v>0</v>
      </c>
      <c r="L91" s="16">
        <f t="shared" si="35"/>
        <v>0</v>
      </c>
      <c r="M91" s="16">
        <f t="shared" si="35"/>
        <v>0</v>
      </c>
      <c r="N91" s="16">
        <f t="shared" si="35"/>
        <v>0</v>
      </c>
      <c r="O91" s="16">
        <f t="shared" si="35"/>
        <v>11.9</v>
      </c>
      <c r="P91" s="16">
        <f t="shared" si="35"/>
        <v>0</v>
      </c>
      <c r="Q91" s="16">
        <f t="shared" si="35"/>
        <v>11.9</v>
      </c>
    </row>
    <row r="92" spans="1:17" s="34" customFormat="1" ht="25.5" hidden="1">
      <c r="A92" s="31" t="s">
        <v>44</v>
      </c>
      <c r="B92" s="27" t="s">
        <v>30</v>
      </c>
      <c r="C92" s="27" t="s">
        <v>25</v>
      </c>
      <c r="D92" s="27" t="s">
        <v>70</v>
      </c>
      <c r="E92" s="27" t="s">
        <v>105</v>
      </c>
      <c r="F92" s="27" t="s">
        <v>45</v>
      </c>
      <c r="G92" s="19">
        <v>5</v>
      </c>
      <c r="H92" s="63"/>
      <c r="I92" s="64"/>
      <c r="J92" s="64"/>
      <c r="K92" s="64"/>
      <c r="L92" s="64"/>
      <c r="M92" s="64"/>
      <c r="N92" s="64"/>
      <c r="O92" s="298">
        <f t="shared" ref="O92:O156" si="36">I92+H92+G92+J92+K92+L92+M92+N92</f>
        <v>5</v>
      </c>
      <c r="P92" s="292">
        <f>Q92-O92</f>
        <v>0</v>
      </c>
      <c r="Q92" s="297">
        <v>5</v>
      </c>
    </row>
    <row r="93" spans="1:17" hidden="1">
      <c r="A93" s="31" t="s">
        <v>46</v>
      </c>
      <c r="B93" s="27" t="s">
        <v>30</v>
      </c>
      <c r="C93" s="27" t="s">
        <v>25</v>
      </c>
      <c r="D93" s="27" t="s">
        <v>70</v>
      </c>
      <c r="E93" s="27" t="s">
        <v>105</v>
      </c>
      <c r="F93" s="27" t="s">
        <v>47</v>
      </c>
      <c r="G93" s="28">
        <v>6.9</v>
      </c>
      <c r="H93" s="29"/>
      <c r="I93" s="30"/>
      <c r="J93" s="30"/>
      <c r="K93" s="30"/>
      <c r="L93" s="30"/>
      <c r="M93" s="30"/>
      <c r="N93" s="30"/>
      <c r="O93" s="298">
        <f t="shared" si="36"/>
        <v>6.9</v>
      </c>
      <c r="P93" s="292">
        <f>Q93-O93</f>
        <v>0</v>
      </c>
      <c r="Q93" s="8">
        <v>6.9</v>
      </c>
    </row>
    <row r="94" spans="1:17" s="34" customFormat="1" ht="38.25" hidden="1">
      <c r="A94" s="62" t="s">
        <v>106</v>
      </c>
      <c r="B94" s="15" t="s">
        <v>30</v>
      </c>
      <c r="C94" s="15" t="s">
        <v>25</v>
      </c>
      <c r="D94" s="15" t="s">
        <v>70</v>
      </c>
      <c r="E94" s="15" t="s">
        <v>107</v>
      </c>
      <c r="F94" s="15"/>
      <c r="G94" s="16">
        <f>G98+G95+G96+G97</f>
        <v>2495.4</v>
      </c>
      <c r="H94" s="16">
        <f>H98+H95+H96+H97</f>
        <v>0</v>
      </c>
      <c r="I94" s="16">
        <f>I98+I95+I96+I97</f>
        <v>0</v>
      </c>
      <c r="J94" s="16">
        <f>J98+J95+J96+J97</f>
        <v>0</v>
      </c>
      <c r="K94" s="16">
        <f t="shared" ref="K94:Q94" si="37">K98+K95+K96+K97</f>
        <v>0</v>
      </c>
      <c r="L94" s="16">
        <f t="shared" si="37"/>
        <v>103.7</v>
      </c>
      <c r="M94" s="16">
        <f t="shared" si="37"/>
        <v>0</v>
      </c>
      <c r="N94" s="16">
        <f t="shared" si="37"/>
        <v>0</v>
      </c>
      <c r="O94" s="16">
        <f t="shared" si="37"/>
        <v>2599.1</v>
      </c>
      <c r="P94" s="16">
        <f t="shared" si="37"/>
        <v>20.300000000000196</v>
      </c>
      <c r="Q94" s="16">
        <f t="shared" si="37"/>
        <v>2619.3999999999996</v>
      </c>
    </row>
    <row r="95" spans="1:17" hidden="1">
      <c r="A95" s="17" t="s">
        <v>33</v>
      </c>
      <c r="B95" s="27" t="s">
        <v>30</v>
      </c>
      <c r="C95" s="27" t="s">
        <v>25</v>
      </c>
      <c r="D95" s="27" t="s">
        <v>70</v>
      </c>
      <c r="E95" s="27" t="s">
        <v>107</v>
      </c>
      <c r="F95" s="27" t="s">
        <v>34</v>
      </c>
      <c r="G95" s="28">
        <v>1955</v>
      </c>
      <c r="H95" s="29"/>
      <c r="I95" s="30"/>
      <c r="J95" s="30"/>
      <c r="K95" s="30"/>
      <c r="L95" s="30">
        <v>103.7</v>
      </c>
      <c r="M95" s="30"/>
      <c r="N95" s="30"/>
      <c r="O95" s="298">
        <f t="shared" si="36"/>
        <v>2058.6999999999998</v>
      </c>
      <c r="P95" s="287">
        <f>Q95-O95</f>
        <v>50.300000000000182</v>
      </c>
      <c r="Q95" s="8">
        <v>2109</v>
      </c>
    </row>
    <row r="96" spans="1:17" hidden="1">
      <c r="A96" s="31" t="s">
        <v>38</v>
      </c>
      <c r="B96" s="27" t="s">
        <v>30</v>
      </c>
      <c r="C96" s="27" t="s">
        <v>25</v>
      </c>
      <c r="D96" s="27" t="s">
        <v>70</v>
      </c>
      <c r="E96" s="27" t="s">
        <v>107</v>
      </c>
      <c r="F96" s="27" t="s">
        <v>39</v>
      </c>
      <c r="G96" s="28">
        <v>145.4</v>
      </c>
      <c r="H96" s="29"/>
      <c r="I96" s="30"/>
      <c r="J96" s="30"/>
      <c r="K96" s="30"/>
      <c r="L96" s="30">
        <v>-10</v>
      </c>
      <c r="M96" s="30"/>
      <c r="N96" s="30"/>
      <c r="O96" s="298">
        <f t="shared" si="36"/>
        <v>135.4</v>
      </c>
      <c r="P96" s="287">
        <f t="shared" ref="P96:P98" si="38">Q96-O96</f>
        <v>-48.795910000000006</v>
      </c>
      <c r="Q96" s="8">
        <v>86.604089999999999</v>
      </c>
    </row>
    <row r="97" spans="1:17" ht="25.5" hidden="1">
      <c r="A97" s="33" t="s">
        <v>44</v>
      </c>
      <c r="B97" s="27" t="s">
        <v>30</v>
      </c>
      <c r="C97" s="27" t="s">
        <v>25</v>
      </c>
      <c r="D97" s="27" t="s">
        <v>70</v>
      </c>
      <c r="E97" s="27" t="s">
        <v>107</v>
      </c>
      <c r="F97" s="27" t="s">
        <v>45</v>
      </c>
      <c r="G97" s="28">
        <v>135</v>
      </c>
      <c r="H97" s="29"/>
      <c r="I97" s="30">
        <v>11</v>
      </c>
      <c r="J97" s="30"/>
      <c r="K97" s="30"/>
      <c r="L97" s="30">
        <v>5</v>
      </c>
      <c r="M97" s="30"/>
      <c r="N97" s="30"/>
      <c r="O97" s="298">
        <f t="shared" si="36"/>
        <v>151</v>
      </c>
      <c r="P97" s="287">
        <f t="shared" si="38"/>
        <v>8.5999999999999943</v>
      </c>
      <c r="Q97" s="8">
        <v>159.6</v>
      </c>
    </row>
    <row r="98" spans="1:17" hidden="1">
      <c r="A98" s="33" t="s">
        <v>46</v>
      </c>
      <c r="B98" s="27" t="s">
        <v>30</v>
      </c>
      <c r="C98" s="27" t="s">
        <v>25</v>
      </c>
      <c r="D98" s="27" t="s">
        <v>70</v>
      </c>
      <c r="E98" s="27" t="s">
        <v>107</v>
      </c>
      <c r="F98" s="27" t="s">
        <v>47</v>
      </c>
      <c r="G98" s="28">
        <v>260</v>
      </c>
      <c r="H98" s="29"/>
      <c r="I98" s="30">
        <v>-11</v>
      </c>
      <c r="J98" s="30"/>
      <c r="K98" s="30"/>
      <c r="L98" s="30">
        <v>5</v>
      </c>
      <c r="M98" s="30"/>
      <c r="N98" s="30"/>
      <c r="O98" s="298">
        <f t="shared" si="36"/>
        <v>254</v>
      </c>
      <c r="P98" s="287">
        <f t="shared" si="38"/>
        <v>10.195910000000026</v>
      </c>
      <c r="Q98" s="8">
        <v>264.19591000000003</v>
      </c>
    </row>
    <row r="99" spans="1:17" s="23" customFormat="1" ht="25.5" hidden="1">
      <c r="A99" s="65" t="s">
        <v>108</v>
      </c>
      <c r="B99" s="15" t="s">
        <v>30</v>
      </c>
      <c r="C99" s="15" t="s">
        <v>25</v>
      </c>
      <c r="D99" s="15" t="s">
        <v>70</v>
      </c>
      <c r="E99" s="15" t="s">
        <v>109</v>
      </c>
      <c r="F99" s="15"/>
      <c r="G99" s="16">
        <f>G101</f>
        <v>0</v>
      </c>
      <c r="H99" s="16">
        <f>H101+H100</f>
        <v>2402.9</v>
      </c>
      <c r="I99" s="16">
        <f t="shared" ref="I99:Q99" si="39">I101+I100</f>
        <v>0</v>
      </c>
      <c r="J99" s="16">
        <f t="shared" si="39"/>
        <v>0</v>
      </c>
      <c r="K99" s="16">
        <f t="shared" si="39"/>
        <v>0</v>
      </c>
      <c r="L99" s="16">
        <f t="shared" si="39"/>
        <v>0</v>
      </c>
      <c r="M99" s="16">
        <f t="shared" si="39"/>
        <v>0</v>
      </c>
      <c r="N99" s="16">
        <f t="shared" si="39"/>
        <v>0</v>
      </c>
      <c r="O99" s="16">
        <f t="shared" si="39"/>
        <v>2402.9</v>
      </c>
      <c r="P99" s="16">
        <f t="shared" si="39"/>
        <v>0</v>
      </c>
      <c r="Q99" s="16">
        <f t="shared" si="39"/>
        <v>2402.9</v>
      </c>
    </row>
    <row r="100" spans="1:17" s="69" customFormat="1" ht="25.5" hidden="1">
      <c r="A100" s="33" t="s">
        <v>44</v>
      </c>
      <c r="B100" s="27" t="s">
        <v>30</v>
      </c>
      <c r="C100" s="27" t="s">
        <v>25</v>
      </c>
      <c r="D100" s="27" t="s">
        <v>70</v>
      </c>
      <c r="E100" s="27" t="s">
        <v>109</v>
      </c>
      <c r="F100" s="66" t="s">
        <v>45</v>
      </c>
      <c r="G100" s="67"/>
      <c r="H100" s="67"/>
      <c r="I100" s="68"/>
      <c r="J100" s="68"/>
      <c r="K100" s="68"/>
      <c r="L100" s="68">
        <v>360</v>
      </c>
      <c r="M100" s="68"/>
      <c r="N100" s="68"/>
      <c r="O100" s="298">
        <f t="shared" si="36"/>
        <v>360</v>
      </c>
      <c r="P100" s="304">
        <f>Q100-O100</f>
        <v>1340.4</v>
      </c>
      <c r="Q100" s="291">
        <v>1700.4</v>
      </c>
    </row>
    <row r="101" spans="1:17" hidden="1">
      <c r="A101" s="33" t="s">
        <v>46</v>
      </c>
      <c r="B101" s="27" t="s">
        <v>30</v>
      </c>
      <c r="C101" s="27" t="s">
        <v>25</v>
      </c>
      <c r="D101" s="27" t="s">
        <v>70</v>
      </c>
      <c r="E101" s="27" t="s">
        <v>109</v>
      </c>
      <c r="F101" s="27" t="s">
        <v>47</v>
      </c>
      <c r="G101" s="28"/>
      <c r="H101" s="29">
        <f>226.9+2176</f>
        <v>2402.9</v>
      </c>
      <c r="I101" s="30"/>
      <c r="J101" s="30"/>
      <c r="K101" s="30"/>
      <c r="L101" s="30">
        <v>-360</v>
      </c>
      <c r="M101" s="30"/>
      <c r="N101" s="30"/>
      <c r="O101" s="298">
        <f t="shared" si="36"/>
        <v>2042.9</v>
      </c>
      <c r="P101" s="304">
        <f>Q101-O101</f>
        <v>-1340.4</v>
      </c>
      <c r="Q101" s="8">
        <v>702.5</v>
      </c>
    </row>
    <row r="102" spans="1:17" s="23" customFormat="1" ht="38.25" hidden="1">
      <c r="A102" s="70" t="s">
        <v>110</v>
      </c>
      <c r="B102" s="25" t="s">
        <v>30</v>
      </c>
      <c r="C102" s="25" t="s">
        <v>25</v>
      </c>
      <c r="D102" s="25" t="s">
        <v>70</v>
      </c>
      <c r="E102" s="25" t="s">
        <v>111</v>
      </c>
      <c r="F102" s="25"/>
      <c r="G102" s="26">
        <f>G103</f>
        <v>5373</v>
      </c>
      <c r="H102" s="26">
        <f>H103</f>
        <v>0</v>
      </c>
      <c r="I102" s="26">
        <f>I103</f>
        <v>-5373</v>
      </c>
      <c r="J102" s="26">
        <f>J103</f>
        <v>0</v>
      </c>
      <c r="K102" s="26">
        <f t="shared" ref="K102:Q102" si="40">K103</f>
        <v>0</v>
      </c>
      <c r="L102" s="26">
        <f t="shared" si="40"/>
        <v>0</v>
      </c>
      <c r="M102" s="26">
        <f t="shared" si="40"/>
        <v>0</v>
      </c>
      <c r="N102" s="26">
        <f t="shared" si="40"/>
        <v>0</v>
      </c>
      <c r="O102" s="26">
        <f t="shared" si="40"/>
        <v>0</v>
      </c>
      <c r="P102" s="26">
        <f t="shared" si="40"/>
        <v>0</v>
      </c>
      <c r="Q102" s="26">
        <f t="shared" si="40"/>
        <v>0</v>
      </c>
    </row>
    <row r="103" spans="1:17" hidden="1">
      <c r="A103" s="17" t="s">
        <v>67</v>
      </c>
      <c r="B103" s="27" t="s">
        <v>30</v>
      </c>
      <c r="C103" s="27" t="s">
        <v>25</v>
      </c>
      <c r="D103" s="27" t="s">
        <v>70</v>
      </c>
      <c r="E103" s="27" t="s">
        <v>111</v>
      </c>
      <c r="F103" s="27" t="s">
        <v>68</v>
      </c>
      <c r="G103" s="28">
        <v>5373</v>
      </c>
      <c r="H103" s="29"/>
      <c r="I103" s="30">
        <v>-5373</v>
      </c>
      <c r="J103" s="30"/>
      <c r="K103" s="30"/>
      <c r="L103" s="30"/>
      <c r="M103" s="30"/>
      <c r="N103" s="30"/>
      <c r="O103" s="298">
        <f t="shared" si="36"/>
        <v>0</v>
      </c>
      <c r="P103" s="287">
        <f>Q103-O103</f>
        <v>0</v>
      </c>
      <c r="Q103" s="8">
        <v>0</v>
      </c>
    </row>
    <row r="104" spans="1:17" s="23" customFormat="1" hidden="1">
      <c r="A104" s="71" t="s">
        <v>112</v>
      </c>
      <c r="B104" s="25" t="s">
        <v>30</v>
      </c>
      <c r="C104" s="25" t="s">
        <v>25</v>
      </c>
      <c r="D104" s="25" t="s">
        <v>70</v>
      </c>
      <c r="E104" s="25" t="s">
        <v>113</v>
      </c>
      <c r="F104" s="25"/>
      <c r="G104" s="26">
        <f>G105+G106</f>
        <v>0</v>
      </c>
      <c r="H104" s="26">
        <f t="shared" ref="H104:Q104" si="41">H105+H106</f>
        <v>0</v>
      </c>
      <c r="I104" s="26">
        <f t="shared" si="41"/>
        <v>0</v>
      </c>
      <c r="J104" s="26">
        <f t="shared" si="41"/>
        <v>3400</v>
      </c>
      <c r="K104" s="26">
        <f t="shared" si="41"/>
        <v>0</v>
      </c>
      <c r="L104" s="26">
        <f t="shared" si="41"/>
        <v>0</v>
      </c>
      <c r="M104" s="26">
        <f t="shared" si="41"/>
        <v>0</v>
      </c>
      <c r="N104" s="26">
        <f t="shared" si="41"/>
        <v>0</v>
      </c>
      <c r="O104" s="26">
        <f t="shared" si="41"/>
        <v>3400</v>
      </c>
      <c r="P104" s="26">
        <f t="shared" si="41"/>
        <v>0</v>
      </c>
      <c r="Q104" s="26">
        <f t="shared" si="41"/>
        <v>3400</v>
      </c>
    </row>
    <row r="105" spans="1:17" hidden="1">
      <c r="A105" s="17" t="s">
        <v>67</v>
      </c>
      <c r="B105" s="27" t="s">
        <v>30</v>
      </c>
      <c r="C105" s="27" t="s">
        <v>25</v>
      </c>
      <c r="D105" s="27" t="s">
        <v>70</v>
      </c>
      <c r="E105" s="27" t="s">
        <v>113</v>
      </c>
      <c r="F105" s="27" t="s">
        <v>68</v>
      </c>
      <c r="G105" s="28"/>
      <c r="H105" s="29"/>
      <c r="I105" s="30"/>
      <c r="J105" s="30">
        <v>3400</v>
      </c>
      <c r="K105" s="30"/>
      <c r="L105" s="30">
        <v>-3400</v>
      </c>
      <c r="M105" s="30"/>
      <c r="N105" s="30"/>
      <c r="O105" s="298">
        <f t="shared" si="36"/>
        <v>0</v>
      </c>
      <c r="P105" s="287">
        <f>Q105-O105</f>
        <v>0</v>
      </c>
      <c r="Q105" s="8">
        <v>0</v>
      </c>
    </row>
    <row r="106" spans="1:17" hidden="1">
      <c r="A106" s="72" t="s">
        <v>114</v>
      </c>
      <c r="B106" s="27" t="s">
        <v>30</v>
      </c>
      <c r="C106" s="27" t="s">
        <v>25</v>
      </c>
      <c r="D106" s="27" t="s">
        <v>70</v>
      </c>
      <c r="E106" s="27" t="s">
        <v>113</v>
      </c>
      <c r="F106" s="27" t="s">
        <v>115</v>
      </c>
      <c r="G106" s="28"/>
      <c r="H106" s="29"/>
      <c r="I106" s="30"/>
      <c r="J106" s="30"/>
      <c r="K106" s="30"/>
      <c r="L106" s="30">
        <v>3400</v>
      </c>
      <c r="M106" s="30"/>
      <c r="N106" s="30"/>
      <c r="O106" s="298">
        <f t="shared" si="36"/>
        <v>3400</v>
      </c>
      <c r="P106" s="287">
        <f>Q106-O106</f>
        <v>0</v>
      </c>
      <c r="Q106" s="8">
        <v>3400</v>
      </c>
    </row>
    <row r="107" spans="1:17" s="23" customFormat="1" hidden="1">
      <c r="A107" s="73" t="s">
        <v>116</v>
      </c>
      <c r="B107" s="15" t="s">
        <v>30</v>
      </c>
      <c r="C107" s="15" t="s">
        <v>25</v>
      </c>
      <c r="D107" s="15" t="s">
        <v>70</v>
      </c>
      <c r="E107" s="15" t="s">
        <v>117</v>
      </c>
      <c r="F107" s="15"/>
      <c r="G107" s="16">
        <f>G108</f>
        <v>0</v>
      </c>
      <c r="H107" s="16">
        <f>H108</f>
        <v>0</v>
      </c>
      <c r="I107" s="16">
        <f>I108</f>
        <v>0</v>
      </c>
      <c r="J107" s="16">
        <f>J108</f>
        <v>1231</v>
      </c>
      <c r="K107" s="16">
        <f t="shared" ref="K107:Q107" si="42">K108</f>
        <v>0</v>
      </c>
      <c r="L107" s="16">
        <f t="shared" si="42"/>
        <v>0</v>
      </c>
      <c r="M107" s="16">
        <f t="shared" si="42"/>
        <v>0</v>
      </c>
      <c r="N107" s="16">
        <f t="shared" si="42"/>
        <v>0</v>
      </c>
      <c r="O107" s="16">
        <f t="shared" si="42"/>
        <v>1231</v>
      </c>
      <c r="P107" s="16">
        <f t="shared" si="42"/>
        <v>0</v>
      </c>
      <c r="Q107" s="16">
        <f t="shared" si="42"/>
        <v>1231</v>
      </c>
    </row>
    <row r="108" spans="1:17" ht="25.5" hidden="1">
      <c r="A108" s="74" t="s">
        <v>118</v>
      </c>
      <c r="B108" s="27" t="s">
        <v>30</v>
      </c>
      <c r="C108" s="27" t="s">
        <v>25</v>
      </c>
      <c r="D108" s="27" t="s">
        <v>70</v>
      </c>
      <c r="E108" s="27" t="s">
        <v>117</v>
      </c>
      <c r="F108" s="27" t="s">
        <v>119</v>
      </c>
      <c r="G108" s="28"/>
      <c r="H108" s="29"/>
      <c r="I108" s="30"/>
      <c r="J108" s="30">
        <v>1231</v>
      </c>
      <c r="K108" s="30"/>
      <c r="L108" s="30"/>
      <c r="M108" s="30"/>
      <c r="N108" s="30"/>
      <c r="O108" s="298">
        <f t="shared" si="36"/>
        <v>1231</v>
      </c>
      <c r="P108" s="287">
        <f>Q108-O108</f>
        <v>0</v>
      </c>
      <c r="Q108" s="8">
        <v>1231</v>
      </c>
    </row>
    <row r="109" spans="1:17" s="23" customFormat="1" hidden="1">
      <c r="A109" s="38" t="s">
        <v>120</v>
      </c>
      <c r="B109" s="25" t="s">
        <v>30</v>
      </c>
      <c r="C109" s="25" t="s">
        <v>25</v>
      </c>
      <c r="D109" s="25" t="s">
        <v>70</v>
      </c>
      <c r="E109" s="25" t="s">
        <v>121</v>
      </c>
      <c r="F109" s="25"/>
      <c r="G109" s="26">
        <f>G110+G111</f>
        <v>564.29</v>
      </c>
      <c r="H109" s="26">
        <f t="shared" ref="H109:Q109" si="43">H110+H111</f>
        <v>0</v>
      </c>
      <c r="I109" s="26">
        <f t="shared" si="43"/>
        <v>0</v>
      </c>
      <c r="J109" s="26">
        <f t="shared" si="43"/>
        <v>0</v>
      </c>
      <c r="K109" s="26">
        <f t="shared" si="43"/>
        <v>0</v>
      </c>
      <c r="L109" s="26">
        <f t="shared" si="43"/>
        <v>0</v>
      </c>
      <c r="M109" s="26">
        <f t="shared" si="43"/>
        <v>0</v>
      </c>
      <c r="N109" s="26">
        <f t="shared" si="43"/>
        <v>0</v>
      </c>
      <c r="O109" s="26">
        <f t="shared" si="43"/>
        <v>564.29</v>
      </c>
      <c r="P109" s="26">
        <f t="shared" si="43"/>
        <v>564.29</v>
      </c>
      <c r="Q109" s="26">
        <f t="shared" si="43"/>
        <v>564.29</v>
      </c>
    </row>
    <row r="110" spans="1:17" ht="25.5" hidden="1">
      <c r="A110" s="74" t="s">
        <v>118</v>
      </c>
      <c r="B110" s="27" t="s">
        <v>30</v>
      </c>
      <c r="C110" s="27" t="s">
        <v>25</v>
      </c>
      <c r="D110" s="27" t="s">
        <v>70</v>
      </c>
      <c r="E110" s="27" t="s">
        <v>121</v>
      </c>
      <c r="F110" s="27" t="s">
        <v>119</v>
      </c>
      <c r="G110" s="28">
        <v>564.29</v>
      </c>
      <c r="H110" s="29"/>
      <c r="I110" s="30"/>
      <c r="J110" s="30"/>
      <c r="K110" s="30"/>
      <c r="L110" s="30"/>
      <c r="M110" s="30">
        <v>-564.29</v>
      </c>
      <c r="N110" s="30"/>
      <c r="O110" s="298">
        <f t="shared" si="36"/>
        <v>0</v>
      </c>
      <c r="P110" s="287">
        <f>Q110-N110</f>
        <v>0</v>
      </c>
      <c r="Q110" s="8">
        <v>0</v>
      </c>
    </row>
    <row r="111" spans="1:17" hidden="1">
      <c r="A111" s="72" t="s">
        <v>114</v>
      </c>
      <c r="B111" s="27" t="s">
        <v>30</v>
      </c>
      <c r="C111" s="27" t="s">
        <v>25</v>
      </c>
      <c r="D111" s="27" t="s">
        <v>70</v>
      </c>
      <c r="E111" s="27" t="s">
        <v>121</v>
      </c>
      <c r="F111" s="27" t="s">
        <v>115</v>
      </c>
      <c r="G111" s="28"/>
      <c r="H111" s="29"/>
      <c r="I111" s="30"/>
      <c r="J111" s="30"/>
      <c r="K111" s="30"/>
      <c r="L111" s="30"/>
      <c r="M111" s="30">
        <v>564.29</v>
      </c>
      <c r="N111" s="30"/>
      <c r="O111" s="298">
        <f t="shared" si="36"/>
        <v>564.29</v>
      </c>
      <c r="P111" s="287">
        <f>Q111-N111</f>
        <v>564.29</v>
      </c>
      <c r="Q111" s="8">
        <v>564.29</v>
      </c>
    </row>
    <row r="112" spans="1:17" s="23" customFormat="1" hidden="1">
      <c r="A112" s="75" t="s">
        <v>122</v>
      </c>
      <c r="B112" s="25" t="s">
        <v>30</v>
      </c>
      <c r="C112" s="25" t="s">
        <v>25</v>
      </c>
      <c r="D112" s="25" t="s">
        <v>70</v>
      </c>
      <c r="E112" s="25" t="s">
        <v>123</v>
      </c>
      <c r="F112" s="25"/>
      <c r="G112" s="26">
        <f>G113</f>
        <v>0</v>
      </c>
      <c r="H112" s="26">
        <f>H113</f>
        <v>0</v>
      </c>
      <c r="I112" s="26">
        <f>I113</f>
        <v>127.872</v>
      </c>
      <c r="J112" s="26">
        <f>J113</f>
        <v>0</v>
      </c>
      <c r="K112" s="26">
        <f t="shared" ref="K112:Q112" si="44">K113</f>
        <v>0</v>
      </c>
      <c r="L112" s="26">
        <f t="shared" si="44"/>
        <v>0</v>
      </c>
      <c r="M112" s="26">
        <f t="shared" si="44"/>
        <v>0</v>
      </c>
      <c r="N112" s="26">
        <f t="shared" si="44"/>
        <v>0</v>
      </c>
      <c r="O112" s="26">
        <f t="shared" si="44"/>
        <v>127.872</v>
      </c>
      <c r="P112" s="26">
        <f t="shared" si="44"/>
        <v>0</v>
      </c>
      <c r="Q112" s="26">
        <f t="shared" si="44"/>
        <v>127.872</v>
      </c>
    </row>
    <row r="113" spans="1:19" hidden="1">
      <c r="A113" s="33" t="s">
        <v>50</v>
      </c>
      <c r="B113" s="27" t="s">
        <v>30</v>
      </c>
      <c r="C113" s="27" t="s">
        <v>25</v>
      </c>
      <c r="D113" s="27" t="s">
        <v>70</v>
      </c>
      <c r="E113" s="27" t="s">
        <v>123</v>
      </c>
      <c r="F113" s="27" t="s">
        <v>51</v>
      </c>
      <c r="G113" s="28"/>
      <c r="H113" s="29"/>
      <c r="I113" s="30">
        <v>127.872</v>
      </c>
      <c r="J113" s="30"/>
      <c r="K113" s="30"/>
      <c r="L113" s="30"/>
      <c r="M113" s="30"/>
      <c r="N113" s="30"/>
      <c r="O113" s="298">
        <f t="shared" si="36"/>
        <v>127.872</v>
      </c>
      <c r="P113" s="287">
        <f>Q113-O113</f>
        <v>0</v>
      </c>
      <c r="Q113" s="8">
        <v>127.872</v>
      </c>
    </row>
    <row r="114" spans="1:19" s="23" customFormat="1" hidden="1">
      <c r="A114" s="76" t="s">
        <v>124</v>
      </c>
      <c r="B114" s="77" t="s">
        <v>30</v>
      </c>
      <c r="C114" s="77" t="s">
        <v>25</v>
      </c>
      <c r="D114" s="77" t="s">
        <v>70</v>
      </c>
      <c r="E114" s="77" t="s">
        <v>125</v>
      </c>
      <c r="F114" s="77"/>
      <c r="G114" s="78">
        <f>G115</f>
        <v>0</v>
      </c>
      <c r="H114" s="78">
        <f t="shared" ref="H114:Q114" si="45">H115</f>
        <v>0</v>
      </c>
      <c r="I114" s="78">
        <f t="shared" si="45"/>
        <v>0</v>
      </c>
      <c r="J114" s="78">
        <f t="shared" si="45"/>
        <v>0</v>
      </c>
      <c r="K114" s="78">
        <f t="shared" si="45"/>
        <v>599</v>
      </c>
      <c r="L114" s="78">
        <f t="shared" si="45"/>
        <v>0.9</v>
      </c>
      <c r="M114" s="78">
        <f t="shared" si="45"/>
        <v>0</v>
      </c>
      <c r="N114" s="78">
        <f t="shared" si="45"/>
        <v>0</v>
      </c>
      <c r="O114" s="78">
        <f>O115</f>
        <v>599.9</v>
      </c>
      <c r="P114" s="78">
        <f t="shared" si="45"/>
        <v>0</v>
      </c>
      <c r="Q114" s="78">
        <f t="shared" si="45"/>
        <v>599.9</v>
      </c>
    </row>
    <row r="115" spans="1:19" hidden="1">
      <c r="A115" s="33" t="s">
        <v>46</v>
      </c>
      <c r="B115" s="27" t="s">
        <v>30</v>
      </c>
      <c r="C115" s="27" t="s">
        <v>25</v>
      </c>
      <c r="D115" s="27" t="s">
        <v>70</v>
      </c>
      <c r="E115" s="27" t="s">
        <v>125</v>
      </c>
      <c r="F115" s="27" t="s">
        <v>47</v>
      </c>
      <c r="G115" s="28"/>
      <c r="H115" s="29"/>
      <c r="I115" s="30"/>
      <c r="J115" s="30"/>
      <c r="K115" s="30">
        <v>599</v>
      </c>
      <c r="L115" s="30">
        <v>0.9</v>
      </c>
      <c r="M115" s="30"/>
      <c r="N115" s="30"/>
      <c r="O115" s="298">
        <f t="shared" si="36"/>
        <v>599.9</v>
      </c>
      <c r="P115" s="287">
        <f>Q115-O115</f>
        <v>0</v>
      </c>
      <c r="Q115" s="8">
        <v>599.9</v>
      </c>
    </row>
    <row r="116" spans="1:19" s="23" customFormat="1" hidden="1">
      <c r="A116" s="326"/>
      <c r="B116" s="43" t="s">
        <v>30</v>
      </c>
      <c r="C116" s="43" t="s">
        <v>25</v>
      </c>
      <c r="D116" s="43" t="s">
        <v>70</v>
      </c>
      <c r="E116" s="43" t="s">
        <v>1100</v>
      </c>
      <c r="F116" s="43"/>
      <c r="G116" s="89"/>
      <c r="H116" s="327"/>
      <c r="I116" s="328"/>
      <c r="J116" s="328"/>
      <c r="K116" s="328"/>
      <c r="L116" s="328"/>
      <c r="M116" s="328"/>
      <c r="N116" s="328">
        <f>N117</f>
        <v>0</v>
      </c>
      <c r="O116" s="328">
        <f t="shared" ref="O116:Q116" si="46">O117</f>
        <v>0</v>
      </c>
      <c r="P116" s="328">
        <f t="shared" si="46"/>
        <v>2507.6</v>
      </c>
      <c r="Q116" s="328">
        <f t="shared" si="46"/>
        <v>2507.6</v>
      </c>
    </row>
    <row r="117" spans="1:19" ht="25.5" hidden="1">
      <c r="A117" s="33" t="s">
        <v>1101</v>
      </c>
      <c r="B117" s="27" t="s">
        <v>30</v>
      </c>
      <c r="C117" s="27" t="s">
        <v>25</v>
      </c>
      <c r="D117" s="27" t="s">
        <v>70</v>
      </c>
      <c r="E117" s="27" t="s">
        <v>1100</v>
      </c>
      <c r="F117" s="27" t="s">
        <v>119</v>
      </c>
      <c r="G117" s="28"/>
      <c r="H117" s="29"/>
      <c r="I117" s="30"/>
      <c r="J117" s="30"/>
      <c r="K117" s="30"/>
      <c r="L117" s="30"/>
      <c r="M117" s="30"/>
      <c r="N117" s="30"/>
      <c r="O117" s="298"/>
      <c r="P117" s="305">
        <f>Q117-O117</f>
        <v>2507.6</v>
      </c>
      <c r="Q117" s="306">
        <v>2507.6</v>
      </c>
    </row>
    <row r="118" spans="1:19" hidden="1">
      <c r="A118" s="20" t="s">
        <v>126</v>
      </c>
      <c r="B118" s="21"/>
      <c r="C118" s="21" t="s">
        <v>31</v>
      </c>
      <c r="D118" s="21" t="s">
        <v>127</v>
      </c>
      <c r="E118" s="21"/>
      <c r="F118" s="27"/>
      <c r="G118" s="22">
        <f>G119+G121</f>
        <v>2234.1260000000002</v>
      </c>
      <c r="H118" s="22">
        <f>H119+H121</f>
        <v>0</v>
      </c>
      <c r="I118" s="22">
        <f>I119+I121</f>
        <v>0</v>
      </c>
      <c r="J118" s="22">
        <f>J119+J121</f>
        <v>197.65099999999998</v>
      </c>
      <c r="K118" s="22">
        <f t="shared" ref="K118:P118" si="47">K119+K121</f>
        <v>0</v>
      </c>
      <c r="L118" s="22">
        <f t="shared" si="47"/>
        <v>0</v>
      </c>
      <c r="M118" s="22">
        <f t="shared" si="47"/>
        <v>0</v>
      </c>
      <c r="N118" s="22">
        <f t="shared" si="47"/>
        <v>0</v>
      </c>
      <c r="O118" s="142">
        <f t="shared" si="47"/>
        <v>2431.777</v>
      </c>
      <c r="P118" s="142">
        <f t="shared" si="47"/>
        <v>0</v>
      </c>
      <c r="Q118" s="310">
        <f>Q119+Q121</f>
        <v>2431.777</v>
      </c>
    </row>
    <row r="119" spans="1:19" s="34" customFormat="1" ht="25.5" hidden="1">
      <c r="A119" s="62" t="s">
        <v>128</v>
      </c>
      <c r="B119" s="15" t="s">
        <v>30</v>
      </c>
      <c r="C119" s="15" t="s">
        <v>31</v>
      </c>
      <c r="D119" s="15" t="s">
        <v>127</v>
      </c>
      <c r="E119" s="15" t="s">
        <v>129</v>
      </c>
      <c r="F119" s="15"/>
      <c r="G119" s="16">
        <f>G120</f>
        <v>2234.1260000000002</v>
      </c>
      <c r="H119" s="16">
        <f>H120</f>
        <v>0</v>
      </c>
      <c r="I119" s="16">
        <f>I120</f>
        <v>0</v>
      </c>
      <c r="J119" s="16">
        <f>J120</f>
        <v>-112.09</v>
      </c>
      <c r="K119" s="16">
        <f t="shared" ref="K119:Q119" si="48">K120</f>
        <v>0</v>
      </c>
      <c r="L119" s="16">
        <f t="shared" si="48"/>
        <v>0</v>
      </c>
      <c r="M119" s="16">
        <f t="shared" si="48"/>
        <v>0</v>
      </c>
      <c r="N119" s="16">
        <f t="shared" si="48"/>
        <v>0</v>
      </c>
      <c r="O119" s="278">
        <f t="shared" si="48"/>
        <v>2122.0360000000001</v>
      </c>
      <c r="P119" s="278">
        <f t="shared" si="48"/>
        <v>0</v>
      </c>
      <c r="Q119" s="278">
        <f t="shared" si="48"/>
        <v>2122.0360000000001</v>
      </c>
    </row>
    <row r="120" spans="1:19" hidden="1">
      <c r="A120" s="40" t="s">
        <v>130</v>
      </c>
      <c r="B120" s="27" t="s">
        <v>30</v>
      </c>
      <c r="C120" s="27" t="s">
        <v>31</v>
      </c>
      <c r="D120" s="27" t="s">
        <v>127</v>
      </c>
      <c r="E120" s="27" t="s">
        <v>129</v>
      </c>
      <c r="F120" s="27" t="s">
        <v>131</v>
      </c>
      <c r="G120" s="28">
        <v>2234.1260000000002</v>
      </c>
      <c r="H120" s="29"/>
      <c r="I120" s="30"/>
      <c r="J120" s="30">
        <v>-112.09</v>
      </c>
      <c r="K120" s="30"/>
      <c r="L120" s="30"/>
      <c r="M120" s="30"/>
      <c r="N120" s="30"/>
      <c r="O120" s="298">
        <f t="shared" si="36"/>
        <v>2122.0360000000001</v>
      </c>
      <c r="P120" s="287">
        <f>Q120-O120</f>
        <v>0</v>
      </c>
      <c r="Q120" s="8">
        <v>2122.0360000000001</v>
      </c>
    </row>
    <row r="121" spans="1:19" s="23" customFormat="1" ht="76.5" hidden="1">
      <c r="A121" s="73" t="s">
        <v>132</v>
      </c>
      <c r="B121" s="15" t="s">
        <v>30</v>
      </c>
      <c r="C121" s="15" t="s">
        <v>31</v>
      </c>
      <c r="D121" s="15" t="s">
        <v>127</v>
      </c>
      <c r="E121" s="15" t="s">
        <v>133</v>
      </c>
      <c r="F121" s="15"/>
      <c r="G121" s="16">
        <f>G122</f>
        <v>0</v>
      </c>
      <c r="H121" s="16">
        <f>H122</f>
        <v>0</v>
      </c>
      <c r="I121" s="16">
        <f>I122</f>
        <v>0</v>
      </c>
      <c r="J121" s="16">
        <f>J122</f>
        <v>309.74099999999999</v>
      </c>
      <c r="K121" s="16">
        <f t="shared" ref="K121:Q121" si="49">K122</f>
        <v>0</v>
      </c>
      <c r="L121" s="16">
        <f t="shared" si="49"/>
        <v>0</v>
      </c>
      <c r="M121" s="16">
        <f t="shared" si="49"/>
        <v>0</v>
      </c>
      <c r="N121" s="16">
        <f t="shared" si="49"/>
        <v>0</v>
      </c>
      <c r="O121" s="16">
        <f t="shared" si="49"/>
        <v>309.74099999999999</v>
      </c>
      <c r="P121" s="16">
        <f t="shared" si="49"/>
        <v>0</v>
      </c>
      <c r="Q121" s="16">
        <f t="shared" si="49"/>
        <v>309.74099999999999</v>
      </c>
    </row>
    <row r="122" spans="1:19" hidden="1">
      <c r="A122" s="72" t="s">
        <v>114</v>
      </c>
      <c r="B122" s="27" t="s">
        <v>30</v>
      </c>
      <c r="C122" s="27" t="s">
        <v>31</v>
      </c>
      <c r="D122" s="27" t="s">
        <v>127</v>
      </c>
      <c r="E122" s="27" t="s">
        <v>133</v>
      </c>
      <c r="F122" s="27" t="s">
        <v>115</v>
      </c>
      <c r="G122" s="28"/>
      <c r="H122" s="29"/>
      <c r="I122" s="30"/>
      <c r="J122" s="30">
        <v>309.74099999999999</v>
      </c>
      <c r="K122" s="30"/>
      <c r="L122" s="30"/>
      <c r="M122" s="30"/>
      <c r="N122" s="30"/>
      <c r="O122" s="298">
        <f t="shared" si="36"/>
        <v>309.74099999999999</v>
      </c>
      <c r="P122" s="287">
        <f>Q122-O122</f>
        <v>0</v>
      </c>
      <c r="Q122" s="8">
        <v>309.74099999999999</v>
      </c>
    </row>
    <row r="123" spans="1:19" ht="22.5">
      <c r="A123" s="465" t="s">
        <v>134</v>
      </c>
      <c r="B123" s="466"/>
      <c r="C123" s="466" t="s">
        <v>127</v>
      </c>
      <c r="D123" s="466"/>
      <c r="E123" s="466"/>
      <c r="F123" s="466"/>
      <c r="G123" s="467">
        <f>G124+G142</f>
        <v>1150</v>
      </c>
      <c r="H123" s="467">
        <f t="shared" ref="H123:Q123" si="50">H124+H142</f>
        <v>0</v>
      </c>
      <c r="I123" s="467">
        <f t="shared" si="50"/>
        <v>0</v>
      </c>
      <c r="J123" s="467">
        <f t="shared" si="50"/>
        <v>0</v>
      </c>
      <c r="K123" s="467">
        <f t="shared" si="50"/>
        <v>0</v>
      </c>
      <c r="L123" s="467">
        <f t="shared" si="50"/>
        <v>300</v>
      </c>
      <c r="M123" s="468">
        <f t="shared" si="50"/>
        <v>0</v>
      </c>
      <c r="N123" s="356">
        <f t="shared" si="50"/>
        <v>0</v>
      </c>
      <c r="O123" s="350">
        <f t="shared" si="50"/>
        <v>1450</v>
      </c>
      <c r="P123" s="475">
        <f t="shared" si="50"/>
        <v>-409.72037999999998</v>
      </c>
      <c r="Q123" s="468">
        <f t="shared" si="50"/>
        <v>1040.27962</v>
      </c>
    </row>
    <row r="124" spans="1:19">
      <c r="A124" s="392" t="s">
        <v>135</v>
      </c>
      <c r="B124" s="389"/>
      <c r="C124" s="389" t="s">
        <v>127</v>
      </c>
      <c r="D124" s="389" t="s">
        <v>31</v>
      </c>
      <c r="E124" s="389"/>
      <c r="F124" s="389"/>
      <c r="G124" s="112">
        <f>G126</f>
        <v>600</v>
      </c>
      <c r="H124" s="112">
        <f>H126</f>
        <v>0</v>
      </c>
      <c r="I124" s="112">
        <f>I126</f>
        <v>0</v>
      </c>
      <c r="J124" s="112">
        <f>J126</f>
        <v>0</v>
      </c>
      <c r="K124" s="112">
        <f t="shared" ref="K124:Q124" si="51">K126</f>
        <v>0</v>
      </c>
      <c r="L124" s="112">
        <f t="shared" si="51"/>
        <v>300</v>
      </c>
      <c r="M124" s="469">
        <f t="shared" si="51"/>
        <v>0</v>
      </c>
      <c r="N124" s="356">
        <f t="shared" si="51"/>
        <v>0</v>
      </c>
      <c r="O124" s="350">
        <f t="shared" si="51"/>
        <v>900</v>
      </c>
      <c r="P124" s="476">
        <f t="shared" si="51"/>
        <v>0</v>
      </c>
      <c r="Q124" s="469">
        <f t="shared" si="51"/>
        <v>900</v>
      </c>
    </row>
    <row r="125" spans="1:19" ht="28.5" customHeight="1">
      <c r="A125" s="392" t="s">
        <v>136</v>
      </c>
      <c r="B125" s="389" t="s">
        <v>30</v>
      </c>
      <c r="C125" s="389" t="s">
        <v>127</v>
      </c>
      <c r="D125" s="389" t="s">
        <v>31</v>
      </c>
      <c r="E125" s="389" t="s">
        <v>137</v>
      </c>
      <c r="F125" s="389"/>
      <c r="G125" s="112">
        <f>G126</f>
        <v>600</v>
      </c>
      <c r="H125" s="112">
        <f>H126</f>
        <v>0</v>
      </c>
      <c r="I125" s="112">
        <f>I126</f>
        <v>0</v>
      </c>
      <c r="J125" s="112">
        <f>J126</f>
        <v>0</v>
      </c>
      <c r="K125" s="112">
        <f t="shared" ref="K125:Q125" si="52">K126</f>
        <v>0</v>
      </c>
      <c r="L125" s="112">
        <f t="shared" si="52"/>
        <v>300</v>
      </c>
      <c r="M125" s="469">
        <f t="shared" si="52"/>
        <v>0</v>
      </c>
      <c r="N125" s="356">
        <f t="shared" si="52"/>
        <v>0</v>
      </c>
      <c r="O125" s="350">
        <f t="shared" si="52"/>
        <v>900</v>
      </c>
      <c r="P125" s="476">
        <f t="shared" si="52"/>
        <v>0</v>
      </c>
      <c r="Q125" s="469">
        <f t="shared" si="52"/>
        <v>900</v>
      </c>
      <c r="S125" s="1" t="s">
        <v>138</v>
      </c>
    </row>
    <row r="126" spans="1:19" s="23" customFormat="1" ht="39" customHeight="1">
      <c r="A126" s="392" t="s">
        <v>139</v>
      </c>
      <c r="B126" s="389" t="s">
        <v>30</v>
      </c>
      <c r="C126" s="389" t="s">
        <v>127</v>
      </c>
      <c r="D126" s="389" t="s">
        <v>31</v>
      </c>
      <c r="E126" s="389" t="s">
        <v>140</v>
      </c>
      <c r="F126" s="389"/>
      <c r="G126" s="112">
        <f>G133+G131+G129+G127+G135+G137</f>
        <v>600</v>
      </c>
      <c r="H126" s="112">
        <f t="shared" ref="H126:Q126" si="53">H133+H131+H129+H127+H135+H137</f>
        <v>0</v>
      </c>
      <c r="I126" s="112">
        <f t="shared" si="53"/>
        <v>0</v>
      </c>
      <c r="J126" s="112">
        <f t="shared" si="53"/>
        <v>0</v>
      </c>
      <c r="K126" s="112">
        <f t="shared" si="53"/>
        <v>0</v>
      </c>
      <c r="L126" s="112">
        <f t="shared" si="53"/>
        <v>300</v>
      </c>
      <c r="M126" s="469">
        <f t="shared" si="53"/>
        <v>0</v>
      </c>
      <c r="N126" s="356">
        <f t="shared" si="53"/>
        <v>0</v>
      </c>
      <c r="O126" s="350">
        <f t="shared" si="53"/>
        <v>900</v>
      </c>
      <c r="P126" s="476">
        <f t="shared" si="53"/>
        <v>0</v>
      </c>
      <c r="Q126" s="469">
        <f t="shared" si="53"/>
        <v>900</v>
      </c>
    </row>
    <row r="127" spans="1:19" s="23" customFormat="1" ht="67.5">
      <c r="A127" s="392" t="s">
        <v>141</v>
      </c>
      <c r="B127" s="389" t="s">
        <v>30</v>
      </c>
      <c r="C127" s="389" t="s">
        <v>127</v>
      </c>
      <c r="D127" s="389" t="s">
        <v>31</v>
      </c>
      <c r="E127" s="389" t="s">
        <v>142</v>
      </c>
      <c r="F127" s="389"/>
      <c r="G127" s="112">
        <f>G128</f>
        <v>150</v>
      </c>
      <c r="H127" s="112">
        <f>H128</f>
        <v>0</v>
      </c>
      <c r="I127" s="112">
        <f>I128</f>
        <v>0</v>
      </c>
      <c r="J127" s="112">
        <f>J128</f>
        <v>0</v>
      </c>
      <c r="K127" s="112">
        <f t="shared" ref="K127:Q127" si="54">K128</f>
        <v>0</v>
      </c>
      <c r="L127" s="112">
        <f t="shared" si="54"/>
        <v>0</v>
      </c>
      <c r="M127" s="469">
        <f t="shared" si="54"/>
        <v>0</v>
      </c>
      <c r="N127" s="356">
        <f t="shared" si="54"/>
        <v>0</v>
      </c>
      <c r="O127" s="350">
        <f t="shared" si="54"/>
        <v>150</v>
      </c>
      <c r="P127" s="476">
        <f t="shared" si="54"/>
        <v>0</v>
      </c>
      <c r="Q127" s="469">
        <f t="shared" si="54"/>
        <v>150</v>
      </c>
    </row>
    <row r="128" spans="1:19">
      <c r="A128" s="395" t="s">
        <v>46</v>
      </c>
      <c r="B128" s="390" t="s">
        <v>30</v>
      </c>
      <c r="C128" s="390" t="s">
        <v>127</v>
      </c>
      <c r="D128" s="390" t="s">
        <v>31</v>
      </c>
      <c r="E128" s="390" t="s">
        <v>142</v>
      </c>
      <c r="F128" s="390" t="s">
        <v>47</v>
      </c>
      <c r="G128" s="67">
        <v>150</v>
      </c>
      <c r="H128" s="114"/>
      <c r="I128" s="95"/>
      <c r="J128" s="95"/>
      <c r="K128" s="95"/>
      <c r="L128" s="95"/>
      <c r="M128" s="497"/>
      <c r="N128" s="579"/>
      <c r="O128" s="352">
        <f t="shared" si="36"/>
        <v>150</v>
      </c>
      <c r="P128" s="494">
        <f>Q128-O128</f>
        <v>0</v>
      </c>
      <c r="Q128" s="495">
        <v>150</v>
      </c>
    </row>
    <row r="129" spans="1:17" s="23" customFormat="1" ht="45">
      <c r="A129" s="392" t="s">
        <v>143</v>
      </c>
      <c r="B129" s="389" t="s">
        <v>30</v>
      </c>
      <c r="C129" s="389" t="s">
        <v>127</v>
      </c>
      <c r="D129" s="389" t="s">
        <v>31</v>
      </c>
      <c r="E129" s="389" t="s">
        <v>144</v>
      </c>
      <c r="F129" s="389"/>
      <c r="G129" s="112">
        <f>G130</f>
        <v>200</v>
      </c>
      <c r="H129" s="112">
        <f>H130</f>
        <v>0</v>
      </c>
      <c r="I129" s="112">
        <f>I130</f>
        <v>0</v>
      </c>
      <c r="J129" s="112">
        <f>J130</f>
        <v>0</v>
      </c>
      <c r="K129" s="112">
        <f t="shared" ref="K129:Q129" si="55">K130</f>
        <v>0</v>
      </c>
      <c r="L129" s="112">
        <f t="shared" si="55"/>
        <v>0</v>
      </c>
      <c r="M129" s="469">
        <f t="shared" si="55"/>
        <v>0</v>
      </c>
      <c r="N129" s="356">
        <f t="shared" si="55"/>
        <v>0</v>
      </c>
      <c r="O129" s="350">
        <f t="shared" si="55"/>
        <v>200</v>
      </c>
      <c r="P129" s="476">
        <f t="shared" si="55"/>
        <v>0</v>
      </c>
      <c r="Q129" s="469">
        <f t="shared" si="55"/>
        <v>200</v>
      </c>
    </row>
    <row r="130" spans="1:17">
      <c r="A130" s="395" t="s">
        <v>46</v>
      </c>
      <c r="B130" s="390" t="s">
        <v>30</v>
      </c>
      <c r="C130" s="390" t="s">
        <v>127</v>
      </c>
      <c r="D130" s="390" t="s">
        <v>31</v>
      </c>
      <c r="E130" s="390" t="s">
        <v>144</v>
      </c>
      <c r="F130" s="390" t="s">
        <v>47</v>
      </c>
      <c r="G130" s="67">
        <v>200</v>
      </c>
      <c r="H130" s="114"/>
      <c r="I130" s="95"/>
      <c r="J130" s="95"/>
      <c r="K130" s="95"/>
      <c r="L130" s="95"/>
      <c r="M130" s="497"/>
      <c r="N130" s="579"/>
      <c r="O130" s="352">
        <f t="shared" si="36"/>
        <v>200</v>
      </c>
      <c r="P130" s="494">
        <f>Q130-O130</f>
        <v>0</v>
      </c>
      <c r="Q130" s="495">
        <v>200</v>
      </c>
    </row>
    <row r="131" spans="1:17" s="23" customFormat="1" ht="45">
      <c r="A131" s="392" t="s">
        <v>145</v>
      </c>
      <c r="B131" s="389" t="s">
        <v>30</v>
      </c>
      <c r="C131" s="389" t="s">
        <v>127</v>
      </c>
      <c r="D131" s="389" t="s">
        <v>31</v>
      </c>
      <c r="E131" s="389" t="s">
        <v>146</v>
      </c>
      <c r="F131" s="389"/>
      <c r="G131" s="112">
        <f>G132</f>
        <v>100</v>
      </c>
      <c r="H131" s="112">
        <f>H132</f>
        <v>0</v>
      </c>
      <c r="I131" s="112">
        <f>I132</f>
        <v>-20</v>
      </c>
      <c r="J131" s="112">
        <f>J132</f>
        <v>0</v>
      </c>
      <c r="K131" s="112">
        <f t="shared" ref="K131:Q131" si="56">K132</f>
        <v>0</v>
      </c>
      <c r="L131" s="112">
        <f t="shared" si="56"/>
        <v>0</v>
      </c>
      <c r="M131" s="469">
        <f t="shared" si="56"/>
        <v>0</v>
      </c>
      <c r="N131" s="356">
        <f t="shared" si="56"/>
        <v>0</v>
      </c>
      <c r="O131" s="350">
        <f t="shared" si="56"/>
        <v>80</v>
      </c>
      <c r="P131" s="476">
        <f t="shared" si="56"/>
        <v>0</v>
      </c>
      <c r="Q131" s="469">
        <f t="shared" si="56"/>
        <v>80</v>
      </c>
    </row>
    <row r="132" spans="1:17">
      <c r="A132" s="395" t="s">
        <v>46</v>
      </c>
      <c r="B132" s="390" t="s">
        <v>30</v>
      </c>
      <c r="C132" s="390" t="s">
        <v>127</v>
      </c>
      <c r="D132" s="390" t="s">
        <v>31</v>
      </c>
      <c r="E132" s="390" t="s">
        <v>146</v>
      </c>
      <c r="F132" s="390" t="s">
        <v>47</v>
      </c>
      <c r="G132" s="67">
        <v>100</v>
      </c>
      <c r="H132" s="114"/>
      <c r="I132" s="95">
        <v>-20</v>
      </c>
      <c r="J132" s="95"/>
      <c r="K132" s="95"/>
      <c r="L132" s="95"/>
      <c r="M132" s="497"/>
      <c r="N132" s="579"/>
      <c r="O132" s="352">
        <f t="shared" si="36"/>
        <v>80</v>
      </c>
      <c r="P132" s="494">
        <f>Q132-O132</f>
        <v>0</v>
      </c>
      <c r="Q132" s="495">
        <v>80</v>
      </c>
    </row>
    <row r="133" spans="1:17" s="23" customFormat="1" ht="45">
      <c r="A133" s="392" t="s">
        <v>147</v>
      </c>
      <c r="B133" s="389" t="s">
        <v>30</v>
      </c>
      <c r="C133" s="389" t="s">
        <v>127</v>
      </c>
      <c r="D133" s="389" t="s">
        <v>31</v>
      </c>
      <c r="E133" s="389" t="s">
        <v>148</v>
      </c>
      <c r="F133" s="389"/>
      <c r="G133" s="112">
        <f>G134</f>
        <v>100</v>
      </c>
      <c r="H133" s="112">
        <f>H134</f>
        <v>0</v>
      </c>
      <c r="I133" s="112">
        <f>I134</f>
        <v>20</v>
      </c>
      <c r="J133" s="112">
        <f>J134</f>
        <v>0</v>
      </c>
      <c r="K133" s="112">
        <f t="shared" ref="K133:Q133" si="57">K134</f>
        <v>0</v>
      </c>
      <c r="L133" s="112">
        <f t="shared" si="57"/>
        <v>0</v>
      </c>
      <c r="M133" s="469">
        <f t="shared" si="57"/>
        <v>0</v>
      </c>
      <c r="N133" s="356">
        <f t="shared" si="57"/>
        <v>0</v>
      </c>
      <c r="O133" s="350">
        <f t="shared" si="57"/>
        <v>120</v>
      </c>
      <c r="P133" s="476">
        <f t="shared" si="57"/>
        <v>0</v>
      </c>
      <c r="Q133" s="469">
        <f t="shared" si="57"/>
        <v>120</v>
      </c>
    </row>
    <row r="134" spans="1:17">
      <c r="A134" s="395" t="s">
        <v>46</v>
      </c>
      <c r="B134" s="390" t="s">
        <v>30</v>
      </c>
      <c r="C134" s="390" t="s">
        <v>127</v>
      </c>
      <c r="D134" s="390" t="s">
        <v>31</v>
      </c>
      <c r="E134" s="390" t="s">
        <v>148</v>
      </c>
      <c r="F134" s="390" t="s">
        <v>47</v>
      </c>
      <c r="G134" s="67">
        <v>100</v>
      </c>
      <c r="H134" s="114"/>
      <c r="I134" s="95">
        <v>20</v>
      </c>
      <c r="J134" s="95"/>
      <c r="K134" s="95"/>
      <c r="L134" s="95"/>
      <c r="M134" s="497"/>
      <c r="N134" s="579"/>
      <c r="O134" s="352">
        <f t="shared" si="36"/>
        <v>120</v>
      </c>
      <c r="P134" s="494">
        <f>Q134-O134</f>
        <v>0</v>
      </c>
      <c r="Q134" s="495">
        <v>120</v>
      </c>
    </row>
    <row r="135" spans="1:17" s="23" customFormat="1" ht="33.75">
      <c r="A135" s="392" t="s">
        <v>149</v>
      </c>
      <c r="B135" s="389" t="s">
        <v>30</v>
      </c>
      <c r="C135" s="389" t="s">
        <v>127</v>
      </c>
      <c r="D135" s="389" t="s">
        <v>31</v>
      </c>
      <c r="E135" s="389" t="s">
        <v>150</v>
      </c>
      <c r="F135" s="389"/>
      <c r="G135" s="112">
        <f>G136</f>
        <v>50</v>
      </c>
      <c r="H135" s="112">
        <f>H136</f>
        <v>0</v>
      </c>
      <c r="I135" s="112">
        <f>I136</f>
        <v>0</v>
      </c>
      <c r="J135" s="112">
        <f>J136</f>
        <v>0</v>
      </c>
      <c r="K135" s="112">
        <f t="shared" ref="K135:Q135" si="58">K136</f>
        <v>0</v>
      </c>
      <c r="L135" s="112">
        <f t="shared" si="58"/>
        <v>0</v>
      </c>
      <c r="M135" s="469">
        <f t="shared" si="58"/>
        <v>0</v>
      </c>
      <c r="N135" s="356">
        <f t="shared" si="58"/>
        <v>0</v>
      </c>
      <c r="O135" s="350">
        <f t="shared" si="58"/>
        <v>50</v>
      </c>
      <c r="P135" s="476">
        <f t="shared" si="58"/>
        <v>0</v>
      </c>
      <c r="Q135" s="469">
        <f t="shared" si="58"/>
        <v>50</v>
      </c>
    </row>
    <row r="136" spans="1:17">
      <c r="A136" s="395" t="s">
        <v>46</v>
      </c>
      <c r="B136" s="390" t="s">
        <v>30</v>
      </c>
      <c r="C136" s="390" t="s">
        <v>127</v>
      </c>
      <c r="D136" s="390" t="s">
        <v>31</v>
      </c>
      <c r="E136" s="390" t="s">
        <v>150</v>
      </c>
      <c r="F136" s="390" t="s">
        <v>47</v>
      </c>
      <c r="G136" s="67">
        <v>50</v>
      </c>
      <c r="H136" s="114"/>
      <c r="I136" s="95"/>
      <c r="J136" s="95"/>
      <c r="K136" s="95"/>
      <c r="L136" s="95"/>
      <c r="M136" s="497"/>
      <c r="N136" s="579"/>
      <c r="O136" s="352">
        <f t="shared" si="36"/>
        <v>50</v>
      </c>
      <c r="P136" s="494">
        <f>Q136-O136</f>
        <v>0</v>
      </c>
      <c r="Q136" s="495">
        <v>50</v>
      </c>
    </row>
    <row r="137" spans="1:17" s="23" customFormat="1" ht="22.5">
      <c r="A137" s="401" t="s">
        <v>151</v>
      </c>
      <c r="B137" s="389" t="s">
        <v>30</v>
      </c>
      <c r="C137" s="389" t="s">
        <v>127</v>
      </c>
      <c r="D137" s="389" t="s">
        <v>31</v>
      </c>
      <c r="E137" s="389" t="s">
        <v>152</v>
      </c>
      <c r="F137" s="389"/>
      <c r="G137" s="112">
        <f>G138</f>
        <v>0</v>
      </c>
      <c r="H137" s="112">
        <f t="shared" ref="H137:Q137" si="59">H138</f>
        <v>0</v>
      </c>
      <c r="I137" s="112">
        <f t="shared" si="59"/>
        <v>0</v>
      </c>
      <c r="J137" s="112">
        <f t="shared" si="59"/>
        <v>0</v>
      </c>
      <c r="K137" s="112">
        <f t="shared" si="59"/>
        <v>0</v>
      </c>
      <c r="L137" s="112">
        <f t="shared" si="59"/>
        <v>300</v>
      </c>
      <c r="M137" s="469">
        <f t="shared" si="59"/>
        <v>0</v>
      </c>
      <c r="N137" s="356">
        <f t="shared" si="59"/>
        <v>0</v>
      </c>
      <c r="O137" s="350">
        <f t="shared" si="59"/>
        <v>300</v>
      </c>
      <c r="P137" s="476">
        <f t="shared" si="59"/>
        <v>0</v>
      </c>
      <c r="Q137" s="469">
        <f t="shared" si="59"/>
        <v>300</v>
      </c>
    </row>
    <row r="138" spans="1:17" ht="13.5" thickBot="1">
      <c r="A138" s="498" t="s">
        <v>46</v>
      </c>
      <c r="B138" s="471" t="s">
        <v>30</v>
      </c>
      <c r="C138" s="471" t="s">
        <v>127</v>
      </c>
      <c r="D138" s="471" t="s">
        <v>31</v>
      </c>
      <c r="E138" s="471" t="s">
        <v>152</v>
      </c>
      <c r="F138" s="471" t="s">
        <v>47</v>
      </c>
      <c r="G138" s="472"/>
      <c r="H138" s="499"/>
      <c r="I138" s="500"/>
      <c r="J138" s="500"/>
      <c r="K138" s="500"/>
      <c r="L138" s="500">
        <v>300</v>
      </c>
      <c r="M138" s="501"/>
      <c r="N138" s="579"/>
      <c r="O138" s="352">
        <f t="shared" si="36"/>
        <v>300</v>
      </c>
      <c r="P138" s="477">
        <f>Q138-O138</f>
        <v>0</v>
      </c>
      <c r="Q138" s="478">
        <v>300</v>
      </c>
    </row>
    <row r="139" spans="1:17" hidden="1">
      <c r="A139" s="429" t="s">
        <v>153</v>
      </c>
      <c r="B139" s="446"/>
      <c r="C139" s="430" t="s">
        <v>127</v>
      </c>
      <c r="D139" s="430" t="s">
        <v>41</v>
      </c>
      <c r="E139" s="446"/>
      <c r="F139" s="446"/>
      <c r="G139" s="431">
        <f>G140</f>
        <v>200</v>
      </c>
      <c r="H139" s="431">
        <f t="shared" ref="H139:Q140" si="60">H140</f>
        <v>0</v>
      </c>
      <c r="I139" s="431">
        <f t="shared" si="60"/>
        <v>0</v>
      </c>
      <c r="J139" s="431">
        <f t="shared" si="60"/>
        <v>0</v>
      </c>
      <c r="K139" s="431">
        <f t="shared" si="60"/>
        <v>0</v>
      </c>
      <c r="L139" s="431">
        <f t="shared" si="60"/>
        <v>0</v>
      </c>
      <c r="M139" s="431">
        <f t="shared" si="60"/>
        <v>0</v>
      </c>
      <c r="N139" s="22">
        <f t="shared" si="60"/>
        <v>0</v>
      </c>
      <c r="O139" s="22">
        <f t="shared" si="60"/>
        <v>200</v>
      </c>
      <c r="P139" s="431">
        <f t="shared" si="60"/>
        <v>19.654969999999992</v>
      </c>
      <c r="Q139" s="431">
        <f t="shared" si="60"/>
        <v>219.65496999999999</v>
      </c>
    </row>
    <row r="140" spans="1:17" s="34" customFormat="1" ht="25.5" hidden="1">
      <c r="A140" s="62" t="s">
        <v>154</v>
      </c>
      <c r="B140" s="15" t="s">
        <v>30</v>
      </c>
      <c r="C140" s="15" t="s">
        <v>127</v>
      </c>
      <c r="D140" s="15" t="s">
        <v>41</v>
      </c>
      <c r="E140" s="15" t="s">
        <v>155</v>
      </c>
      <c r="F140" s="15"/>
      <c r="G140" s="16">
        <f>G141</f>
        <v>200</v>
      </c>
      <c r="H140" s="16">
        <f t="shared" si="60"/>
        <v>0</v>
      </c>
      <c r="I140" s="16">
        <f t="shared" si="60"/>
        <v>0</v>
      </c>
      <c r="J140" s="16">
        <f t="shared" si="60"/>
        <v>0</v>
      </c>
      <c r="K140" s="16">
        <f t="shared" si="60"/>
        <v>0</v>
      </c>
      <c r="L140" s="16">
        <f t="shared" si="60"/>
        <v>0</v>
      </c>
      <c r="M140" s="16">
        <f t="shared" si="60"/>
        <v>0</v>
      </c>
      <c r="N140" s="16">
        <f t="shared" si="60"/>
        <v>0</v>
      </c>
      <c r="O140" s="16">
        <f t="shared" si="60"/>
        <v>200</v>
      </c>
      <c r="P140" s="16">
        <f t="shared" si="60"/>
        <v>19.654969999999992</v>
      </c>
      <c r="Q140" s="16">
        <f t="shared" si="60"/>
        <v>219.65496999999999</v>
      </c>
    </row>
    <row r="141" spans="1:17" hidden="1">
      <c r="A141" s="40" t="s">
        <v>130</v>
      </c>
      <c r="B141" s="27" t="s">
        <v>30</v>
      </c>
      <c r="C141" s="27" t="s">
        <v>127</v>
      </c>
      <c r="D141" s="27" t="s">
        <v>41</v>
      </c>
      <c r="E141" s="27" t="s">
        <v>155</v>
      </c>
      <c r="F141" s="27" t="s">
        <v>131</v>
      </c>
      <c r="G141" s="28">
        <v>200</v>
      </c>
      <c r="H141" s="29"/>
      <c r="I141" s="30"/>
      <c r="J141" s="30"/>
      <c r="K141" s="30"/>
      <c r="L141" s="30"/>
      <c r="M141" s="30"/>
      <c r="N141" s="30"/>
      <c r="O141" s="298">
        <f t="shared" si="36"/>
        <v>200</v>
      </c>
      <c r="P141" s="287">
        <f>Q141-O141</f>
        <v>19.654969999999992</v>
      </c>
      <c r="Q141" s="8">
        <v>219.65496999999999</v>
      </c>
    </row>
    <row r="142" spans="1:17" ht="22.5">
      <c r="A142" s="479" t="s">
        <v>134</v>
      </c>
      <c r="B142" s="481"/>
      <c r="C142" s="466" t="s">
        <v>127</v>
      </c>
      <c r="D142" s="466" t="s">
        <v>156</v>
      </c>
      <c r="E142" s="481"/>
      <c r="F142" s="481"/>
      <c r="G142" s="467">
        <f>G143</f>
        <v>550</v>
      </c>
      <c r="H142" s="467">
        <f>H143</f>
        <v>0</v>
      </c>
      <c r="I142" s="467">
        <f>I143</f>
        <v>0</v>
      </c>
      <c r="J142" s="467">
        <f>J143</f>
        <v>0</v>
      </c>
      <c r="K142" s="467">
        <f t="shared" ref="K142:Q142" si="61">K143</f>
        <v>0</v>
      </c>
      <c r="L142" s="467">
        <f t="shared" si="61"/>
        <v>0</v>
      </c>
      <c r="M142" s="468">
        <f t="shared" si="61"/>
        <v>0</v>
      </c>
      <c r="N142" s="356">
        <f t="shared" si="61"/>
        <v>0</v>
      </c>
      <c r="O142" s="350">
        <f t="shared" si="61"/>
        <v>550</v>
      </c>
      <c r="P142" s="475">
        <f t="shared" si="61"/>
        <v>-409.72037999999998</v>
      </c>
      <c r="Q142" s="468">
        <f t="shared" si="61"/>
        <v>140.27961999999999</v>
      </c>
    </row>
    <row r="143" spans="1:17" ht="33.75">
      <c r="A143" s="392" t="s">
        <v>157</v>
      </c>
      <c r="B143" s="389" t="s">
        <v>30</v>
      </c>
      <c r="C143" s="389" t="s">
        <v>127</v>
      </c>
      <c r="D143" s="389" t="s">
        <v>156</v>
      </c>
      <c r="E143" s="389" t="s">
        <v>158</v>
      </c>
      <c r="F143" s="389"/>
      <c r="G143" s="112">
        <f>G144+G146+G148</f>
        <v>550</v>
      </c>
      <c r="H143" s="112">
        <f>H144+H146+H148</f>
        <v>0</v>
      </c>
      <c r="I143" s="112">
        <f>I144+I146+I148</f>
        <v>0</v>
      </c>
      <c r="J143" s="112">
        <f>J144+J146+J148</f>
        <v>0</v>
      </c>
      <c r="K143" s="112">
        <f t="shared" ref="K143:Q143" si="62">K144+K146+K148</f>
        <v>0</v>
      </c>
      <c r="L143" s="112">
        <f t="shared" si="62"/>
        <v>0</v>
      </c>
      <c r="M143" s="469">
        <f t="shared" si="62"/>
        <v>0</v>
      </c>
      <c r="N143" s="356">
        <f t="shared" si="62"/>
        <v>0</v>
      </c>
      <c r="O143" s="350">
        <f t="shared" si="62"/>
        <v>550</v>
      </c>
      <c r="P143" s="476">
        <f t="shared" si="62"/>
        <v>-409.72037999999998</v>
      </c>
      <c r="Q143" s="469">
        <f t="shared" si="62"/>
        <v>140.27961999999999</v>
      </c>
    </row>
    <row r="144" spans="1:17" ht="22.5">
      <c r="A144" s="393" t="s">
        <v>159</v>
      </c>
      <c r="B144" s="390" t="s">
        <v>30</v>
      </c>
      <c r="C144" s="390" t="s">
        <v>127</v>
      </c>
      <c r="D144" s="390" t="s">
        <v>156</v>
      </c>
      <c r="E144" s="390" t="s">
        <v>160</v>
      </c>
      <c r="F144" s="390"/>
      <c r="G144" s="67">
        <f>G145</f>
        <v>50</v>
      </c>
      <c r="H144" s="114"/>
      <c r="I144" s="95"/>
      <c r="J144" s="95"/>
      <c r="K144" s="95"/>
      <c r="L144" s="95"/>
      <c r="M144" s="497"/>
      <c r="N144" s="579">
        <f>N145</f>
        <v>0</v>
      </c>
      <c r="O144" s="354">
        <f t="shared" ref="O144:Q144" si="63">O145</f>
        <v>50</v>
      </c>
      <c r="P144" s="541">
        <f t="shared" si="63"/>
        <v>-5.4879999999999995</v>
      </c>
      <c r="Q144" s="497">
        <f t="shared" si="63"/>
        <v>44.512</v>
      </c>
    </row>
    <row r="145" spans="1:17">
      <c r="A145" s="395" t="s">
        <v>46</v>
      </c>
      <c r="B145" s="390" t="s">
        <v>30</v>
      </c>
      <c r="C145" s="390" t="s">
        <v>127</v>
      </c>
      <c r="D145" s="390" t="s">
        <v>156</v>
      </c>
      <c r="E145" s="390" t="s">
        <v>160</v>
      </c>
      <c r="F145" s="390" t="s">
        <v>47</v>
      </c>
      <c r="G145" s="67">
        <v>50</v>
      </c>
      <c r="H145" s="114"/>
      <c r="I145" s="95"/>
      <c r="J145" s="95"/>
      <c r="K145" s="95"/>
      <c r="L145" s="95"/>
      <c r="M145" s="497"/>
      <c r="N145" s="579"/>
      <c r="O145" s="352">
        <f t="shared" si="36"/>
        <v>50</v>
      </c>
      <c r="P145" s="494">
        <f>Q145-O145</f>
        <v>-5.4879999999999995</v>
      </c>
      <c r="Q145" s="495">
        <v>44.512</v>
      </c>
    </row>
    <row r="146" spans="1:17">
      <c r="A146" s="398" t="s">
        <v>161</v>
      </c>
      <c r="B146" s="390" t="s">
        <v>30</v>
      </c>
      <c r="C146" s="390" t="s">
        <v>127</v>
      </c>
      <c r="D146" s="390" t="s">
        <v>156</v>
      </c>
      <c r="E146" s="390" t="s">
        <v>162</v>
      </c>
      <c r="F146" s="390"/>
      <c r="G146" s="67">
        <f>G147</f>
        <v>500</v>
      </c>
      <c r="H146" s="114"/>
      <c r="I146" s="95">
        <f>I147</f>
        <v>-95.768000000000001</v>
      </c>
      <c r="J146" s="95"/>
      <c r="K146" s="95"/>
      <c r="L146" s="95"/>
      <c r="M146" s="497"/>
      <c r="N146" s="579">
        <f>N147</f>
        <v>0</v>
      </c>
      <c r="O146" s="354">
        <f t="shared" ref="O146:Q146" si="64">O147</f>
        <v>404.23199999999997</v>
      </c>
      <c r="P146" s="541">
        <f t="shared" si="64"/>
        <v>-404.23199999999997</v>
      </c>
      <c r="Q146" s="497">
        <f t="shared" si="64"/>
        <v>0</v>
      </c>
    </row>
    <row r="147" spans="1:17">
      <c r="A147" s="395" t="s">
        <v>46</v>
      </c>
      <c r="B147" s="390" t="s">
        <v>30</v>
      </c>
      <c r="C147" s="390" t="s">
        <v>127</v>
      </c>
      <c r="D147" s="390" t="s">
        <v>156</v>
      </c>
      <c r="E147" s="390" t="s">
        <v>162</v>
      </c>
      <c r="F147" s="390" t="s">
        <v>47</v>
      </c>
      <c r="G147" s="67">
        <v>500</v>
      </c>
      <c r="H147" s="114"/>
      <c r="I147" s="95">
        <v>-95.768000000000001</v>
      </c>
      <c r="J147" s="95"/>
      <c r="K147" s="95"/>
      <c r="L147" s="95"/>
      <c r="M147" s="497"/>
      <c r="N147" s="579"/>
      <c r="O147" s="352">
        <f t="shared" si="36"/>
        <v>404.23199999999997</v>
      </c>
      <c r="P147" s="494">
        <f>Q147-O147</f>
        <v>-404.23199999999997</v>
      </c>
      <c r="Q147" s="495">
        <v>0</v>
      </c>
    </row>
    <row r="148" spans="1:17" s="23" customFormat="1" ht="22.5">
      <c r="A148" s="401" t="s">
        <v>163</v>
      </c>
      <c r="B148" s="389" t="s">
        <v>30</v>
      </c>
      <c r="C148" s="389" t="s">
        <v>127</v>
      </c>
      <c r="D148" s="389" t="s">
        <v>156</v>
      </c>
      <c r="E148" s="389" t="s">
        <v>164</v>
      </c>
      <c r="F148" s="389"/>
      <c r="G148" s="112">
        <f>G149</f>
        <v>0</v>
      </c>
      <c r="H148" s="112">
        <f>H149</f>
        <v>0</v>
      </c>
      <c r="I148" s="112">
        <f>I149</f>
        <v>95.768000000000001</v>
      </c>
      <c r="J148" s="112"/>
      <c r="K148" s="366"/>
      <c r="L148" s="366"/>
      <c r="M148" s="469"/>
      <c r="N148" s="357">
        <f>N149</f>
        <v>0</v>
      </c>
      <c r="O148" s="355">
        <f t="shared" ref="O148:Q148" si="65">O149</f>
        <v>95.768000000000001</v>
      </c>
      <c r="P148" s="515">
        <f t="shared" si="65"/>
        <v>-3.8000000000693035E-4</v>
      </c>
      <c r="Q148" s="469">
        <f t="shared" si="65"/>
        <v>95.767619999999994</v>
      </c>
    </row>
    <row r="149" spans="1:17">
      <c r="A149" s="395" t="s">
        <v>46</v>
      </c>
      <c r="B149" s="390" t="s">
        <v>30</v>
      </c>
      <c r="C149" s="390" t="s">
        <v>127</v>
      </c>
      <c r="D149" s="390" t="s">
        <v>156</v>
      </c>
      <c r="E149" s="390" t="s">
        <v>164</v>
      </c>
      <c r="F149" s="390" t="s">
        <v>47</v>
      </c>
      <c r="G149" s="67"/>
      <c r="H149" s="114"/>
      <c r="I149" s="95">
        <v>95.768000000000001</v>
      </c>
      <c r="J149" s="95"/>
      <c r="K149" s="95"/>
      <c r="L149" s="95"/>
      <c r="M149" s="497"/>
      <c r="N149" s="579"/>
      <c r="O149" s="352">
        <f t="shared" si="36"/>
        <v>95.768000000000001</v>
      </c>
      <c r="P149" s="494">
        <f>Q149-O149</f>
        <v>-3.8000000000693035E-4</v>
      </c>
      <c r="Q149" s="495">
        <v>95.767619999999994</v>
      </c>
    </row>
    <row r="150" spans="1:17" ht="13.5" thickBot="1">
      <c r="A150" s="511" t="s">
        <v>165</v>
      </c>
      <c r="B150" s="512"/>
      <c r="C150" s="512" t="s">
        <v>41</v>
      </c>
      <c r="D150" s="512"/>
      <c r="E150" s="512"/>
      <c r="F150" s="512"/>
      <c r="G150" s="387">
        <f>G159+G206+G234+G287++G315</f>
        <v>53459.413</v>
      </c>
      <c r="H150" s="387">
        <f t="shared" ref="H150:Q150" si="66">H159+H206+H234+H287++H315</f>
        <v>3126.6000000000013</v>
      </c>
      <c r="I150" s="387">
        <f t="shared" si="66"/>
        <v>3309.45</v>
      </c>
      <c r="J150" s="387">
        <f t="shared" si="66"/>
        <v>6000</v>
      </c>
      <c r="K150" s="387">
        <f t="shared" si="66"/>
        <v>1721.9</v>
      </c>
      <c r="L150" s="387">
        <f t="shared" si="66"/>
        <v>2600</v>
      </c>
      <c r="M150" s="513">
        <f t="shared" si="66"/>
        <v>0</v>
      </c>
      <c r="N150" s="356">
        <f t="shared" si="66"/>
        <v>0</v>
      </c>
      <c r="O150" s="350">
        <f t="shared" si="66"/>
        <v>70217.362999999998</v>
      </c>
      <c r="P150" s="516">
        <f t="shared" si="66"/>
        <v>-1930.9340900000002</v>
      </c>
      <c r="Q150" s="513">
        <f t="shared" si="66"/>
        <v>68036.602310000002</v>
      </c>
    </row>
    <row r="151" spans="1:17" hidden="1">
      <c r="A151" s="429" t="s">
        <v>166</v>
      </c>
      <c r="B151" s="430"/>
      <c r="C151" s="430" t="s">
        <v>41</v>
      </c>
      <c r="D151" s="430" t="s">
        <v>25</v>
      </c>
      <c r="E151" s="430"/>
      <c r="F151" s="430"/>
      <c r="G151" s="431">
        <f>G152+G157</f>
        <v>1077.2</v>
      </c>
      <c r="H151" s="431">
        <f>H152+H157</f>
        <v>0</v>
      </c>
      <c r="I151" s="431">
        <f>I152+I157</f>
        <v>0</v>
      </c>
      <c r="J151" s="431">
        <f>J152+J157</f>
        <v>59.603000000000002</v>
      </c>
      <c r="K151" s="431">
        <f t="shared" ref="K151:Q151" si="67">K152+K157</f>
        <v>0</v>
      </c>
      <c r="L151" s="431">
        <f t="shared" si="67"/>
        <v>23.6404</v>
      </c>
      <c r="M151" s="431">
        <f t="shared" si="67"/>
        <v>0</v>
      </c>
      <c r="N151" s="22">
        <f t="shared" si="67"/>
        <v>0</v>
      </c>
      <c r="O151" s="22">
        <f t="shared" si="67"/>
        <v>1160.4433999999999</v>
      </c>
      <c r="P151" s="431">
        <f t="shared" si="67"/>
        <v>56.094600000000092</v>
      </c>
      <c r="Q151" s="431">
        <f t="shared" si="67"/>
        <v>1216.5380000000002</v>
      </c>
    </row>
    <row r="152" spans="1:17" s="34" customFormat="1" ht="38.25" hidden="1">
      <c r="A152" s="62" t="s">
        <v>167</v>
      </c>
      <c r="B152" s="15" t="s">
        <v>30</v>
      </c>
      <c r="C152" s="15" t="s">
        <v>41</v>
      </c>
      <c r="D152" s="15" t="s">
        <v>25</v>
      </c>
      <c r="E152" s="15" t="s">
        <v>168</v>
      </c>
      <c r="F152" s="15"/>
      <c r="G152" s="16">
        <f>G156+G153+G154+G155</f>
        <v>1077.2</v>
      </c>
      <c r="H152" s="16">
        <f>H156+H153+H154+H155</f>
        <v>0</v>
      </c>
      <c r="I152" s="16">
        <f>I156+I153+I154+I155</f>
        <v>0</v>
      </c>
      <c r="J152" s="16">
        <f>J156+J153+J154+J155</f>
        <v>59.603000000000002</v>
      </c>
      <c r="K152" s="16">
        <f t="shared" ref="K152:Q152" si="68">K156+K153+K154+K155</f>
        <v>0</v>
      </c>
      <c r="L152" s="16">
        <f t="shared" si="68"/>
        <v>23.6404</v>
      </c>
      <c r="M152" s="16">
        <f t="shared" si="68"/>
        <v>0</v>
      </c>
      <c r="N152" s="16">
        <f t="shared" si="68"/>
        <v>0</v>
      </c>
      <c r="O152" s="16">
        <f t="shared" si="68"/>
        <v>1160.4433999999999</v>
      </c>
      <c r="P152" s="16">
        <f t="shared" si="68"/>
        <v>56.094600000000092</v>
      </c>
      <c r="Q152" s="16">
        <f t="shared" si="68"/>
        <v>1216.5380000000002</v>
      </c>
    </row>
    <row r="153" spans="1:17" hidden="1">
      <c r="A153" s="17" t="s">
        <v>33</v>
      </c>
      <c r="B153" s="27" t="s">
        <v>30</v>
      </c>
      <c r="C153" s="27" t="s">
        <v>41</v>
      </c>
      <c r="D153" s="27" t="s">
        <v>25</v>
      </c>
      <c r="E153" s="27" t="s">
        <v>168</v>
      </c>
      <c r="F153" s="27" t="s">
        <v>34</v>
      </c>
      <c r="G153" s="28">
        <v>925.6</v>
      </c>
      <c r="H153" s="29"/>
      <c r="I153" s="30"/>
      <c r="J153" s="30">
        <v>59.603000000000002</v>
      </c>
      <c r="K153" s="30"/>
      <c r="L153" s="30">
        <v>23.6404</v>
      </c>
      <c r="M153" s="30"/>
      <c r="N153" s="30"/>
      <c r="O153" s="298">
        <f t="shared" si="36"/>
        <v>1008.8434</v>
      </c>
      <c r="P153" s="287">
        <f>Q153-O153</f>
        <v>-27.344319999999925</v>
      </c>
      <c r="Q153" s="8">
        <v>981.49908000000005</v>
      </c>
    </row>
    <row r="154" spans="1:17" hidden="1">
      <c r="A154" s="31" t="s">
        <v>38</v>
      </c>
      <c r="B154" s="27" t="s">
        <v>30</v>
      </c>
      <c r="C154" s="27" t="s">
        <v>41</v>
      </c>
      <c r="D154" s="27" t="s">
        <v>25</v>
      </c>
      <c r="E154" s="27" t="s">
        <v>168</v>
      </c>
      <c r="F154" s="27" t="s">
        <v>39</v>
      </c>
      <c r="G154" s="28">
        <v>87.8</v>
      </c>
      <c r="H154" s="29"/>
      <c r="I154" s="30"/>
      <c r="J154" s="30"/>
      <c r="K154" s="30"/>
      <c r="L154" s="30">
        <v>-40</v>
      </c>
      <c r="M154" s="30"/>
      <c r="N154" s="30"/>
      <c r="O154" s="298">
        <f t="shared" si="36"/>
        <v>47.8</v>
      </c>
      <c r="P154" s="287">
        <f t="shared" ref="P154:P156" si="69">Q154-O154</f>
        <v>-46.4</v>
      </c>
      <c r="Q154" s="8">
        <v>1.4</v>
      </c>
    </row>
    <row r="155" spans="1:17" ht="25.5" hidden="1">
      <c r="A155" s="31" t="s">
        <v>44</v>
      </c>
      <c r="B155" s="27" t="s">
        <v>30</v>
      </c>
      <c r="C155" s="27" t="s">
        <v>41</v>
      </c>
      <c r="D155" s="27" t="s">
        <v>25</v>
      </c>
      <c r="E155" s="27" t="s">
        <v>168</v>
      </c>
      <c r="F155" s="27" t="s">
        <v>45</v>
      </c>
      <c r="G155" s="28">
        <v>17</v>
      </c>
      <c r="H155" s="29"/>
      <c r="I155" s="30"/>
      <c r="J155" s="30"/>
      <c r="K155" s="30"/>
      <c r="L155" s="30">
        <v>10</v>
      </c>
      <c r="M155" s="30"/>
      <c r="N155" s="30"/>
      <c r="O155" s="298">
        <f t="shared" si="36"/>
        <v>27</v>
      </c>
      <c r="P155" s="287">
        <f t="shared" si="69"/>
        <v>42</v>
      </c>
      <c r="Q155" s="8">
        <v>69</v>
      </c>
    </row>
    <row r="156" spans="1:17" hidden="1">
      <c r="A156" s="31" t="s">
        <v>46</v>
      </c>
      <c r="B156" s="27" t="s">
        <v>30</v>
      </c>
      <c r="C156" s="27" t="s">
        <v>41</v>
      </c>
      <c r="D156" s="27" t="s">
        <v>25</v>
      </c>
      <c r="E156" s="27" t="s">
        <v>168</v>
      </c>
      <c r="F156" s="27" t="s">
        <v>47</v>
      </c>
      <c r="G156" s="28">
        <v>46.8</v>
      </c>
      <c r="H156" s="29"/>
      <c r="I156" s="30"/>
      <c r="J156" s="30"/>
      <c r="K156" s="30"/>
      <c r="L156" s="30">
        <v>30</v>
      </c>
      <c r="M156" s="30"/>
      <c r="N156" s="30"/>
      <c r="O156" s="298">
        <f t="shared" si="36"/>
        <v>76.8</v>
      </c>
      <c r="P156" s="287">
        <f t="shared" si="69"/>
        <v>87.838920000000016</v>
      </c>
      <c r="Q156" s="8">
        <v>164.63892000000001</v>
      </c>
    </row>
    <row r="157" spans="1:17" s="34" customFormat="1" ht="38.25" hidden="1">
      <c r="A157" s="20" t="s">
        <v>169</v>
      </c>
      <c r="B157" s="21" t="s">
        <v>30</v>
      </c>
      <c r="C157" s="21" t="s">
        <v>41</v>
      </c>
      <c r="D157" s="21" t="s">
        <v>25</v>
      </c>
      <c r="E157" s="21" t="s">
        <v>170</v>
      </c>
      <c r="F157" s="21"/>
      <c r="G157" s="22">
        <f>G158</f>
        <v>0</v>
      </c>
      <c r="H157" s="63"/>
      <c r="I157" s="64"/>
      <c r="J157" s="64"/>
      <c r="K157" s="64"/>
      <c r="L157" s="64"/>
      <c r="M157" s="64"/>
      <c r="N157" s="64">
        <f>N158</f>
        <v>0</v>
      </c>
      <c r="O157" s="64">
        <f t="shared" ref="O157:Q157" si="70">O158</f>
        <v>0</v>
      </c>
      <c r="P157" s="64">
        <f t="shared" si="70"/>
        <v>0</v>
      </c>
      <c r="Q157" s="64">
        <f t="shared" si="70"/>
        <v>0</v>
      </c>
    </row>
    <row r="158" spans="1:17" hidden="1">
      <c r="A158" s="31" t="s">
        <v>46</v>
      </c>
      <c r="B158" s="27" t="s">
        <v>30</v>
      </c>
      <c r="C158" s="27" t="s">
        <v>41</v>
      </c>
      <c r="D158" s="27" t="s">
        <v>25</v>
      </c>
      <c r="E158" s="27" t="s">
        <v>170</v>
      </c>
      <c r="F158" s="27" t="s">
        <v>47</v>
      </c>
      <c r="G158" s="28"/>
      <c r="H158" s="29"/>
      <c r="I158" s="30"/>
      <c r="J158" s="30"/>
      <c r="K158" s="30"/>
      <c r="L158" s="30"/>
      <c r="M158" s="30"/>
      <c r="N158" s="30"/>
      <c r="O158" s="298">
        <f t="shared" ref="O158:O222" si="71">I158+H158+G158+J158+K158+L158+M158+N158</f>
        <v>0</v>
      </c>
      <c r="P158" s="287">
        <f>Q158-O158</f>
        <v>0</v>
      </c>
      <c r="Q158" s="8">
        <v>0</v>
      </c>
    </row>
    <row r="159" spans="1:17">
      <c r="A159" s="479" t="s">
        <v>171</v>
      </c>
      <c r="B159" s="466"/>
      <c r="C159" s="466" t="s">
        <v>41</v>
      </c>
      <c r="D159" s="466" t="s">
        <v>52</v>
      </c>
      <c r="E159" s="466"/>
      <c r="F159" s="466"/>
      <c r="G159" s="467">
        <f>G160</f>
        <v>2300</v>
      </c>
      <c r="H159" s="467">
        <f t="shared" ref="H159:Q159" si="72">H160</f>
        <v>650</v>
      </c>
      <c r="I159" s="467">
        <f t="shared" si="72"/>
        <v>81.45</v>
      </c>
      <c r="J159" s="467">
        <f t="shared" si="72"/>
        <v>0</v>
      </c>
      <c r="K159" s="467">
        <f t="shared" si="72"/>
        <v>0</v>
      </c>
      <c r="L159" s="467">
        <f t="shared" si="72"/>
        <v>-1400</v>
      </c>
      <c r="M159" s="468">
        <f t="shared" si="72"/>
        <v>0</v>
      </c>
      <c r="N159" s="356">
        <f t="shared" si="72"/>
        <v>0</v>
      </c>
      <c r="O159" s="350">
        <f t="shared" si="72"/>
        <v>1631.45</v>
      </c>
      <c r="P159" s="475">
        <f t="shared" si="72"/>
        <v>-241.45</v>
      </c>
      <c r="Q159" s="468">
        <f t="shared" si="72"/>
        <v>1390</v>
      </c>
    </row>
    <row r="160" spans="1:17" ht="22.5">
      <c r="A160" s="392" t="s">
        <v>172</v>
      </c>
      <c r="B160" s="389" t="s">
        <v>30</v>
      </c>
      <c r="C160" s="389" t="s">
        <v>41</v>
      </c>
      <c r="D160" s="389" t="s">
        <v>52</v>
      </c>
      <c r="E160" s="389" t="s">
        <v>173</v>
      </c>
      <c r="F160" s="389"/>
      <c r="G160" s="112">
        <f>G161+G163+G165+G167+G169+G171+G173</f>
        <v>2300</v>
      </c>
      <c r="H160" s="112">
        <f>H161+H163+H165+H167+H169+H171+H173</f>
        <v>650</v>
      </c>
      <c r="I160" s="112">
        <f>I161+I163+I165+I167+I169+I171+I173</f>
        <v>81.45</v>
      </c>
      <c r="J160" s="112">
        <f>J161+J163+J165+J167+J169+J171+J173</f>
        <v>0</v>
      </c>
      <c r="K160" s="112">
        <f t="shared" ref="K160:Q160" si="73">K161+K163+K165+K167+K169+K171+K173</f>
        <v>0</v>
      </c>
      <c r="L160" s="112">
        <f t="shared" si="73"/>
        <v>-1400</v>
      </c>
      <c r="M160" s="469">
        <f t="shared" si="73"/>
        <v>0</v>
      </c>
      <c r="N160" s="356">
        <f t="shared" si="73"/>
        <v>0</v>
      </c>
      <c r="O160" s="350">
        <f t="shared" si="73"/>
        <v>1631.45</v>
      </c>
      <c r="P160" s="476">
        <f t="shared" si="73"/>
        <v>-241.45</v>
      </c>
      <c r="Q160" s="469">
        <f t="shared" si="73"/>
        <v>1390</v>
      </c>
    </row>
    <row r="161" spans="1:17" s="23" customFormat="1" ht="22.5">
      <c r="A161" s="392" t="s">
        <v>174</v>
      </c>
      <c r="B161" s="389" t="s">
        <v>30</v>
      </c>
      <c r="C161" s="389" t="s">
        <v>41</v>
      </c>
      <c r="D161" s="389" t="s">
        <v>52</v>
      </c>
      <c r="E161" s="389" t="s">
        <v>175</v>
      </c>
      <c r="F161" s="389"/>
      <c r="G161" s="112">
        <f>G162</f>
        <v>1000</v>
      </c>
      <c r="H161" s="112">
        <f>H162</f>
        <v>0</v>
      </c>
      <c r="I161" s="112">
        <f>I162</f>
        <v>0</v>
      </c>
      <c r="J161" s="112">
        <f>J162</f>
        <v>0</v>
      </c>
      <c r="K161" s="112">
        <f t="shared" ref="K161:Q161" si="74">K162</f>
        <v>0</v>
      </c>
      <c r="L161" s="112">
        <f t="shared" si="74"/>
        <v>-1000</v>
      </c>
      <c r="M161" s="469">
        <f t="shared" si="74"/>
        <v>0</v>
      </c>
      <c r="N161" s="356">
        <f t="shared" si="74"/>
        <v>0</v>
      </c>
      <c r="O161" s="350">
        <f t="shared" si="74"/>
        <v>0</v>
      </c>
      <c r="P161" s="476">
        <f t="shared" si="74"/>
        <v>0</v>
      </c>
      <c r="Q161" s="469">
        <f t="shared" si="74"/>
        <v>0</v>
      </c>
    </row>
    <row r="162" spans="1:17" ht="33.75">
      <c r="A162" s="395" t="s">
        <v>176</v>
      </c>
      <c r="B162" s="390" t="s">
        <v>30</v>
      </c>
      <c r="C162" s="390" t="s">
        <v>41</v>
      </c>
      <c r="D162" s="390" t="s">
        <v>52</v>
      </c>
      <c r="E162" s="390" t="s">
        <v>175</v>
      </c>
      <c r="F162" s="390" t="s">
        <v>177</v>
      </c>
      <c r="G162" s="67">
        <v>1000</v>
      </c>
      <c r="H162" s="114"/>
      <c r="I162" s="95"/>
      <c r="J162" s="95"/>
      <c r="K162" s="95"/>
      <c r="L162" s="95">
        <v>-1000</v>
      </c>
      <c r="M162" s="497"/>
      <c r="N162" s="579"/>
      <c r="O162" s="352">
        <f t="shared" si="71"/>
        <v>0</v>
      </c>
      <c r="P162" s="494">
        <f>Q162-O162</f>
        <v>0</v>
      </c>
      <c r="Q162" s="495">
        <v>0</v>
      </c>
    </row>
    <row r="163" spans="1:17" s="23" customFormat="1">
      <c r="A163" s="392" t="s">
        <v>178</v>
      </c>
      <c r="B163" s="389" t="s">
        <v>30</v>
      </c>
      <c r="C163" s="389" t="s">
        <v>41</v>
      </c>
      <c r="D163" s="389" t="s">
        <v>52</v>
      </c>
      <c r="E163" s="389" t="s">
        <v>179</v>
      </c>
      <c r="F163" s="389"/>
      <c r="G163" s="112">
        <f>G164</f>
        <v>300</v>
      </c>
      <c r="H163" s="112">
        <f>H164</f>
        <v>0</v>
      </c>
      <c r="I163" s="112">
        <f>I164</f>
        <v>0</v>
      </c>
      <c r="J163" s="112">
        <f>J164</f>
        <v>0</v>
      </c>
      <c r="K163" s="112">
        <f t="shared" ref="K163:Q163" si="75">K164</f>
        <v>0</v>
      </c>
      <c r="L163" s="112">
        <f t="shared" si="75"/>
        <v>0</v>
      </c>
      <c r="M163" s="469">
        <f t="shared" si="75"/>
        <v>0</v>
      </c>
      <c r="N163" s="356">
        <f t="shared" si="75"/>
        <v>0</v>
      </c>
      <c r="O163" s="350">
        <f t="shared" si="75"/>
        <v>300</v>
      </c>
      <c r="P163" s="476">
        <f t="shared" si="75"/>
        <v>0</v>
      </c>
      <c r="Q163" s="469">
        <f t="shared" si="75"/>
        <v>300</v>
      </c>
    </row>
    <row r="164" spans="1:17" ht="33.75">
      <c r="A164" s="395" t="s">
        <v>176</v>
      </c>
      <c r="B164" s="390" t="s">
        <v>30</v>
      </c>
      <c r="C164" s="390" t="s">
        <v>41</v>
      </c>
      <c r="D164" s="390" t="s">
        <v>52</v>
      </c>
      <c r="E164" s="390" t="s">
        <v>179</v>
      </c>
      <c r="F164" s="390" t="s">
        <v>177</v>
      </c>
      <c r="G164" s="67">
        <v>300</v>
      </c>
      <c r="H164" s="114"/>
      <c r="I164" s="95"/>
      <c r="J164" s="95"/>
      <c r="K164" s="95"/>
      <c r="L164" s="95"/>
      <c r="M164" s="497"/>
      <c r="N164" s="579"/>
      <c r="O164" s="352">
        <f t="shared" si="71"/>
        <v>300</v>
      </c>
      <c r="P164" s="494">
        <f>Q164-O164</f>
        <v>0</v>
      </c>
      <c r="Q164" s="495">
        <v>300</v>
      </c>
    </row>
    <row r="165" spans="1:17" s="23" customFormat="1">
      <c r="A165" s="392" t="s">
        <v>180</v>
      </c>
      <c r="B165" s="389" t="s">
        <v>30</v>
      </c>
      <c r="C165" s="389" t="s">
        <v>41</v>
      </c>
      <c r="D165" s="389" t="s">
        <v>52</v>
      </c>
      <c r="E165" s="389" t="s">
        <v>181</v>
      </c>
      <c r="F165" s="389"/>
      <c r="G165" s="112">
        <f>G166</f>
        <v>300</v>
      </c>
      <c r="H165" s="112">
        <f>H166</f>
        <v>0</v>
      </c>
      <c r="I165" s="112">
        <f>I166</f>
        <v>0</v>
      </c>
      <c r="J165" s="112">
        <f>J166</f>
        <v>0</v>
      </c>
      <c r="K165" s="112">
        <f t="shared" ref="K165:Q165" si="76">K166</f>
        <v>0</v>
      </c>
      <c r="L165" s="112">
        <f t="shared" si="76"/>
        <v>0</v>
      </c>
      <c r="M165" s="469">
        <f t="shared" si="76"/>
        <v>0</v>
      </c>
      <c r="N165" s="356">
        <f t="shared" si="76"/>
        <v>0</v>
      </c>
      <c r="O165" s="350">
        <f t="shared" si="76"/>
        <v>300</v>
      </c>
      <c r="P165" s="476">
        <f t="shared" si="76"/>
        <v>0</v>
      </c>
      <c r="Q165" s="469">
        <f t="shared" si="76"/>
        <v>300</v>
      </c>
    </row>
    <row r="166" spans="1:17" ht="33.75">
      <c r="A166" s="395" t="s">
        <v>176</v>
      </c>
      <c r="B166" s="390" t="s">
        <v>30</v>
      </c>
      <c r="C166" s="390" t="s">
        <v>41</v>
      </c>
      <c r="D166" s="390" t="s">
        <v>52</v>
      </c>
      <c r="E166" s="390" t="s">
        <v>181</v>
      </c>
      <c r="F166" s="390" t="s">
        <v>177</v>
      </c>
      <c r="G166" s="67">
        <v>300</v>
      </c>
      <c r="H166" s="114"/>
      <c r="I166" s="95"/>
      <c r="J166" s="95"/>
      <c r="K166" s="95"/>
      <c r="L166" s="95"/>
      <c r="M166" s="497"/>
      <c r="N166" s="579"/>
      <c r="O166" s="352">
        <f t="shared" si="71"/>
        <v>300</v>
      </c>
      <c r="P166" s="494">
        <f>Q166-O166</f>
        <v>0</v>
      </c>
      <c r="Q166" s="495">
        <v>300</v>
      </c>
    </row>
    <row r="167" spans="1:17" s="23" customFormat="1">
      <c r="A167" s="392" t="s">
        <v>182</v>
      </c>
      <c r="B167" s="389" t="s">
        <v>30</v>
      </c>
      <c r="C167" s="389" t="s">
        <v>41</v>
      </c>
      <c r="D167" s="389" t="s">
        <v>52</v>
      </c>
      <c r="E167" s="389" t="s">
        <v>183</v>
      </c>
      <c r="F167" s="389"/>
      <c r="G167" s="112">
        <f>G168</f>
        <v>150</v>
      </c>
      <c r="H167" s="112">
        <f>H168</f>
        <v>0</v>
      </c>
      <c r="I167" s="112">
        <f>I168</f>
        <v>0</v>
      </c>
      <c r="J167" s="112">
        <f>J168</f>
        <v>0</v>
      </c>
      <c r="K167" s="112">
        <f t="shared" ref="K167:Q167" si="77">K168</f>
        <v>0</v>
      </c>
      <c r="L167" s="112">
        <f t="shared" si="77"/>
        <v>0</v>
      </c>
      <c r="M167" s="469">
        <f t="shared" si="77"/>
        <v>0</v>
      </c>
      <c r="N167" s="356">
        <f t="shared" si="77"/>
        <v>0</v>
      </c>
      <c r="O167" s="350">
        <f t="shared" si="77"/>
        <v>150</v>
      </c>
      <c r="P167" s="476">
        <f t="shared" si="77"/>
        <v>0</v>
      </c>
      <c r="Q167" s="469">
        <f t="shared" si="77"/>
        <v>150</v>
      </c>
    </row>
    <row r="168" spans="1:17" ht="33.75">
      <c r="A168" s="395" t="s">
        <v>176</v>
      </c>
      <c r="B168" s="390" t="s">
        <v>30</v>
      </c>
      <c r="C168" s="390" t="s">
        <v>41</v>
      </c>
      <c r="D168" s="390" t="s">
        <v>52</v>
      </c>
      <c r="E168" s="390" t="s">
        <v>183</v>
      </c>
      <c r="F168" s="390" t="s">
        <v>177</v>
      </c>
      <c r="G168" s="67">
        <v>150</v>
      </c>
      <c r="H168" s="114"/>
      <c r="I168" s="95"/>
      <c r="J168" s="95"/>
      <c r="K168" s="95"/>
      <c r="L168" s="95"/>
      <c r="M168" s="497"/>
      <c r="N168" s="579"/>
      <c r="O168" s="352">
        <f t="shared" si="71"/>
        <v>150</v>
      </c>
      <c r="P168" s="494">
        <f>Q168-O168</f>
        <v>0</v>
      </c>
      <c r="Q168" s="495">
        <v>150</v>
      </c>
    </row>
    <row r="169" spans="1:17" s="23" customFormat="1">
      <c r="A169" s="392" t="s">
        <v>184</v>
      </c>
      <c r="B169" s="389" t="s">
        <v>30</v>
      </c>
      <c r="C169" s="389" t="s">
        <v>41</v>
      </c>
      <c r="D169" s="389" t="s">
        <v>52</v>
      </c>
      <c r="E169" s="389" t="s">
        <v>185</v>
      </c>
      <c r="F169" s="389"/>
      <c r="G169" s="112">
        <f>G170</f>
        <v>550</v>
      </c>
      <c r="H169" s="112">
        <f>H170</f>
        <v>250</v>
      </c>
      <c r="I169" s="112">
        <f>I170</f>
        <v>0</v>
      </c>
      <c r="J169" s="112">
        <f>J170</f>
        <v>0</v>
      </c>
      <c r="K169" s="112">
        <f t="shared" ref="K169:Q169" si="78">K170</f>
        <v>0</v>
      </c>
      <c r="L169" s="112">
        <f t="shared" si="78"/>
        <v>0</v>
      </c>
      <c r="M169" s="469">
        <f t="shared" si="78"/>
        <v>0</v>
      </c>
      <c r="N169" s="356">
        <f t="shared" si="78"/>
        <v>0</v>
      </c>
      <c r="O169" s="350">
        <f t="shared" si="78"/>
        <v>800</v>
      </c>
      <c r="P169" s="476">
        <f t="shared" si="78"/>
        <v>-160</v>
      </c>
      <c r="Q169" s="469">
        <f t="shared" si="78"/>
        <v>640</v>
      </c>
    </row>
    <row r="170" spans="1:17" ht="33.75">
      <c r="A170" s="395" t="s">
        <v>176</v>
      </c>
      <c r="B170" s="390" t="s">
        <v>30</v>
      </c>
      <c r="C170" s="390" t="s">
        <v>41</v>
      </c>
      <c r="D170" s="390" t="s">
        <v>52</v>
      </c>
      <c r="E170" s="390" t="s">
        <v>185</v>
      </c>
      <c r="F170" s="390" t="s">
        <v>177</v>
      </c>
      <c r="G170" s="67">
        <v>550</v>
      </c>
      <c r="H170" s="114">
        <v>250</v>
      </c>
      <c r="I170" s="95"/>
      <c r="J170" s="95"/>
      <c r="K170" s="95"/>
      <c r="L170" s="95"/>
      <c r="M170" s="497"/>
      <c r="N170" s="579"/>
      <c r="O170" s="352">
        <f t="shared" si="71"/>
        <v>800</v>
      </c>
      <c r="P170" s="494">
        <f>Q170-O170</f>
        <v>-160</v>
      </c>
      <c r="Q170" s="495">
        <v>640</v>
      </c>
    </row>
    <row r="171" spans="1:17" s="23" customFormat="1">
      <c r="A171" s="401" t="s">
        <v>186</v>
      </c>
      <c r="B171" s="389" t="s">
        <v>30</v>
      </c>
      <c r="C171" s="389" t="s">
        <v>41</v>
      </c>
      <c r="D171" s="389" t="s">
        <v>52</v>
      </c>
      <c r="E171" s="389" t="s">
        <v>187</v>
      </c>
      <c r="F171" s="389"/>
      <c r="G171" s="112">
        <f>G172</f>
        <v>0</v>
      </c>
      <c r="H171" s="112">
        <f>H172</f>
        <v>400</v>
      </c>
      <c r="I171" s="112">
        <f>I172</f>
        <v>0</v>
      </c>
      <c r="J171" s="112">
        <f>J172</f>
        <v>0</v>
      </c>
      <c r="K171" s="112">
        <f t="shared" ref="K171:Q171" si="79">K172</f>
        <v>0</v>
      </c>
      <c r="L171" s="112">
        <f t="shared" si="79"/>
        <v>-400</v>
      </c>
      <c r="M171" s="469">
        <f t="shared" si="79"/>
        <v>0</v>
      </c>
      <c r="N171" s="356">
        <f t="shared" si="79"/>
        <v>0</v>
      </c>
      <c r="O171" s="350">
        <f t="shared" si="79"/>
        <v>0</v>
      </c>
      <c r="P171" s="476">
        <f t="shared" si="79"/>
        <v>0</v>
      </c>
      <c r="Q171" s="469">
        <f t="shared" si="79"/>
        <v>0</v>
      </c>
    </row>
    <row r="172" spans="1:17" ht="33.75">
      <c r="A172" s="395" t="s">
        <v>176</v>
      </c>
      <c r="B172" s="390" t="s">
        <v>30</v>
      </c>
      <c r="C172" s="390" t="s">
        <v>41</v>
      </c>
      <c r="D172" s="390" t="s">
        <v>52</v>
      </c>
      <c r="E172" s="390" t="s">
        <v>187</v>
      </c>
      <c r="F172" s="390" t="s">
        <v>177</v>
      </c>
      <c r="G172" s="67"/>
      <c r="H172" s="114">
        <v>400</v>
      </c>
      <c r="I172" s="95"/>
      <c r="J172" s="95"/>
      <c r="K172" s="95"/>
      <c r="L172" s="95">
        <v>-400</v>
      </c>
      <c r="M172" s="497"/>
      <c r="N172" s="579"/>
      <c r="O172" s="352">
        <f t="shared" si="71"/>
        <v>0</v>
      </c>
      <c r="P172" s="494">
        <f>Q172-O172</f>
        <v>0</v>
      </c>
      <c r="Q172" s="495">
        <v>0</v>
      </c>
    </row>
    <row r="173" spans="1:17" s="23" customFormat="1">
      <c r="A173" s="401" t="s">
        <v>188</v>
      </c>
      <c r="B173" s="389" t="s">
        <v>30</v>
      </c>
      <c r="C173" s="389" t="s">
        <v>41</v>
      </c>
      <c r="D173" s="389" t="s">
        <v>52</v>
      </c>
      <c r="E173" s="389" t="s">
        <v>189</v>
      </c>
      <c r="F173" s="389"/>
      <c r="G173" s="112">
        <f>G174</f>
        <v>0</v>
      </c>
      <c r="H173" s="112">
        <f>H174</f>
        <v>0</v>
      </c>
      <c r="I173" s="112">
        <f>I174</f>
        <v>81.45</v>
      </c>
      <c r="J173" s="112">
        <f>J174</f>
        <v>0</v>
      </c>
      <c r="K173" s="112">
        <f t="shared" ref="K173:Q173" si="80">K174</f>
        <v>0</v>
      </c>
      <c r="L173" s="112">
        <f t="shared" si="80"/>
        <v>0</v>
      </c>
      <c r="M173" s="469">
        <f t="shared" si="80"/>
        <v>0</v>
      </c>
      <c r="N173" s="356">
        <f t="shared" si="80"/>
        <v>0</v>
      </c>
      <c r="O173" s="350">
        <f t="shared" si="80"/>
        <v>81.45</v>
      </c>
      <c r="P173" s="476">
        <f t="shared" si="80"/>
        <v>-81.45</v>
      </c>
      <c r="Q173" s="469">
        <f t="shared" si="80"/>
        <v>0</v>
      </c>
    </row>
    <row r="174" spans="1:17" ht="23.25" thickBot="1">
      <c r="A174" s="504" t="s">
        <v>190</v>
      </c>
      <c r="B174" s="471" t="s">
        <v>30</v>
      </c>
      <c r="C174" s="471" t="s">
        <v>41</v>
      </c>
      <c r="D174" s="471" t="s">
        <v>52</v>
      </c>
      <c r="E174" s="471" t="s">
        <v>189</v>
      </c>
      <c r="F174" s="471" t="s">
        <v>191</v>
      </c>
      <c r="G174" s="472"/>
      <c r="H174" s="499"/>
      <c r="I174" s="500">
        <v>81.45</v>
      </c>
      <c r="J174" s="500"/>
      <c r="K174" s="500"/>
      <c r="L174" s="500"/>
      <c r="M174" s="501"/>
      <c r="N174" s="579"/>
      <c r="O174" s="352">
        <f t="shared" si="71"/>
        <v>81.45</v>
      </c>
      <c r="P174" s="477">
        <f>Q174-O174</f>
        <v>-81.45</v>
      </c>
      <c r="Q174" s="478">
        <v>0</v>
      </c>
    </row>
    <row r="175" spans="1:17" s="34" customFormat="1" hidden="1">
      <c r="A175" s="590" t="s">
        <v>192</v>
      </c>
      <c r="B175" s="591" t="s">
        <v>30</v>
      </c>
      <c r="C175" s="591" t="s">
        <v>41</v>
      </c>
      <c r="D175" s="591" t="s">
        <v>52</v>
      </c>
      <c r="E175" s="591" t="s">
        <v>193</v>
      </c>
      <c r="F175" s="591"/>
      <c r="G175" s="592">
        <f>G176</f>
        <v>5800</v>
      </c>
      <c r="H175" s="592">
        <f>H176</f>
        <v>0</v>
      </c>
      <c r="I175" s="592">
        <f>I176</f>
        <v>0</v>
      </c>
      <c r="J175" s="592">
        <f>J176</f>
        <v>200</v>
      </c>
      <c r="K175" s="592">
        <f t="shared" ref="K175:Q175" si="81">K176</f>
        <v>0</v>
      </c>
      <c r="L175" s="592">
        <f t="shared" si="81"/>
        <v>0</v>
      </c>
      <c r="M175" s="592">
        <f t="shared" si="81"/>
        <v>0</v>
      </c>
      <c r="N175" s="16">
        <f t="shared" si="81"/>
        <v>0</v>
      </c>
      <c r="O175" s="16">
        <f t="shared" si="81"/>
        <v>6000</v>
      </c>
      <c r="P175" s="592">
        <f t="shared" si="81"/>
        <v>80</v>
      </c>
      <c r="Q175" s="592">
        <f t="shared" si="81"/>
        <v>6080</v>
      </c>
    </row>
    <row r="176" spans="1:17" ht="38.25" hidden="1">
      <c r="A176" s="31" t="s">
        <v>176</v>
      </c>
      <c r="B176" s="27" t="s">
        <v>30</v>
      </c>
      <c r="C176" s="27" t="s">
        <v>41</v>
      </c>
      <c r="D176" s="27" t="s">
        <v>52</v>
      </c>
      <c r="E176" s="27" t="s">
        <v>193</v>
      </c>
      <c r="F176" s="27" t="s">
        <v>177</v>
      </c>
      <c r="G176" s="28">
        <v>5800</v>
      </c>
      <c r="H176" s="29"/>
      <c r="I176" s="30"/>
      <c r="J176" s="30">
        <v>200</v>
      </c>
      <c r="K176" s="30"/>
      <c r="L176" s="30"/>
      <c r="M176" s="30"/>
      <c r="N176" s="30"/>
      <c r="O176" s="298">
        <f t="shared" si="71"/>
        <v>6000</v>
      </c>
      <c r="P176" s="287">
        <f>Q176-O176</f>
        <v>80</v>
      </c>
      <c r="Q176" s="8">
        <v>6080</v>
      </c>
    </row>
    <row r="177" spans="1:17" hidden="1">
      <c r="A177" s="83" t="s">
        <v>192</v>
      </c>
      <c r="B177" s="15" t="s">
        <v>30</v>
      </c>
      <c r="C177" s="15" t="s">
        <v>41</v>
      </c>
      <c r="D177" s="15" t="s">
        <v>52</v>
      </c>
      <c r="E177" s="15" t="s">
        <v>193</v>
      </c>
      <c r="F177" s="15"/>
      <c r="G177" s="16">
        <f>G178</f>
        <v>0</v>
      </c>
      <c r="H177" s="16">
        <f>H178</f>
        <v>2.3999999999999998E-3</v>
      </c>
      <c r="I177" s="16">
        <f>I178</f>
        <v>0</v>
      </c>
      <c r="J177" s="16">
        <f>J178</f>
        <v>0</v>
      </c>
      <c r="K177" s="16">
        <f t="shared" ref="K177:Q177" si="82">K178</f>
        <v>0</v>
      </c>
      <c r="L177" s="16">
        <f t="shared" si="82"/>
        <v>0</v>
      </c>
      <c r="M177" s="16">
        <f t="shared" si="82"/>
        <v>0</v>
      </c>
      <c r="N177" s="16">
        <f t="shared" si="82"/>
        <v>0</v>
      </c>
      <c r="O177" s="16">
        <f t="shared" si="82"/>
        <v>2.3999999999999998E-3</v>
      </c>
      <c r="P177" s="16">
        <f t="shared" si="82"/>
        <v>0</v>
      </c>
      <c r="Q177" s="16">
        <f t="shared" si="82"/>
        <v>2.3999999999999998E-3</v>
      </c>
    </row>
    <row r="178" spans="1:17" ht="38.25" hidden="1">
      <c r="A178" s="31" t="s">
        <v>176</v>
      </c>
      <c r="B178" s="21" t="s">
        <v>30</v>
      </c>
      <c r="C178" s="21" t="s">
        <v>41</v>
      </c>
      <c r="D178" s="21" t="s">
        <v>52</v>
      </c>
      <c r="E178" s="21" t="s">
        <v>193</v>
      </c>
      <c r="F178" s="18" t="s">
        <v>177</v>
      </c>
      <c r="G178" s="28"/>
      <c r="H178" s="29">
        <v>2.3999999999999998E-3</v>
      </c>
      <c r="I178" s="30"/>
      <c r="J178" s="30"/>
      <c r="K178" s="30"/>
      <c r="L178" s="30"/>
      <c r="M178" s="30"/>
      <c r="N178" s="30"/>
      <c r="O178" s="298">
        <f t="shared" si="71"/>
        <v>2.3999999999999998E-3</v>
      </c>
      <c r="P178" s="287">
        <f>Q178-O178</f>
        <v>0</v>
      </c>
      <c r="Q178" s="8">
        <v>2.3999999999999998E-3</v>
      </c>
    </row>
    <row r="179" spans="1:17" s="34" customFormat="1" hidden="1">
      <c r="A179" s="84" t="s">
        <v>194</v>
      </c>
      <c r="B179" s="15" t="s">
        <v>30</v>
      </c>
      <c r="C179" s="15" t="s">
        <v>41</v>
      </c>
      <c r="D179" s="15" t="s">
        <v>52</v>
      </c>
      <c r="E179" s="15" t="s">
        <v>195</v>
      </c>
      <c r="F179" s="15"/>
      <c r="G179" s="16">
        <f>G180</f>
        <v>554</v>
      </c>
      <c r="H179" s="16">
        <f>H180</f>
        <v>0</v>
      </c>
      <c r="I179" s="16">
        <f>I180</f>
        <v>0</v>
      </c>
      <c r="J179" s="16">
        <f>J180</f>
        <v>0</v>
      </c>
      <c r="K179" s="16">
        <f t="shared" ref="K179:Q179" si="83">K180</f>
        <v>0</v>
      </c>
      <c r="L179" s="16">
        <f t="shared" si="83"/>
        <v>0</v>
      </c>
      <c r="M179" s="16">
        <f t="shared" si="83"/>
        <v>0</v>
      </c>
      <c r="N179" s="16">
        <f t="shared" si="83"/>
        <v>0</v>
      </c>
      <c r="O179" s="16">
        <f t="shared" si="83"/>
        <v>554</v>
      </c>
      <c r="P179" s="16">
        <f t="shared" si="83"/>
        <v>248.18511999999998</v>
      </c>
      <c r="Q179" s="16">
        <f t="shared" si="83"/>
        <v>802.18511999999998</v>
      </c>
    </row>
    <row r="180" spans="1:17" ht="38.25" hidden="1">
      <c r="A180" s="31" t="s">
        <v>176</v>
      </c>
      <c r="B180" s="27" t="s">
        <v>30</v>
      </c>
      <c r="C180" s="27" t="s">
        <v>41</v>
      </c>
      <c r="D180" s="27" t="s">
        <v>52</v>
      </c>
      <c r="E180" s="27" t="s">
        <v>195</v>
      </c>
      <c r="F180" s="27" t="s">
        <v>177</v>
      </c>
      <c r="G180" s="28">
        <v>554</v>
      </c>
      <c r="H180" s="29"/>
      <c r="I180" s="30"/>
      <c r="J180" s="30"/>
      <c r="K180" s="30"/>
      <c r="L180" s="30"/>
      <c r="M180" s="30"/>
      <c r="N180" s="30"/>
      <c r="O180" s="298">
        <f t="shared" si="71"/>
        <v>554</v>
      </c>
      <c r="P180" s="287">
        <f>Q180-O180</f>
        <v>248.18511999999998</v>
      </c>
      <c r="Q180" s="8">
        <v>802.18511999999998</v>
      </c>
    </row>
    <row r="181" spans="1:17" s="34" customFormat="1" hidden="1">
      <c r="A181" s="84" t="s">
        <v>182</v>
      </c>
      <c r="B181" s="15" t="s">
        <v>30</v>
      </c>
      <c r="C181" s="15" t="s">
        <v>41</v>
      </c>
      <c r="D181" s="15" t="s">
        <v>52</v>
      </c>
      <c r="E181" s="15" t="s">
        <v>196</v>
      </c>
      <c r="F181" s="15"/>
      <c r="G181" s="16">
        <f>G182</f>
        <v>263</v>
      </c>
      <c r="H181" s="16">
        <f>H182</f>
        <v>0</v>
      </c>
      <c r="I181" s="16">
        <f>I182</f>
        <v>0</v>
      </c>
      <c r="J181" s="16">
        <f>J182</f>
        <v>0</v>
      </c>
      <c r="K181" s="16">
        <f t="shared" ref="K181:Q181" si="84">K182</f>
        <v>0</v>
      </c>
      <c r="L181" s="16">
        <f t="shared" si="84"/>
        <v>0</v>
      </c>
      <c r="M181" s="16">
        <f t="shared" si="84"/>
        <v>0</v>
      </c>
      <c r="N181" s="16">
        <f t="shared" si="84"/>
        <v>0</v>
      </c>
      <c r="O181" s="16">
        <f t="shared" si="84"/>
        <v>263</v>
      </c>
      <c r="P181" s="16">
        <f t="shared" si="84"/>
        <v>24.610000000000014</v>
      </c>
      <c r="Q181" s="16">
        <f t="shared" si="84"/>
        <v>287.61</v>
      </c>
    </row>
    <row r="182" spans="1:17" ht="38.25" hidden="1">
      <c r="A182" s="31" t="s">
        <v>176</v>
      </c>
      <c r="B182" s="27" t="s">
        <v>30</v>
      </c>
      <c r="C182" s="27" t="s">
        <v>41</v>
      </c>
      <c r="D182" s="27" t="s">
        <v>52</v>
      </c>
      <c r="E182" s="27" t="s">
        <v>196</v>
      </c>
      <c r="F182" s="27" t="s">
        <v>177</v>
      </c>
      <c r="G182" s="28">
        <v>263</v>
      </c>
      <c r="H182" s="29"/>
      <c r="I182" s="30"/>
      <c r="J182" s="30"/>
      <c r="K182" s="30"/>
      <c r="L182" s="30"/>
      <c r="M182" s="30"/>
      <c r="N182" s="30"/>
      <c r="O182" s="298">
        <f t="shared" si="71"/>
        <v>263</v>
      </c>
      <c r="P182" s="287">
        <f>Q182-O182</f>
        <v>24.610000000000014</v>
      </c>
      <c r="Q182" s="8">
        <v>287.61</v>
      </c>
    </row>
    <row r="183" spans="1:17" s="34" customFormat="1" hidden="1">
      <c r="A183" s="84" t="s">
        <v>197</v>
      </c>
      <c r="B183" s="15" t="s">
        <v>30</v>
      </c>
      <c r="C183" s="15" t="s">
        <v>41</v>
      </c>
      <c r="D183" s="15" t="s">
        <v>52</v>
      </c>
      <c r="E183" s="15" t="s">
        <v>198</v>
      </c>
      <c r="F183" s="15"/>
      <c r="G183" s="16">
        <f>G184</f>
        <v>397</v>
      </c>
      <c r="H183" s="16">
        <f>H184</f>
        <v>0</v>
      </c>
      <c r="I183" s="16">
        <f>I184</f>
        <v>0</v>
      </c>
      <c r="J183" s="16">
        <f>J184</f>
        <v>0</v>
      </c>
      <c r="K183" s="16">
        <f t="shared" ref="K183:Q183" si="85">K184</f>
        <v>0</v>
      </c>
      <c r="L183" s="16">
        <f t="shared" si="85"/>
        <v>0</v>
      </c>
      <c r="M183" s="16">
        <f t="shared" si="85"/>
        <v>0</v>
      </c>
      <c r="N183" s="16">
        <f t="shared" si="85"/>
        <v>0</v>
      </c>
      <c r="O183" s="16">
        <f t="shared" si="85"/>
        <v>397</v>
      </c>
      <c r="P183" s="16">
        <f t="shared" si="85"/>
        <v>-206.44</v>
      </c>
      <c r="Q183" s="16">
        <f t="shared" si="85"/>
        <v>190.56</v>
      </c>
    </row>
    <row r="184" spans="1:17" ht="38.25" hidden="1">
      <c r="A184" s="31" t="s">
        <v>176</v>
      </c>
      <c r="B184" s="27" t="s">
        <v>30</v>
      </c>
      <c r="C184" s="27" t="s">
        <v>41</v>
      </c>
      <c r="D184" s="27" t="s">
        <v>52</v>
      </c>
      <c r="E184" s="27" t="s">
        <v>198</v>
      </c>
      <c r="F184" s="27" t="s">
        <v>177</v>
      </c>
      <c r="G184" s="28">
        <v>397</v>
      </c>
      <c r="H184" s="29"/>
      <c r="I184" s="30"/>
      <c r="J184" s="30"/>
      <c r="K184" s="30"/>
      <c r="L184" s="30"/>
      <c r="M184" s="30"/>
      <c r="N184" s="30"/>
      <c r="O184" s="298">
        <f t="shared" si="71"/>
        <v>397</v>
      </c>
      <c r="P184" s="287">
        <f>Q184-O184</f>
        <v>-206.44</v>
      </c>
      <c r="Q184" s="8">
        <v>190.56</v>
      </c>
    </row>
    <row r="185" spans="1:17" s="34" customFormat="1" hidden="1">
      <c r="A185" s="84" t="s">
        <v>199</v>
      </c>
      <c r="B185" s="15" t="s">
        <v>30</v>
      </c>
      <c r="C185" s="15" t="s">
        <v>41</v>
      </c>
      <c r="D185" s="15" t="s">
        <v>52</v>
      </c>
      <c r="E185" s="15" t="s">
        <v>200</v>
      </c>
      <c r="F185" s="15"/>
      <c r="G185" s="16">
        <f>G186</f>
        <v>716</v>
      </c>
      <c r="H185" s="16">
        <f>H186</f>
        <v>0</v>
      </c>
      <c r="I185" s="16">
        <f>I186</f>
        <v>0</v>
      </c>
      <c r="J185" s="16">
        <f>J186</f>
        <v>0</v>
      </c>
      <c r="K185" s="16">
        <f t="shared" ref="K185:Q185" si="86">K186</f>
        <v>0</v>
      </c>
      <c r="L185" s="16">
        <f t="shared" si="86"/>
        <v>0</v>
      </c>
      <c r="M185" s="16">
        <f t="shared" si="86"/>
        <v>0</v>
      </c>
      <c r="N185" s="16">
        <f t="shared" si="86"/>
        <v>0</v>
      </c>
      <c r="O185" s="16">
        <f t="shared" si="86"/>
        <v>716</v>
      </c>
      <c r="P185" s="16">
        <f t="shared" si="86"/>
        <v>343.40000000000009</v>
      </c>
      <c r="Q185" s="16">
        <f t="shared" si="86"/>
        <v>1059.4000000000001</v>
      </c>
    </row>
    <row r="186" spans="1:17" ht="38.25" hidden="1">
      <c r="A186" s="31" t="s">
        <v>176</v>
      </c>
      <c r="B186" s="27" t="s">
        <v>30</v>
      </c>
      <c r="C186" s="27" t="s">
        <v>41</v>
      </c>
      <c r="D186" s="27" t="s">
        <v>52</v>
      </c>
      <c r="E186" s="27" t="s">
        <v>200</v>
      </c>
      <c r="F186" s="27" t="s">
        <v>177</v>
      </c>
      <c r="G186" s="28">
        <v>716</v>
      </c>
      <c r="H186" s="29"/>
      <c r="I186" s="30"/>
      <c r="J186" s="30"/>
      <c r="K186" s="30"/>
      <c r="L186" s="30"/>
      <c r="M186" s="30"/>
      <c r="N186" s="30"/>
      <c r="O186" s="298">
        <f t="shared" si="71"/>
        <v>716</v>
      </c>
      <c r="P186" s="287">
        <f>Q186-O186</f>
        <v>343.40000000000009</v>
      </c>
      <c r="Q186" s="8">
        <v>1059.4000000000001</v>
      </c>
    </row>
    <row r="187" spans="1:17" s="34" customFormat="1" hidden="1">
      <c r="A187" s="84" t="s">
        <v>201</v>
      </c>
      <c r="B187" s="15" t="s">
        <v>30</v>
      </c>
      <c r="C187" s="15" t="s">
        <v>41</v>
      </c>
      <c r="D187" s="15" t="s">
        <v>52</v>
      </c>
      <c r="E187" s="15" t="s">
        <v>202</v>
      </c>
      <c r="F187" s="15"/>
      <c r="G187" s="16">
        <f>G188</f>
        <v>31822</v>
      </c>
      <c r="H187" s="16">
        <f>H188</f>
        <v>0</v>
      </c>
      <c r="I187" s="16">
        <f>I188</f>
        <v>-0.5</v>
      </c>
      <c r="J187" s="16">
        <f>J188</f>
        <v>0</v>
      </c>
      <c r="K187" s="16">
        <f t="shared" ref="K187:Q187" si="87">K188</f>
        <v>0</v>
      </c>
      <c r="L187" s="16">
        <f t="shared" si="87"/>
        <v>0</v>
      </c>
      <c r="M187" s="16">
        <f t="shared" si="87"/>
        <v>0</v>
      </c>
      <c r="N187" s="16">
        <f t="shared" si="87"/>
        <v>0</v>
      </c>
      <c r="O187" s="16">
        <f t="shared" si="87"/>
        <v>31821.5</v>
      </c>
      <c r="P187" s="16">
        <f t="shared" si="87"/>
        <v>1917</v>
      </c>
      <c r="Q187" s="16">
        <f t="shared" si="87"/>
        <v>33738.5</v>
      </c>
    </row>
    <row r="188" spans="1:17" ht="38.25" hidden="1">
      <c r="A188" s="31" t="s">
        <v>176</v>
      </c>
      <c r="B188" s="27" t="s">
        <v>30</v>
      </c>
      <c r="C188" s="27" t="s">
        <v>41</v>
      </c>
      <c r="D188" s="27" t="s">
        <v>52</v>
      </c>
      <c r="E188" s="27" t="s">
        <v>202</v>
      </c>
      <c r="F188" s="27" t="s">
        <v>177</v>
      </c>
      <c r="G188" s="28">
        <v>31822</v>
      </c>
      <c r="H188" s="29"/>
      <c r="I188" s="30">
        <v>-0.5</v>
      </c>
      <c r="J188" s="30"/>
      <c r="K188" s="30"/>
      <c r="L188" s="30"/>
      <c r="M188" s="30"/>
      <c r="N188" s="30"/>
      <c r="O188" s="298">
        <f t="shared" si="71"/>
        <v>31821.5</v>
      </c>
      <c r="P188" s="287">
        <f>Q188-O188</f>
        <v>1917</v>
      </c>
      <c r="Q188" s="8">
        <v>33738.5</v>
      </c>
    </row>
    <row r="189" spans="1:17" s="34" customFormat="1" hidden="1">
      <c r="A189" s="85" t="s">
        <v>203</v>
      </c>
      <c r="B189" s="15" t="s">
        <v>30</v>
      </c>
      <c r="C189" s="15" t="s">
        <v>41</v>
      </c>
      <c r="D189" s="15" t="s">
        <v>52</v>
      </c>
      <c r="E189" s="15" t="s">
        <v>204</v>
      </c>
      <c r="F189" s="15"/>
      <c r="G189" s="16">
        <f>G190</f>
        <v>2937.6</v>
      </c>
      <c r="H189" s="16">
        <f>H190</f>
        <v>0</v>
      </c>
      <c r="I189" s="16">
        <f>I190</f>
        <v>0</v>
      </c>
      <c r="J189" s="16">
        <f>J190</f>
        <v>0</v>
      </c>
      <c r="K189" s="16">
        <f t="shared" ref="K189:Q189" si="88">K190</f>
        <v>0</v>
      </c>
      <c r="L189" s="16">
        <f t="shared" si="88"/>
        <v>0</v>
      </c>
      <c r="M189" s="16">
        <f t="shared" si="88"/>
        <v>0</v>
      </c>
      <c r="N189" s="16">
        <f t="shared" si="88"/>
        <v>0</v>
      </c>
      <c r="O189" s="16">
        <f t="shared" si="88"/>
        <v>2937.6</v>
      </c>
      <c r="P189" s="16">
        <f t="shared" si="88"/>
        <v>29</v>
      </c>
      <c r="Q189" s="16">
        <f t="shared" si="88"/>
        <v>2966.6</v>
      </c>
    </row>
    <row r="190" spans="1:17" ht="38.25" hidden="1">
      <c r="A190" s="31" t="s">
        <v>176</v>
      </c>
      <c r="B190" s="27" t="s">
        <v>30</v>
      </c>
      <c r="C190" s="27" t="s">
        <v>41</v>
      </c>
      <c r="D190" s="27" t="s">
        <v>52</v>
      </c>
      <c r="E190" s="27" t="s">
        <v>204</v>
      </c>
      <c r="F190" s="27" t="s">
        <v>177</v>
      </c>
      <c r="G190" s="28">
        <v>2937.6</v>
      </c>
      <c r="H190" s="29"/>
      <c r="I190" s="30"/>
      <c r="J190" s="30"/>
      <c r="K190" s="30"/>
      <c r="L190" s="30"/>
      <c r="M190" s="30"/>
      <c r="N190" s="30"/>
      <c r="O190" s="298">
        <f t="shared" si="71"/>
        <v>2937.6</v>
      </c>
      <c r="P190" s="287">
        <f>Q190-O190</f>
        <v>29</v>
      </c>
      <c r="Q190" s="8">
        <v>2966.6</v>
      </c>
    </row>
    <row r="191" spans="1:17" s="34" customFormat="1" ht="38.25" hidden="1">
      <c r="A191" s="62" t="s">
        <v>169</v>
      </c>
      <c r="B191" s="15" t="s">
        <v>30</v>
      </c>
      <c r="C191" s="15" t="s">
        <v>41</v>
      </c>
      <c r="D191" s="15" t="s">
        <v>52</v>
      </c>
      <c r="E191" s="15" t="s">
        <v>170</v>
      </c>
      <c r="F191" s="15"/>
      <c r="G191" s="16">
        <f>G193+G192</f>
        <v>51.3</v>
      </c>
      <c r="H191" s="16">
        <f>H193+H192</f>
        <v>0</v>
      </c>
      <c r="I191" s="16">
        <f>I193+I192</f>
        <v>0</v>
      </c>
      <c r="J191" s="16">
        <f>J193+J192</f>
        <v>0</v>
      </c>
      <c r="K191" s="16">
        <f t="shared" ref="K191:Q191" si="89">K193+K192</f>
        <v>0</v>
      </c>
      <c r="L191" s="16">
        <f t="shared" si="89"/>
        <v>0</v>
      </c>
      <c r="M191" s="16">
        <f t="shared" si="89"/>
        <v>0</v>
      </c>
      <c r="N191" s="16">
        <f t="shared" si="89"/>
        <v>0</v>
      </c>
      <c r="O191" s="16">
        <f t="shared" si="89"/>
        <v>51.3</v>
      </c>
      <c r="P191" s="16">
        <f>P193+P192</f>
        <v>0</v>
      </c>
      <c r="Q191" s="16">
        <f t="shared" si="89"/>
        <v>51.3</v>
      </c>
    </row>
    <row r="192" spans="1:17" s="34" customFormat="1" ht="25.5" hidden="1">
      <c r="A192" s="31" t="s">
        <v>44</v>
      </c>
      <c r="B192" s="27" t="s">
        <v>30</v>
      </c>
      <c r="C192" s="27" t="s">
        <v>41</v>
      </c>
      <c r="D192" s="27" t="s">
        <v>52</v>
      </c>
      <c r="E192" s="27" t="s">
        <v>170</v>
      </c>
      <c r="F192" s="27" t="s">
        <v>45</v>
      </c>
      <c r="G192" s="19">
        <v>20</v>
      </c>
      <c r="H192" s="63"/>
      <c r="I192" s="30">
        <v>1.8</v>
      </c>
      <c r="J192" s="30"/>
      <c r="K192" s="30"/>
      <c r="L192" s="30"/>
      <c r="M192" s="30"/>
      <c r="N192" s="30"/>
      <c r="O192" s="298">
        <f t="shared" si="71"/>
        <v>21.8</v>
      </c>
      <c r="P192" s="292">
        <f>Q192-O192</f>
        <v>2</v>
      </c>
      <c r="Q192" s="289">
        <v>23.8</v>
      </c>
    </row>
    <row r="193" spans="1:17" hidden="1">
      <c r="A193" s="31" t="s">
        <v>46</v>
      </c>
      <c r="B193" s="27" t="s">
        <v>30</v>
      </c>
      <c r="C193" s="27" t="s">
        <v>41</v>
      </c>
      <c r="D193" s="27" t="s">
        <v>52</v>
      </c>
      <c r="E193" s="27" t="s">
        <v>170</v>
      </c>
      <c r="F193" s="27" t="s">
        <v>47</v>
      </c>
      <c r="G193" s="28">
        <v>31.3</v>
      </c>
      <c r="H193" s="29"/>
      <c r="I193" s="30">
        <v>-1.8</v>
      </c>
      <c r="J193" s="30"/>
      <c r="K193" s="30"/>
      <c r="L193" s="30"/>
      <c r="M193" s="30"/>
      <c r="N193" s="30"/>
      <c r="O193" s="298">
        <f t="shared" si="71"/>
        <v>29.5</v>
      </c>
      <c r="P193" s="292">
        <f>Q193-O193</f>
        <v>-2</v>
      </c>
      <c r="Q193" s="8">
        <v>27.5</v>
      </c>
    </row>
    <row r="194" spans="1:17" s="34" customFormat="1" ht="38.25" hidden="1">
      <c r="A194" s="85" t="s">
        <v>205</v>
      </c>
      <c r="B194" s="15" t="s">
        <v>30</v>
      </c>
      <c r="C194" s="15" t="s">
        <v>41</v>
      </c>
      <c r="D194" s="15" t="s">
        <v>52</v>
      </c>
      <c r="E194" s="15" t="s">
        <v>206</v>
      </c>
      <c r="F194" s="15"/>
      <c r="G194" s="16">
        <f>G195+G196+G198+G197+G199+G200</f>
        <v>1066</v>
      </c>
      <c r="H194" s="16">
        <f>H195+H196+H198+H197+H199+H200</f>
        <v>0</v>
      </c>
      <c r="I194" s="16">
        <f>I195+I196+I198+I197+I199+I200</f>
        <v>0</v>
      </c>
      <c r="J194" s="16">
        <f>J195+J196+J198+J197+J199+J200</f>
        <v>48</v>
      </c>
      <c r="K194" s="16">
        <f t="shared" ref="K194:Q194" si="90">K195+K196+K198+K197+K199+K200</f>
        <v>0</v>
      </c>
      <c r="L194" s="16">
        <f t="shared" si="90"/>
        <v>0</v>
      </c>
      <c r="M194" s="16">
        <f t="shared" si="90"/>
        <v>0</v>
      </c>
      <c r="N194" s="16">
        <f t="shared" si="90"/>
        <v>0</v>
      </c>
      <c r="O194" s="16">
        <f t="shared" si="90"/>
        <v>1114</v>
      </c>
      <c r="P194" s="16">
        <f t="shared" si="90"/>
        <v>64.5</v>
      </c>
      <c r="Q194" s="16">
        <f t="shared" si="90"/>
        <v>1178.5</v>
      </c>
    </row>
    <row r="195" spans="1:17" hidden="1">
      <c r="A195" s="17" t="s">
        <v>33</v>
      </c>
      <c r="B195" s="27" t="s">
        <v>30</v>
      </c>
      <c r="C195" s="27" t="s">
        <v>41</v>
      </c>
      <c r="D195" s="27" t="s">
        <v>52</v>
      </c>
      <c r="E195" s="27" t="s">
        <v>206</v>
      </c>
      <c r="F195" s="27" t="s">
        <v>34</v>
      </c>
      <c r="G195" s="28">
        <v>841.8</v>
      </c>
      <c r="H195" s="29"/>
      <c r="I195" s="30"/>
      <c r="J195" s="30">
        <v>48</v>
      </c>
      <c r="K195" s="30"/>
      <c r="L195" s="30"/>
      <c r="M195" s="30"/>
      <c r="N195" s="126"/>
      <c r="O195" s="298">
        <f t="shared" si="71"/>
        <v>889.8</v>
      </c>
      <c r="P195" s="287">
        <f>Q195-O195</f>
        <v>64.5</v>
      </c>
      <c r="Q195" s="8">
        <v>954.3</v>
      </c>
    </row>
    <row r="196" spans="1:17" hidden="1">
      <c r="A196" s="31" t="s">
        <v>38</v>
      </c>
      <c r="B196" s="27" t="s">
        <v>30</v>
      </c>
      <c r="C196" s="27" t="s">
        <v>41</v>
      </c>
      <c r="D196" s="27" t="s">
        <v>52</v>
      </c>
      <c r="E196" s="27" t="s">
        <v>206</v>
      </c>
      <c r="F196" s="27" t="s">
        <v>39</v>
      </c>
      <c r="G196" s="28">
        <v>2.4500000000000002</v>
      </c>
      <c r="H196" s="29"/>
      <c r="I196" s="30"/>
      <c r="J196" s="30"/>
      <c r="K196" s="30"/>
      <c r="L196" s="30"/>
      <c r="M196" s="30"/>
      <c r="N196" s="30"/>
      <c r="O196" s="298">
        <f t="shared" si="71"/>
        <v>2.4500000000000002</v>
      </c>
      <c r="P196" s="287">
        <f t="shared" ref="P196:P200" si="91">Q196-O196</f>
        <v>5.8259999999999996</v>
      </c>
      <c r="Q196" s="8">
        <v>8.2759999999999998</v>
      </c>
    </row>
    <row r="197" spans="1:17" ht="25.5" hidden="1">
      <c r="A197" s="31" t="s">
        <v>44</v>
      </c>
      <c r="B197" s="27" t="s">
        <v>30</v>
      </c>
      <c r="C197" s="27" t="s">
        <v>41</v>
      </c>
      <c r="D197" s="27" t="s">
        <v>52</v>
      </c>
      <c r="E197" s="27" t="s">
        <v>206</v>
      </c>
      <c r="F197" s="27" t="s">
        <v>45</v>
      </c>
      <c r="G197" s="28">
        <v>60</v>
      </c>
      <c r="H197" s="29"/>
      <c r="I197" s="30"/>
      <c r="J197" s="30"/>
      <c r="K197" s="30"/>
      <c r="L197" s="30">
        <v>10</v>
      </c>
      <c r="M197" s="30"/>
      <c r="N197" s="30"/>
      <c r="O197" s="298">
        <f t="shared" si="71"/>
        <v>70</v>
      </c>
      <c r="P197" s="287">
        <f t="shared" si="91"/>
        <v>0</v>
      </c>
      <c r="Q197" s="8">
        <v>70</v>
      </c>
    </row>
    <row r="198" spans="1:17" hidden="1">
      <c r="A198" s="31" t="s">
        <v>46</v>
      </c>
      <c r="B198" s="27" t="s">
        <v>30</v>
      </c>
      <c r="C198" s="27" t="s">
        <v>41</v>
      </c>
      <c r="D198" s="27" t="s">
        <v>52</v>
      </c>
      <c r="E198" s="27" t="s">
        <v>206</v>
      </c>
      <c r="F198" s="27" t="s">
        <v>47</v>
      </c>
      <c r="G198" s="28">
        <v>143.25</v>
      </c>
      <c r="H198" s="29"/>
      <c r="I198" s="30"/>
      <c r="J198" s="30"/>
      <c r="K198" s="30"/>
      <c r="L198" s="30">
        <v>-10</v>
      </c>
      <c r="M198" s="30"/>
      <c r="N198" s="30"/>
      <c r="O198" s="298">
        <f t="shared" si="71"/>
        <v>133.25</v>
      </c>
      <c r="P198" s="287">
        <f t="shared" si="91"/>
        <v>-1.4999999999986358E-2</v>
      </c>
      <c r="Q198" s="8">
        <v>133.23500000000001</v>
      </c>
    </row>
    <row r="199" spans="1:17" hidden="1">
      <c r="A199" s="33" t="s">
        <v>48</v>
      </c>
      <c r="B199" s="27" t="s">
        <v>30</v>
      </c>
      <c r="C199" s="27" t="s">
        <v>41</v>
      </c>
      <c r="D199" s="27" t="s">
        <v>52</v>
      </c>
      <c r="E199" s="27" t="s">
        <v>206</v>
      </c>
      <c r="F199" s="27" t="s">
        <v>49</v>
      </c>
      <c r="G199" s="28">
        <v>14.5</v>
      </c>
      <c r="H199" s="29"/>
      <c r="I199" s="30"/>
      <c r="J199" s="30"/>
      <c r="K199" s="30"/>
      <c r="L199" s="30"/>
      <c r="M199" s="30"/>
      <c r="N199" s="30"/>
      <c r="O199" s="298">
        <f t="shared" si="71"/>
        <v>14.5</v>
      </c>
      <c r="P199" s="287">
        <f t="shared" si="91"/>
        <v>-4.2590000000000003</v>
      </c>
      <c r="Q199" s="8">
        <v>10.241</v>
      </c>
    </row>
    <row r="200" spans="1:17" hidden="1">
      <c r="A200" s="33" t="s">
        <v>50</v>
      </c>
      <c r="B200" s="27" t="s">
        <v>30</v>
      </c>
      <c r="C200" s="27" t="s">
        <v>41</v>
      </c>
      <c r="D200" s="27" t="s">
        <v>52</v>
      </c>
      <c r="E200" s="27" t="s">
        <v>206</v>
      </c>
      <c r="F200" s="27" t="s">
        <v>51</v>
      </c>
      <c r="G200" s="28">
        <v>4</v>
      </c>
      <c r="H200" s="29"/>
      <c r="I200" s="30"/>
      <c r="J200" s="30"/>
      <c r="K200" s="30"/>
      <c r="L200" s="30"/>
      <c r="M200" s="30"/>
      <c r="N200" s="30"/>
      <c r="O200" s="298">
        <f t="shared" si="71"/>
        <v>4</v>
      </c>
      <c r="P200" s="287">
        <f t="shared" si="91"/>
        <v>-1.552</v>
      </c>
      <c r="Q200" s="8">
        <v>2.448</v>
      </c>
    </row>
    <row r="201" spans="1:17" s="34" customFormat="1" ht="38.25" hidden="1">
      <c r="A201" s="85" t="s">
        <v>207</v>
      </c>
      <c r="B201" s="15" t="s">
        <v>30</v>
      </c>
      <c r="C201" s="15" t="s">
        <v>41</v>
      </c>
      <c r="D201" s="15" t="s">
        <v>52</v>
      </c>
      <c r="E201" s="15" t="s">
        <v>208</v>
      </c>
      <c r="F201" s="15"/>
      <c r="G201" s="16">
        <f>G202+G203+G205</f>
        <v>3113.8</v>
      </c>
      <c r="H201" s="16">
        <f>H202+H203+H205</f>
        <v>520.75</v>
      </c>
      <c r="I201" s="16">
        <f>I202+I203+I205</f>
        <v>0</v>
      </c>
      <c r="J201" s="16">
        <f>J202+J203+J205</f>
        <v>168.4</v>
      </c>
      <c r="K201" s="16">
        <f t="shared" ref="K201:M201" si="92">K202+K203+K205</f>
        <v>0</v>
      </c>
      <c r="L201" s="16">
        <f t="shared" si="92"/>
        <v>0</v>
      </c>
      <c r="M201" s="16">
        <f t="shared" si="92"/>
        <v>0</v>
      </c>
      <c r="N201" s="16">
        <f>N202+N203+N205+N204</f>
        <v>0</v>
      </c>
      <c r="O201" s="16">
        <f t="shared" ref="O201:Q201" si="93">O202+O203+O205+O204</f>
        <v>3802.9500000000003</v>
      </c>
      <c r="P201" s="16">
        <f t="shared" si="93"/>
        <v>365.79999999999995</v>
      </c>
      <c r="Q201" s="16">
        <f t="shared" si="93"/>
        <v>4168.7500000000009</v>
      </c>
    </row>
    <row r="202" spans="1:17" hidden="1">
      <c r="A202" s="17" t="s">
        <v>33</v>
      </c>
      <c r="B202" s="27" t="s">
        <v>30</v>
      </c>
      <c r="C202" s="27" t="s">
        <v>41</v>
      </c>
      <c r="D202" s="27" t="s">
        <v>52</v>
      </c>
      <c r="E202" s="27" t="s">
        <v>208</v>
      </c>
      <c r="F202" s="27" t="s">
        <v>209</v>
      </c>
      <c r="G202" s="28">
        <v>3010.5</v>
      </c>
      <c r="H202" s="29"/>
      <c r="I202" s="30"/>
      <c r="J202" s="30">
        <v>168.4</v>
      </c>
      <c r="K202" s="30"/>
      <c r="L202" s="30"/>
      <c r="M202" s="30"/>
      <c r="N202" s="126"/>
      <c r="O202" s="298">
        <f t="shared" si="71"/>
        <v>3178.9</v>
      </c>
      <c r="P202" s="287">
        <f>Q202-O202</f>
        <v>162</v>
      </c>
      <c r="Q202" s="8">
        <v>3340.9</v>
      </c>
    </row>
    <row r="203" spans="1:17" hidden="1">
      <c r="A203" s="31" t="s">
        <v>38</v>
      </c>
      <c r="B203" s="27" t="s">
        <v>30</v>
      </c>
      <c r="C203" s="27" t="s">
        <v>41</v>
      </c>
      <c r="D203" s="27" t="s">
        <v>52</v>
      </c>
      <c r="E203" s="27" t="s">
        <v>208</v>
      </c>
      <c r="F203" s="27" t="s">
        <v>83</v>
      </c>
      <c r="G203" s="28">
        <v>73.3</v>
      </c>
      <c r="H203" s="29"/>
      <c r="I203" s="30"/>
      <c r="J203" s="30"/>
      <c r="K203" s="30"/>
      <c r="L203" s="30"/>
      <c r="M203" s="30"/>
      <c r="N203" s="30"/>
      <c r="O203" s="298">
        <f t="shared" si="71"/>
        <v>73.3</v>
      </c>
      <c r="P203" s="287">
        <f t="shared" ref="P203:P205" si="94">Q203-O203</f>
        <v>-15.819609999999997</v>
      </c>
      <c r="Q203" s="8">
        <v>57.48039</v>
      </c>
    </row>
    <row r="204" spans="1:17" hidden="1">
      <c r="A204" s="31"/>
      <c r="B204" s="27" t="s">
        <v>30</v>
      </c>
      <c r="C204" s="27" t="s">
        <v>41</v>
      </c>
      <c r="D204" s="27" t="s">
        <v>52</v>
      </c>
      <c r="E204" s="27" t="s">
        <v>208</v>
      </c>
      <c r="F204" s="27" t="s">
        <v>45</v>
      </c>
      <c r="G204" s="28"/>
      <c r="H204" s="29"/>
      <c r="I204" s="30"/>
      <c r="J204" s="30"/>
      <c r="K204" s="30"/>
      <c r="L204" s="30"/>
      <c r="M204" s="30"/>
      <c r="N204" s="30"/>
      <c r="O204" s="298"/>
      <c r="P204" s="287">
        <f t="shared" si="94"/>
        <v>31.39</v>
      </c>
      <c r="Q204" s="8">
        <v>31.39</v>
      </c>
    </row>
    <row r="205" spans="1:17" hidden="1">
      <c r="A205" s="31" t="s">
        <v>46</v>
      </c>
      <c r="B205" s="27" t="s">
        <v>30</v>
      </c>
      <c r="C205" s="27" t="s">
        <v>41</v>
      </c>
      <c r="D205" s="27" t="s">
        <v>52</v>
      </c>
      <c r="E205" s="27" t="s">
        <v>208</v>
      </c>
      <c r="F205" s="27" t="s">
        <v>47</v>
      </c>
      <c r="G205" s="28">
        <v>30</v>
      </c>
      <c r="H205" s="29">
        <v>520.75</v>
      </c>
      <c r="I205" s="30"/>
      <c r="J205" s="30"/>
      <c r="K205" s="30"/>
      <c r="L205" s="30"/>
      <c r="M205" s="30"/>
      <c r="N205" s="30"/>
      <c r="O205" s="298">
        <f t="shared" si="71"/>
        <v>550.75</v>
      </c>
      <c r="P205" s="287">
        <f t="shared" si="94"/>
        <v>188.22960999999998</v>
      </c>
      <c r="Q205" s="8">
        <v>738.97960999999998</v>
      </c>
    </row>
    <row r="206" spans="1:17">
      <c r="A206" s="616" t="s">
        <v>210</v>
      </c>
      <c r="B206" s="466"/>
      <c r="C206" s="466" t="s">
        <v>41</v>
      </c>
      <c r="D206" s="466" t="s">
        <v>211</v>
      </c>
      <c r="E206" s="466"/>
      <c r="F206" s="466"/>
      <c r="G206" s="467">
        <f>G207+G227</f>
        <v>25350</v>
      </c>
      <c r="H206" s="467">
        <f t="shared" ref="H206:Q206" si="95">H207+H227</f>
        <v>-11350</v>
      </c>
      <c r="I206" s="467">
        <f t="shared" si="95"/>
        <v>0</v>
      </c>
      <c r="J206" s="467">
        <f t="shared" si="95"/>
        <v>0</v>
      </c>
      <c r="K206" s="467">
        <f t="shared" si="95"/>
        <v>0</v>
      </c>
      <c r="L206" s="467">
        <f t="shared" si="95"/>
        <v>0</v>
      </c>
      <c r="M206" s="468">
        <f t="shared" si="95"/>
        <v>0</v>
      </c>
      <c r="N206" s="356">
        <f t="shared" si="95"/>
        <v>0</v>
      </c>
      <c r="O206" s="350">
        <f t="shared" si="95"/>
        <v>14000</v>
      </c>
      <c r="P206" s="475">
        <f t="shared" si="95"/>
        <v>0</v>
      </c>
      <c r="Q206" s="468">
        <f t="shared" si="95"/>
        <v>14000</v>
      </c>
    </row>
    <row r="207" spans="1:17">
      <c r="A207" s="402" t="s">
        <v>212</v>
      </c>
      <c r="B207" s="389" t="s">
        <v>30</v>
      </c>
      <c r="C207" s="389" t="s">
        <v>41</v>
      </c>
      <c r="D207" s="389" t="s">
        <v>211</v>
      </c>
      <c r="E207" s="389" t="s">
        <v>213</v>
      </c>
      <c r="F207" s="389"/>
      <c r="G207" s="112">
        <f>G208</f>
        <v>25350</v>
      </c>
      <c r="H207" s="112">
        <f>H208</f>
        <v>-25350</v>
      </c>
      <c r="I207" s="112">
        <f>I208</f>
        <v>0</v>
      </c>
      <c r="J207" s="112">
        <f>J208</f>
        <v>0</v>
      </c>
      <c r="K207" s="112">
        <f t="shared" ref="K207:Q207" si="96">K208</f>
        <v>0</v>
      </c>
      <c r="L207" s="112">
        <f t="shared" si="96"/>
        <v>0</v>
      </c>
      <c r="M207" s="469">
        <f t="shared" si="96"/>
        <v>0</v>
      </c>
      <c r="N207" s="356">
        <f t="shared" si="96"/>
        <v>0</v>
      </c>
      <c r="O207" s="355">
        <f t="shared" si="96"/>
        <v>0</v>
      </c>
      <c r="P207" s="515">
        <f t="shared" si="96"/>
        <v>0</v>
      </c>
      <c r="Q207" s="469">
        <f t="shared" si="96"/>
        <v>0</v>
      </c>
    </row>
    <row r="208" spans="1:17" s="59" customFormat="1" ht="45">
      <c r="A208" s="402" t="s">
        <v>214</v>
      </c>
      <c r="B208" s="389"/>
      <c r="C208" s="389" t="s">
        <v>41</v>
      </c>
      <c r="D208" s="389" t="s">
        <v>211</v>
      </c>
      <c r="E208" s="389" t="s">
        <v>215</v>
      </c>
      <c r="F208" s="389"/>
      <c r="G208" s="112">
        <f>G209+G211+G213+G215+G217+G221+G223+G225+G219</f>
        <v>25350</v>
      </c>
      <c r="H208" s="112">
        <f>H209+H211+H213+H215+H217+H221+H223+H225+H219</f>
        <v>-25350</v>
      </c>
      <c r="I208" s="112">
        <f>I209+I211+I213+I215+I217+I221+I223+I225+I219</f>
        <v>0</v>
      </c>
      <c r="J208" s="112">
        <f>J209+J211+J213+J215+J217+J221+J223+J225+J219</f>
        <v>0</v>
      </c>
      <c r="K208" s="112">
        <f t="shared" ref="K208:Q208" si="97">K209+K211+K213+K215+K217+K221+K223+K225+K219</f>
        <v>0</v>
      </c>
      <c r="L208" s="112">
        <f t="shared" si="97"/>
        <v>0</v>
      </c>
      <c r="M208" s="469">
        <f t="shared" si="97"/>
        <v>0</v>
      </c>
      <c r="N208" s="356">
        <f t="shared" si="97"/>
        <v>0</v>
      </c>
      <c r="O208" s="350">
        <f t="shared" si="97"/>
        <v>0</v>
      </c>
      <c r="P208" s="476">
        <f t="shared" si="97"/>
        <v>0</v>
      </c>
      <c r="Q208" s="469">
        <f t="shared" si="97"/>
        <v>0</v>
      </c>
    </row>
    <row r="209" spans="1:17" s="23" customFormat="1" ht="22.5">
      <c r="A209" s="402" t="s">
        <v>216</v>
      </c>
      <c r="B209" s="389" t="s">
        <v>30</v>
      </c>
      <c r="C209" s="389" t="s">
        <v>41</v>
      </c>
      <c r="D209" s="389" t="s">
        <v>211</v>
      </c>
      <c r="E209" s="389" t="s">
        <v>217</v>
      </c>
      <c r="F209" s="389"/>
      <c r="G209" s="112">
        <f>G210</f>
        <v>10000</v>
      </c>
      <c r="H209" s="112">
        <f>H210</f>
        <v>-10000</v>
      </c>
      <c r="I209" s="112">
        <f>I210</f>
        <v>0</v>
      </c>
      <c r="J209" s="112">
        <f>J210</f>
        <v>0</v>
      </c>
      <c r="K209" s="112">
        <f t="shared" ref="K209:Q209" si="98">K210</f>
        <v>0</v>
      </c>
      <c r="L209" s="112">
        <f t="shared" si="98"/>
        <v>0</v>
      </c>
      <c r="M209" s="469">
        <f t="shared" si="98"/>
        <v>0</v>
      </c>
      <c r="N209" s="356">
        <f t="shared" si="98"/>
        <v>0</v>
      </c>
      <c r="O209" s="350">
        <f t="shared" si="98"/>
        <v>0</v>
      </c>
      <c r="P209" s="476">
        <f t="shared" si="98"/>
        <v>0</v>
      </c>
      <c r="Q209" s="469">
        <f t="shared" si="98"/>
        <v>0</v>
      </c>
    </row>
    <row r="210" spans="1:17">
      <c r="A210" s="395" t="s">
        <v>46</v>
      </c>
      <c r="B210" s="390" t="s">
        <v>30</v>
      </c>
      <c r="C210" s="390" t="s">
        <v>41</v>
      </c>
      <c r="D210" s="390" t="s">
        <v>211</v>
      </c>
      <c r="E210" s="390" t="s">
        <v>218</v>
      </c>
      <c r="F210" s="390" t="s">
        <v>47</v>
      </c>
      <c r="G210" s="67">
        <v>10000</v>
      </c>
      <c r="H210" s="114">
        <v>-10000</v>
      </c>
      <c r="I210" s="95"/>
      <c r="J210" s="95"/>
      <c r="K210" s="95"/>
      <c r="L210" s="95"/>
      <c r="M210" s="497"/>
      <c r="N210" s="579"/>
      <c r="O210" s="352">
        <f t="shared" si="71"/>
        <v>0</v>
      </c>
      <c r="P210" s="494">
        <f>Q210-O210</f>
        <v>0</v>
      </c>
      <c r="Q210" s="495">
        <v>0</v>
      </c>
    </row>
    <row r="211" spans="1:17" s="23" customFormat="1" ht="22.5">
      <c r="A211" s="402" t="s">
        <v>219</v>
      </c>
      <c r="B211" s="389" t="s">
        <v>30</v>
      </c>
      <c r="C211" s="389" t="s">
        <v>41</v>
      </c>
      <c r="D211" s="389" t="s">
        <v>211</v>
      </c>
      <c r="E211" s="389" t="s">
        <v>220</v>
      </c>
      <c r="F211" s="389"/>
      <c r="G211" s="112">
        <f>G212</f>
        <v>5000</v>
      </c>
      <c r="H211" s="112">
        <f>H212</f>
        <v>-5000</v>
      </c>
      <c r="I211" s="112">
        <f>I212</f>
        <v>0</v>
      </c>
      <c r="J211" s="112">
        <f>J212</f>
        <v>0</v>
      </c>
      <c r="K211" s="112">
        <f t="shared" ref="K211:Q211" si="99">K212</f>
        <v>0</v>
      </c>
      <c r="L211" s="112">
        <f t="shared" si="99"/>
        <v>0</v>
      </c>
      <c r="M211" s="469">
        <f t="shared" si="99"/>
        <v>0</v>
      </c>
      <c r="N211" s="356">
        <f t="shared" si="99"/>
        <v>0</v>
      </c>
      <c r="O211" s="350">
        <f t="shared" si="99"/>
        <v>0</v>
      </c>
      <c r="P211" s="476">
        <f t="shared" si="99"/>
        <v>0</v>
      </c>
      <c r="Q211" s="469">
        <f t="shared" si="99"/>
        <v>0</v>
      </c>
    </row>
    <row r="212" spans="1:17">
      <c r="A212" s="395" t="s">
        <v>46</v>
      </c>
      <c r="B212" s="390" t="s">
        <v>30</v>
      </c>
      <c r="C212" s="390" t="s">
        <v>41</v>
      </c>
      <c r="D212" s="390" t="s">
        <v>211</v>
      </c>
      <c r="E212" s="390" t="s">
        <v>220</v>
      </c>
      <c r="F212" s="390" t="s">
        <v>47</v>
      </c>
      <c r="G212" s="67">
        <v>5000</v>
      </c>
      <c r="H212" s="114">
        <v>-5000</v>
      </c>
      <c r="I212" s="95"/>
      <c r="J212" s="95"/>
      <c r="K212" s="95"/>
      <c r="L212" s="95"/>
      <c r="M212" s="497"/>
      <c r="N212" s="579"/>
      <c r="O212" s="352">
        <f t="shared" si="71"/>
        <v>0</v>
      </c>
      <c r="P212" s="494">
        <f>Q212-O212</f>
        <v>0</v>
      </c>
      <c r="Q212" s="495">
        <v>0</v>
      </c>
    </row>
    <row r="213" spans="1:17" s="23" customFormat="1">
      <c r="A213" s="402" t="s">
        <v>221</v>
      </c>
      <c r="B213" s="389" t="s">
        <v>30</v>
      </c>
      <c r="C213" s="389" t="s">
        <v>41</v>
      </c>
      <c r="D213" s="389" t="s">
        <v>211</v>
      </c>
      <c r="E213" s="389" t="s">
        <v>222</v>
      </c>
      <c r="F213" s="389"/>
      <c r="G213" s="112">
        <f>G214</f>
        <v>3000</v>
      </c>
      <c r="H213" s="112">
        <f>H214</f>
        <v>-3000</v>
      </c>
      <c r="I213" s="112">
        <f>I214</f>
        <v>0</v>
      </c>
      <c r="J213" s="112">
        <f>J214</f>
        <v>0</v>
      </c>
      <c r="K213" s="112">
        <f t="shared" ref="K213:Q213" si="100">K214</f>
        <v>0</v>
      </c>
      <c r="L213" s="112">
        <f t="shared" si="100"/>
        <v>0</v>
      </c>
      <c r="M213" s="469">
        <f t="shared" si="100"/>
        <v>0</v>
      </c>
      <c r="N213" s="356">
        <f t="shared" si="100"/>
        <v>0</v>
      </c>
      <c r="O213" s="355">
        <f t="shared" si="100"/>
        <v>0</v>
      </c>
      <c r="P213" s="515">
        <f t="shared" si="100"/>
        <v>0</v>
      </c>
      <c r="Q213" s="469">
        <f t="shared" si="100"/>
        <v>0</v>
      </c>
    </row>
    <row r="214" spans="1:17">
      <c r="A214" s="395" t="s">
        <v>46</v>
      </c>
      <c r="B214" s="390" t="s">
        <v>30</v>
      </c>
      <c r="C214" s="390" t="s">
        <v>41</v>
      </c>
      <c r="D214" s="390" t="s">
        <v>211</v>
      </c>
      <c r="E214" s="390" t="s">
        <v>222</v>
      </c>
      <c r="F214" s="390" t="s">
        <v>47</v>
      </c>
      <c r="G214" s="67">
        <v>3000</v>
      </c>
      <c r="H214" s="114">
        <v>-3000</v>
      </c>
      <c r="I214" s="95"/>
      <c r="J214" s="95"/>
      <c r="K214" s="95"/>
      <c r="L214" s="95"/>
      <c r="M214" s="497"/>
      <c r="N214" s="579"/>
      <c r="O214" s="352">
        <f t="shared" si="71"/>
        <v>0</v>
      </c>
      <c r="P214" s="494">
        <f>Q214-O214</f>
        <v>0</v>
      </c>
      <c r="Q214" s="495">
        <v>0</v>
      </c>
    </row>
    <row r="215" spans="1:17" s="23" customFormat="1">
      <c r="A215" s="402" t="s">
        <v>223</v>
      </c>
      <c r="B215" s="389" t="s">
        <v>30</v>
      </c>
      <c r="C215" s="389" t="s">
        <v>41</v>
      </c>
      <c r="D215" s="389" t="s">
        <v>211</v>
      </c>
      <c r="E215" s="389" t="s">
        <v>224</v>
      </c>
      <c r="F215" s="389"/>
      <c r="G215" s="112">
        <f>G216</f>
        <v>1000</v>
      </c>
      <c r="H215" s="112">
        <f>H216</f>
        <v>-1000</v>
      </c>
      <c r="I215" s="112">
        <f>I216</f>
        <v>0</v>
      </c>
      <c r="J215" s="112">
        <f>J216</f>
        <v>0</v>
      </c>
      <c r="K215" s="112">
        <f t="shared" ref="K215:Q215" si="101">K216</f>
        <v>0</v>
      </c>
      <c r="L215" s="112">
        <f t="shared" si="101"/>
        <v>0</v>
      </c>
      <c r="M215" s="469">
        <f t="shared" si="101"/>
        <v>0</v>
      </c>
      <c r="N215" s="356">
        <f t="shared" si="101"/>
        <v>0</v>
      </c>
      <c r="O215" s="355">
        <f t="shared" si="101"/>
        <v>0</v>
      </c>
      <c r="P215" s="515">
        <f t="shared" si="101"/>
        <v>0</v>
      </c>
      <c r="Q215" s="469">
        <f t="shared" si="101"/>
        <v>0</v>
      </c>
    </row>
    <row r="216" spans="1:17">
      <c r="A216" s="395" t="s">
        <v>46</v>
      </c>
      <c r="B216" s="390" t="s">
        <v>30</v>
      </c>
      <c r="C216" s="390" t="s">
        <v>41</v>
      </c>
      <c r="D216" s="390" t="s">
        <v>211</v>
      </c>
      <c r="E216" s="390" t="s">
        <v>224</v>
      </c>
      <c r="F216" s="390" t="s">
        <v>47</v>
      </c>
      <c r="G216" s="67">
        <v>1000</v>
      </c>
      <c r="H216" s="114">
        <v>-1000</v>
      </c>
      <c r="I216" s="95"/>
      <c r="J216" s="95"/>
      <c r="K216" s="95"/>
      <c r="L216" s="95"/>
      <c r="M216" s="497"/>
      <c r="N216" s="579"/>
      <c r="O216" s="352">
        <f t="shared" si="71"/>
        <v>0</v>
      </c>
      <c r="P216" s="494">
        <f>Q216-O216</f>
        <v>0</v>
      </c>
      <c r="Q216" s="495">
        <v>0</v>
      </c>
    </row>
    <row r="217" spans="1:17" s="23" customFormat="1">
      <c r="A217" s="402" t="s">
        <v>225</v>
      </c>
      <c r="B217" s="389" t="s">
        <v>30</v>
      </c>
      <c r="C217" s="389" t="s">
        <v>41</v>
      </c>
      <c r="D217" s="389" t="s">
        <v>211</v>
      </c>
      <c r="E217" s="389" t="s">
        <v>226</v>
      </c>
      <c r="F217" s="389"/>
      <c r="G217" s="112">
        <f>G218</f>
        <v>2000</v>
      </c>
      <c r="H217" s="112">
        <f>H218</f>
        <v>-2000</v>
      </c>
      <c r="I217" s="112">
        <f>I218</f>
        <v>0</v>
      </c>
      <c r="J217" s="112">
        <f>J218</f>
        <v>0</v>
      </c>
      <c r="K217" s="112">
        <f t="shared" ref="K217:Q217" si="102">K218</f>
        <v>0</v>
      </c>
      <c r="L217" s="112">
        <f t="shared" si="102"/>
        <v>0</v>
      </c>
      <c r="M217" s="469">
        <f t="shared" si="102"/>
        <v>0</v>
      </c>
      <c r="N217" s="356">
        <f t="shared" si="102"/>
        <v>0</v>
      </c>
      <c r="O217" s="355">
        <f t="shared" si="102"/>
        <v>0</v>
      </c>
      <c r="P217" s="515">
        <f t="shared" si="102"/>
        <v>0</v>
      </c>
      <c r="Q217" s="469">
        <f t="shared" si="102"/>
        <v>0</v>
      </c>
    </row>
    <row r="218" spans="1:17">
      <c r="A218" s="395" t="s">
        <v>46</v>
      </c>
      <c r="B218" s="390" t="s">
        <v>30</v>
      </c>
      <c r="C218" s="390" t="s">
        <v>41</v>
      </c>
      <c r="D218" s="390" t="s">
        <v>211</v>
      </c>
      <c r="E218" s="390" t="s">
        <v>226</v>
      </c>
      <c r="F218" s="390" t="s">
        <v>47</v>
      </c>
      <c r="G218" s="67">
        <v>2000</v>
      </c>
      <c r="H218" s="114">
        <v>-2000</v>
      </c>
      <c r="I218" s="95"/>
      <c r="J218" s="95"/>
      <c r="K218" s="95"/>
      <c r="L218" s="95"/>
      <c r="M218" s="497"/>
      <c r="N218" s="579"/>
      <c r="O218" s="352">
        <f t="shared" si="71"/>
        <v>0</v>
      </c>
      <c r="P218" s="494">
        <f>Q218-O218</f>
        <v>0</v>
      </c>
      <c r="Q218" s="495">
        <v>0</v>
      </c>
    </row>
    <row r="219" spans="1:17" s="23" customFormat="1">
      <c r="A219" s="402" t="s">
        <v>227</v>
      </c>
      <c r="B219" s="389" t="s">
        <v>30</v>
      </c>
      <c r="C219" s="389" t="s">
        <v>41</v>
      </c>
      <c r="D219" s="389" t="s">
        <v>211</v>
      </c>
      <c r="E219" s="389" t="s">
        <v>228</v>
      </c>
      <c r="F219" s="389"/>
      <c r="G219" s="112">
        <f>G220</f>
        <v>3150</v>
      </c>
      <c r="H219" s="112">
        <f>H220</f>
        <v>-3150</v>
      </c>
      <c r="I219" s="112">
        <f>I220</f>
        <v>0</v>
      </c>
      <c r="J219" s="112">
        <f>J220</f>
        <v>0</v>
      </c>
      <c r="K219" s="112">
        <f t="shared" ref="K219:Q219" si="103">K220</f>
        <v>0</v>
      </c>
      <c r="L219" s="112">
        <f t="shared" si="103"/>
        <v>0</v>
      </c>
      <c r="M219" s="469">
        <f t="shared" si="103"/>
        <v>0</v>
      </c>
      <c r="N219" s="356">
        <f t="shared" si="103"/>
        <v>0</v>
      </c>
      <c r="O219" s="355">
        <f t="shared" si="103"/>
        <v>0</v>
      </c>
      <c r="P219" s="515">
        <f t="shared" si="103"/>
        <v>0</v>
      </c>
      <c r="Q219" s="469">
        <f t="shared" si="103"/>
        <v>0</v>
      </c>
    </row>
    <row r="220" spans="1:17">
      <c r="A220" s="395" t="s">
        <v>46</v>
      </c>
      <c r="B220" s="390" t="s">
        <v>30</v>
      </c>
      <c r="C220" s="390" t="s">
        <v>41</v>
      </c>
      <c r="D220" s="390" t="s">
        <v>211</v>
      </c>
      <c r="E220" s="390" t="s">
        <v>228</v>
      </c>
      <c r="F220" s="390" t="s">
        <v>47</v>
      </c>
      <c r="G220" s="67">
        <v>3150</v>
      </c>
      <c r="H220" s="114">
        <v>-3150</v>
      </c>
      <c r="I220" s="95"/>
      <c r="J220" s="95"/>
      <c r="K220" s="95"/>
      <c r="L220" s="95"/>
      <c r="M220" s="497"/>
      <c r="N220" s="579"/>
      <c r="O220" s="352">
        <f t="shared" si="71"/>
        <v>0</v>
      </c>
      <c r="P220" s="494">
        <f>Q220-O220</f>
        <v>0</v>
      </c>
      <c r="Q220" s="495">
        <v>0</v>
      </c>
    </row>
    <row r="221" spans="1:17" s="23" customFormat="1">
      <c r="A221" s="402" t="s">
        <v>229</v>
      </c>
      <c r="B221" s="389" t="s">
        <v>30</v>
      </c>
      <c r="C221" s="389" t="s">
        <v>41</v>
      </c>
      <c r="D221" s="389" t="s">
        <v>211</v>
      </c>
      <c r="E221" s="389" t="s">
        <v>230</v>
      </c>
      <c r="F221" s="389"/>
      <c r="G221" s="112">
        <f>G222</f>
        <v>750</v>
      </c>
      <c r="H221" s="112">
        <f>H222</f>
        <v>-750</v>
      </c>
      <c r="I221" s="112">
        <f>I222</f>
        <v>0</v>
      </c>
      <c r="J221" s="112">
        <f>J222</f>
        <v>0</v>
      </c>
      <c r="K221" s="112">
        <f t="shared" ref="K221:Q221" si="104">K222</f>
        <v>0</v>
      </c>
      <c r="L221" s="112">
        <f t="shared" si="104"/>
        <v>0</v>
      </c>
      <c r="M221" s="469">
        <f t="shared" si="104"/>
        <v>0</v>
      </c>
      <c r="N221" s="356">
        <f t="shared" si="104"/>
        <v>0</v>
      </c>
      <c r="O221" s="355">
        <f t="shared" si="104"/>
        <v>0</v>
      </c>
      <c r="P221" s="515">
        <f t="shared" si="104"/>
        <v>0</v>
      </c>
      <c r="Q221" s="469">
        <f t="shared" si="104"/>
        <v>0</v>
      </c>
    </row>
    <row r="222" spans="1:17">
      <c r="A222" s="395" t="s">
        <v>46</v>
      </c>
      <c r="B222" s="390" t="s">
        <v>30</v>
      </c>
      <c r="C222" s="390" t="s">
        <v>41</v>
      </c>
      <c r="D222" s="390" t="s">
        <v>211</v>
      </c>
      <c r="E222" s="390" t="s">
        <v>230</v>
      </c>
      <c r="F222" s="390" t="s">
        <v>47</v>
      </c>
      <c r="G222" s="67">
        <v>750</v>
      </c>
      <c r="H222" s="114">
        <v>-750</v>
      </c>
      <c r="I222" s="95"/>
      <c r="J222" s="95"/>
      <c r="K222" s="95"/>
      <c r="L222" s="95"/>
      <c r="M222" s="497"/>
      <c r="N222" s="579"/>
      <c r="O222" s="352">
        <f t="shared" si="71"/>
        <v>0</v>
      </c>
      <c r="P222" s="494">
        <f>Q222-O222</f>
        <v>0</v>
      </c>
      <c r="Q222" s="495">
        <v>0</v>
      </c>
    </row>
    <row r="223" spans="1:17" s="23" customFormat="1">
      <c r="A223" s="402" t="s">
        <v>231</v>
      </c>
      <c r="B223" s="389" t="s">
        <v>30</v>
      </c>
      <c r="C223" s="389" t="s">
        <v>41</v>
      </c>
      <c r="D223" s="389" t="s">
        <v>211</v>
      </c>
      <c r="E223" s="389" t="s">
        <v>232</v>
      </c>
      <c r="F223" s="389"/>
      <c r="G223" s="112">
        <f>G224</f>
        <v>250</v>
      </c>
      <c r="H223" s="112">
        <f>H224</f>
        <v>-250</v>
      </c>
      <c r="I223" s="112">
        <f>I224</f>
        <v>0</v>
      </c>
      <c r="J223" s="112">
        <f>J224</f>
        <v>0</v>
      </c>
      <c r="K223" s="112">
        <f t="shared" ref="K223:Q223" si="105">K224</f>
        <v>0</v>
      </c>
      <c r="L223" s="112">
        <f t="shared" si="105"/>
        <v>0</v>
      </c>
      <c r="M223" s="469">
        <f t="shared" si="105"/>
        <v>0</v>
      </c>
      <c r="N223" s="356">
        <f t="shared" si="105"/>
        <v>0</v>
      </c>
      <c r="O223" s="355">
        <f t="shared" si="105"/>
        <v>0</v>
      </c>
      <c r="P223" s="515">
        <f t="shared" si="105"/>
        <v>0</v>
      </c>
      <c r="Q223" s="469">
        <f t="shared" si="105"/>
        <v>0</v>
      </c>
    </row>
    <row r="224" spans="1:17">
      <c r="A224" s="395" t="s">
        <v>46</v>
      </c>
      <c r="B224" s="390" t="s">
        <v>30</v>
      </c>
      <c r="C224" s="390" t="s">
        <v>41</v>
      </c>
      <c r="D224" s="390" t="s">
        <v>211</v>
      </c>
      <c r="E224" s="390" t="s">
        <v>232</v>
      </c>
      <c r="F224" s="390" t="s">
        <v>47</v>
      </c>
      <c r="G224" s="67">
        <v>250</v>
      </c>
      <c r="H224" s="114">
        <v>-250</v>
      </c>
      <c r="I224" s="95"/>
      <c r="J224" s="95"/>
      <c r="K224" s="95"/>
      <c r="L224" s="95"/>
      <c r="M224" s="497"/>
      <c r="N224" s="579"/>
      <c r="O224" s="352">
        <f t="shared" ref="O224:O292" si="106">I224+H224+G224+J224+K224+L224+M224+N224</f>
        <v>0</v>
      </c>
      <c r="P224" s="494">
        <f>Q224-O224</f>
        <v>0</v>
      </c>
      <c r="Q224" s="495">
        <v>0</v>
      </c>
    </row>
    <row r="225" spans="1:17" s="23" customFormat="1">
      <c r="A225" s="402" t="s">
        <v>233</v>
      </c>
      <c r="B225" s="389" t="s">
        <v>30</v>
      </c>
      <c r="C225" s="389" t="s">
        <v>41</v>
      </c>
      <c r="D225" s="389" t="s">
        <v>211</v>
      </c>
      <c r="E225" s="389" t="s">
        <v>234</v>
      </c>
      <c r="F225" s="389"/>
      <c r="G225" s="112">
        <f>G226</f>
        <v>200</v>
      </c>
      <c r="H225" s="112">
        <f>H226</f>
        <v>-200</v>
      </c>
      <c r="I225" s="112">
        <f>I226</f>
        <v>0</v>
      </c>
      <c r="J225" s="112">
        <f>J226</f>
        <v>0</v>
      </c>
      <c r="K225" s="112">
        <f t="shared" ref="K225:Q225" si="107">K226</f>
        <v>0</v>
      </c>
      <c r="L225" s="112">
        <f t="shared" si="107"/>
        <v>0</v>
      </c>
      <c r="M225" s="469">
        <f t="shared" si="107"/>
        <v>0</v>
      </c>
      <c r="N225" s="356">
        <f t="shared" si="107"/>
        <v>0</v>
      </c>
      <c r="O225" s="355">
        <f t="shared" si="107"/>
        <v>0</v>
      </c>
      <c r="P225" s="515">
        <f t="shared" si="107"/>
        <v>0</v>
      </c>
      <c r="Q225" s="469">
        <f t="shared" si="107"/>
        <v>0</v>
      </c>
    </row>
    <row r="226" spans="1:17">
      <c r="A226" s="395" t="s">
        <v>46</v>
      </c>
      <c r="B226" s="390" t="s">
        <v>30</v>
      </c>
      <c r="C226" s="390" t="s">
        <v>41</v>
      </c>
      <c r="D226" s="390" t="s">
        <v>211</v>
      </c>
      <c r="E226" s="390" t="s">
        <v>234</v>
      </c>
      <c r="F226" s="390" t="s">
        <v>47</v>
      </c>
      <c r="G226" s="67">
        <v>200</v>
      </c>
      <c r="H226" s="114">
        <v>-200</v>
      </c>
      <c r="I226" s="95"/>
      <c r="J226" s="95"/>
      <c r="K226" s="95"/>
      <c r="L226" s="95"/>
      <c r="M226" s="497"/>
      <c r="N226" s="579"/>
      <c r="O226" s="352">
        <f t="shared" si="106"/>
        <v>0</v>
      </c>
      <c r="P226" s="494">
        <f>Q226-O226</f>
        <v>0</v>
      </c>
      <c r="Q226" s="495">
        <v>0</v>
      </c>
    </row>
    <row r="227" spans="1:17" ht="33.75">
      <c r="A227" s="388" t="s">
        <v>235</v>
      </c>
      <c r="B227" s="389" t="s">
        <v>30</v>
      </c>
      <c r="C227" s="389" t="s">
        <v>41</v>
      </c>
      <c r="D227" s="389" t="s">
        <v>211</v>
      </c>
      <c r="E227" s="389" t="s">
        <v>236</v>
      </c>
      <c r="F227" s="389"/>
      <c r="G227" s="112">
        <f>G228</f>
        <v>0</v>
      </c>
      <c r="H227" s="112">
        <f t="shared" ref="H227:Q228" si="108">H228</f>
        <v>14000</v>
      </c>
      <c r="I227" s="112">
        <f t="shared" si="108"/>
        <v>0</v>
      </c>
      <c r="J227" s="112">
        <f t="shared" si="108"/>
        <v>0</v>
      </c>
      <c r="K227" s="112">
        <f t="shared" si="108"/>
        <v>0</v>
      </c>
      <c r="L227" s="112">
        <f t="shared" si="108"/>
        <v>0</v>
      </c>
      <c r="M227" s="469">
        <f t="shared" si="108"/>
        <v>0</v>
      </c>
      <c r="N227" s="356">
        <f t="shared" si="108"/>
        <v>0</v>
      </c>
      <c r="O227" s="350">
        <f t="shared" si="108"/>
        <v>14000</v>
      </c>
      <c r="P227" s="476">
        <f t="shared" si="108"/>
        <v>0</v>
      </c>
      <c r="Q227" s="469">
        <f t="shared" si="108"/>
        <v>14000</v>
      </c>
    </row>
    <row r="228" spans="1:17" s="23" customFormat="1" ht="33.75">
      <c r="A228" s="388" t="s">
        <v>237</v>
      </c>
      <c r="B228" s="389" t="s">
        <v>30</v>
      </c>
      <c r="C228" s="389" t="s">
        <v>41</v>
      </c>
      <c r="D228" s="389" t="s">
        <v>211</v>
      </c>
      <c r="E228" s="389" t="s">
        <v>238</v>
      </c>
      <c r="F228" s="389"/>
      <c r="G228" s="112">
        <f>G229</f>
        <v>0</v>
      </c>
      <c r="H228" s="112">
        <f t="shared" si="108"/>
        <v>14000</v>
      </c>
      <c r="I228" s="112">
        <f t="shared" si="108"/>
        <v>0</v>
      </c>
      <c r="J228" s="112">
        <f t="shared" si="108"/>
        <v>0</v>
      </c>
      <c r="K228" s="112">
        <f t="shared" si="108"/>
        <v>0</v>
      </c>
      <c r="L228" s="112">
        <f t="shared" si="108"/>
        <v>0</v>
      </c>
      <c r="M228" s="469">
        <f t="shared" si="108"/>
        <v>0</v>
      </c>
      <c r="N228" s="356">
        <f t="shared" si="108"/>
        <v>0</v>
      </c>
      <c r="O228" s="350">
        <f t="shared" si="108"/>
        <v>14000</v>
      </c>
      <c r="P228" s="476">
        <f t="shared" si="108"/>
        <v>0</v>
      </c>
      <c r="Q228" s="469">
        <f t="shared" si="108"/>
        <v>14000</v>
      </c>
    </row>
    <row r="229" spans="1:17" ht="34.5" thickBot="1">
      <c r="A229" s="498" t="s">
        <v>176</v>
      </c>
      <c r="B229" s="471" t="s">
        <v>30</v>
      </c>
      <c r="C229" s="471" t="s">
        <v>41</v>
      </c>
      <c r="D229" s="471" t="s">
        <v>211</v>
      </c>
      <c r="E229" s="471" t="s">
        <v>238</v>
      </c>
      <c r="F229" s="471" t="s">
        <v>177</v>
      </c>
      <c r="G229" s="472"/>
      <c r="H229" s="499">
        <v>14000</v>
      </c>
      <c r="I229" s="500"/>
      <c r="J229" s="500"/>
      <c r="K229" s="500"/>
      <c r="L229" s="500"/>
      <c r="M229" s="501"/>
      <c r="N229" s="579"/>
      <c r="O229" s="352">
        <f t="shared" si="106"/>
        <v>14000</v>
      </c>
      <c r="P229" s="477">
        <f>Q229-O229</f>
        <v>0</v>
      </c>
      <c r="Q229" s="478">
        <v>14000</v>
      </c>
    </row>
    <row r="230" spans="1:17" s="23" customFormat="1" hidden="1">
      <c r="A230" s="586" t="s">
        <v>239</v>
      </c>
      <c r="B230" s="588" t="s">
        <v>30</v>
      </c>
      <c r="C230" s="588" t="s">
        <v>41</v>
      </c>
      <c r="D230" s="588" t="s">
        <v>211</v>
      </c>
      <c r="E230" s="588" t="s">
        <v>240</v>
      </c>
      <c r="F230" s="588"/>
      <c r="G230" s="593">
        <f>G231</f>
        <v>0</v>
      </c>
      <c r="H230" s="593">
        <f t="shared" ref="H230:Q230" si="109">H231</f>
        <v>0</v>
      </c>
      <c r="I230" s="593">
        <f t="shared" si="109"/>
        <v>0</v>
      </c>
      <c r="J230" s="593">
        <f t="shared" si="109"/>
        <v>0</v>
      </c>
      <c r="K230" s="593">
        <f t="shared" si="109"/>
        <v>0</v>
      </c>
      <c r="L230" s="593">
        <f t="shared" si="109"/>
        <v>375.36065000000002</v>
      </c>
      <c r="M230" s="593">
        <f t="shared" si="109"/>
        <v>0</v>
      </c>
      <c r="N230" s="89">
        <f t="shared" si="109"/>
        <v>0</v>
      </c>
      <c r="O230" s="89">
        <f t="shared" si="109"/>
        <v>375.36065000000002</v>
      </c>
      <c r="P230" s="593">
        <f t="shared" si="109"/>
        <v>0</v>
      </c>
      <c r="Q230" s="593">
        <f t="shared" si="109"/>
        <v>375.36065000000002</v>
      </c>
    </row>
    <row r="231" spans="1:17" ht="38.25" hidden="1">
      <c r="A231" s="45" t="s">
        <v>73</v>
      </c>
      <c r="B231" s="27" t="s">
        <v>30</v>
      </c>
      <c r="C231" s="27" t="s">
        <v>41</v>
      </c>
      <c r="D231" s="27" t="s">
        <v>211</v>
      </c>
      <c r="E231" s="27" t="s">
        <v>240</v>
      </c>
      <c r="F231" s="27" t="s">
        <v>74</v>
      </c>
      <c r="G231" s="28"/>
      <c r="H231" s="29"/>
      <c r="I231" s="30"/>
      <c r="J231" s="30"/>
      <c r="K231" s="30"/>
      <c r="L231" s="30">
        <v>375.36065000000002</v>
      </c>
      <c r="M231" s="30"/>
      <c r="N231" s="30"/>
      <c r="O231" s="298">
        <f t="shared" si="106"/>
        <v>375.36065000000002</v>
      </c>
      <c r="P231" s="287">
        <f>Q231-O231</f>
        <v>0</v>
      </c>
      <c r="Q231" s="8">
        <v>375.36065000000002</v>
      </c>
    </row>
    <row r="232" spans="1:17" hidden="1">
      <c r="A232" s="90" t="s">
        <v>241</v>
      </c>
      <c r="B232" s="25" t="s">
        <v>30</v>
      </c>
      <c r="C232" s="25" t="s">
        <v>41</v>
      </c>
      <c r="D232" s="25" t="s">
        <v>211</v>
      </c>
      <c r="E232" s="25" t="s">
        <v>242</v>
      </c>
      <c r="F232" s="25"/>
      <c r="G232" s="26">
        <f>G233</f>
        <v>5000</v>
      </c>
      <c r="H232" s="26">
        <f>H233</f>
        <v>0</v>
      </c>
      <c r="I232" s="26">
        <f>I233</f>
        <v>5055</v>
      </c>
      <c r="J232" s="26">
        <f>J233</f>
        <v>0</v>
      </c>
      <c r="K232" s="26">
        <f t="shared" ref="K232:Q232" si="110">K233</f>
        <v>0</v>
      </c>
      <c r="L232" s="26">
        <f t="shared" si="110"/>
        <v>5600</v>
      </c>
      <c r="M232" s="26">
        <f t="shared" si="110"/>
        <v>0</v>
      </c>
      <c r="N232" s="26">
        <f t="shared" si="110"/>
        <v>0</v>
      </c>
      <c r="O232" s="26">
        <f t="shared" si="110"/>
        <v>15655</v>
      </c>
      <c r="P232" s="26">
        <f t="shared" si="110"/>
        <v>0</v>
      </c>
      <c r="Q232" s="26">
        <f t="shared" si="110"/>
        <v>15655</v>
      </c>
    </row>
    <row r="233" spans="1:17" s="94" customFormat="1" ht="38.25" hidden="1">
      <c r="A233" s="91" t="s">
        <v>243</v>
      </c>
      <c r="B233" s="27" t="s">
        <v>30</v>
      </c>
      <c r="C233" s="27" t="s">
        <v>41</v>
      </c>
      <c r="D233" s="27" t="s">
        <v>211</v>
      </c>
      <c r="E233" s="27" t="s">
        <v>242</v>
      </c>
      <c r="F233" s="27" t="s">
        <v>244</v>
      </c>
      <c r="G233" s="28">
        <v>5000</v>
      </c>
      <c r="H233" s="92"/>
      <c r="I233" s="93">
        <v>5055</v>
      </c>
      <c r="J233" s="93"/>
      <c r="K233" s="93"/>
      <c r="L233" s="93">
        <v>5600</v>
      </c>
      <c r="M233" s="93"/>
      <c r="N233" s="93"/>
      <c r="O233" s="298">
        <f t="shared" si="106"/>
        <v>15655</v>
      </c>
      <c r="P233" s="296">
        <f>Q233-O233</f>
        <v>0</v>
      </c>
      <c r="Q233" s="293">
        <v>15655</v>
      </c>
    </row>
    <row r="234" spans="1:17">
      <c r="A234" s="465" t="s">
        <v>245</v>
      </c>
      <c r="B234" s="466"/>
      <c r="C234" s="466" t="s">
        <v>41</v>
      </c>
      <c r="D234" s="466" t="s">
        <v>156</v>
      </c>
      <c r="E234" s="466"/>
      <c r="F234" s="466"/>
      <c r="G234" s="467">
        <f>G235+G238</f>
        <v>14000</v>
      </c>
      <c r="H234" s="467">
        <f t="shared" ref="H234:Q234" si="111">H235+H238</f>
        <v>13521.900000000001</v>
      </c>
      <c r="I234" s="467">
        <f t="shared" si="111"/>
        <v>0</v>
      </c>
      <c r="J234" s="467">
        <f t="shared" si="111"/>
        <v>6000</v>
      </c>
      <c r="K234" s="467">
        <f t="shared" si="111"/>
        <v>1721.9</v>
      </c>
      <c r="L234" s="467">
        <f t="shared" si="111"/>
        <v>0</v>
      </c>
      <c r="M234" s="468">
        <f t="shared" si="111"/>
        <v>0</v>
      </c>
      <c r="N234" s="356">
        <f t="shared" si="111"/>
        <v>0</v>
      </c>
      <c r="O234" s="350">
        <f t="shared" si="111"/>
        <v>35243.800000000003</v>
      </c>
      <c r="P234" s="475">
        <f t="shared" si="111"/>
        <v>0</v>
      </c>
      <c r="Q234" s="468">
        <f t="shared" si="111"/>
        <v>35243.800000000003</v>
      </c>
    </row>
    <row r="235" spans="1:17" ht="33.75">
      <c r="A235" s="388" t="s">
        <v>235</v>
      </c>
      <c r="B235" s="389" t="s">
        <v>30</v>
      </c>
      <c r="C235" s="389"/>
      <c r="D235" s="389"/>
      <c r="E235" s="389" t="s">
        <v>236</v>
      </c>
      <c r="F235" s="389"/>
      <c r="G235" s="112">
        <f>G236</f>
        <v>14000</v>
      </c>
      <c r="H235" s="112">
        <f t="shared" ref="H235:Q235" si="112">H236</f>
        <v>-14000</v>
      </c>
      <c r="I235" s="112">
        <f t="shared" si="112"/>
        <v>0</v>
      </c>
      <c r="J235" s="112">
        <f t="shared" si="112"/>
        <v>0</v>
      </c>
      <c r="K235" s="112">
        <f t="shared" si="112"/>
        <v>0</v>
      </c>
      <c r="L235" s="112">
        <f t="shared" si="112"/>
        <v>0</v>
      </c>
      <c r="M235" s="469">
        <f t="shared" si="112"/>
        <v>0</v>
      </c>
      <c r="N235" s="356">
        <f t="shared" si="112"/>
        <v>0</v>
      </c>
      <c r="O235" s="350">
        <f t="shared" si="112"/>
        <v>0</v>
      </c>
      <c r="P235" s="476">
        <f t="shared" si="112"/>
        <v>0</v>
      </c>
      <c r="Q235" s="469">
        <f t="shared" si="112"/>
        <v>0</v>
      </c>
    </row>
    <row r="236" spans="1:17" s="23" customFormat="1" ht="33.75">
      <c r="A236" s="388" t="s">
        <v>237</v>
      </c>
      <c r="B236" s="389" t="s">
        <v>30</v>
      </c>
      <c r="C236" s="389" t="s">
        <v>41</v>
      </c>
      <c r="D236" s="389" t="s">
        <v>156</v>
      </c>
      <c r="E236" s="389" t="s">
        <v>238</v>
      </c>
      <c r="F236" s="389"/>
      <c r="G236" s="112">
        <f>G237</f>
        <v>14000</v>
      </c>
      <c r="H236" s="112">
        <f t="shared" ref="H236:L236" si="113">H237</f>
        <v>-14000</v>
      </c>
      <c r="I236" s="112">
        <f t="shared" si="113"/>
        <v>0</v>
      </c>
      <c r="J236" s="112">
        <f t="shared" si="113"/>
        <v>0</v>
      </c>
      <c r="K236" s="112">
        <f t="shared" si="113"/>
        <v>0</v>
      </c>
      <c r="L236" s="112">
        <f t="shared" si="113"/>
        <v>0</v>
      </c>
      <c r="M236" s="469"/>
      <c r="N236" s="356"/>
      <c r="O236" s="350"/>
      <c r="P236" s="476"/>
      <c r="Q236" s="469"/>
    </row>
    <row r="237" spans="1:17" ht="33.75">
      <c r="A237" s="395" t="s">
        <v>176</v>
      </c>
      <c r="B237" s="390" t="s">
        <v>30</v>
      </c>
      <c r="C237" s="390" t="s">
        <v>41</v>
      </c>
      <c r="D237" s="390" t="s">
        <v>156</v>
      </c>
      <c r="E237" s="390" t="s">
        <v>238</v>
      </c>
      <c r="F237" s="390" t="s">
        <v>177</v>
      </c>
      <c r="G237" s="67">
        <v>14000</v>
      </c>
      <c r="H237" s="114">
        <v>-14000</v>
      </c>
      <c r="I237" s="95"/>
      <c r="J237" s="95"/>
      <c r="K237" s="95"/>
      <c r="L237" s="95"/>
      <c r="M237" s="497"/>
      <c r="N237" s="579"/>
      <c r="O237" s="352">
        <f t="shared" si="106"/>
        <v>0</v>
      </c>
      <c r="P237" s="494">
        <f>Q237-O237</f>
        <v>0</v>
      </c>
      <c r="Q237" s="495">
        <v>0</v>
      </c>
    </row>
    <row r="238" spans="1:17">
      <c r="A238" s="402" t="s">
        <v>212</v>
      </c>
      <c r="B238" s="389" t="s">
        <v>30</v>
      </c>
      <c r="C238" s="389" t="s">
        <v>41</v>
      </c>
      <c r="D238" s="389" t="s">
        <v>156</v>
      </c>
      <c r="E238" s="389" t="s">
        <v>213</v>
      </c>
      <c r="F238" s="389"/>
      <c r="G238" s="112">
        <f>G239+G242+G245+G247+G249+G251+G254+G256+G258+G260+G262+G267+G269+G264</f>
        <v>0</v>
      </c>
      <c r="H238" s="112">
        <f t="shared" ref="H238:J238" si="114">H239+H242+H245+H247+H249+H251+H254+H256+H258+H260+H262+H267+H269+H264</f>
        <v>27521.9</v>
      </c>
      <c r="I238" s="112">
        <f t="shared" si="114"/>
        <v>0</v>
      </c>
      <c r="J238" s="112">
        <f t="shared" si="114"/>
        <v>6000</v>
      </c>
      <c r="K238" s="112">
        <f>K239+K242+K245+K247+K249+K251+K254+K256+K258+K260+K262+K267+K269+K264</f>
        <v>1721.9</v>
      </c>
      <c r="L238" s="112">
        <f t="shared" ref="L238:Q238" si="115">L239+L242+L245+L247+L249+L251+L254+L256+L258+L260+L262+L267+L269+L264</f>
        <v>0</v>
      </c>
      <c r="M238" s="469">
        <f t="shared" si="115"/>
        <v>0</v>
      </c>
      <c r="N238" s="356">
        <f t="shared" si="115"/>
        <v>0</v>
      </c>
      <c r="O238" s="350">
        <f t="shared" si="115"/>
        <v>35243.800000000003</v>
      </c>
      <c r="P238" s="476">
        <f t="shared" si="115"/>
        <v>0</v>
      </c>
      <c r="Q238" s="469">
        <f t="shared" si="115"/>
        <v>35243.800000000003</v>
      </c>
    </row>
    <row r="239" spans="1:17" s="23" customFormat="1" ht="22.5">
      <c r="A239" s="402" t="s">
        <v>216</v>
      </c>
      <c r="B239" s="389" t="s">
        <v>30</v>
      </c>
      <c r="C239" s="389" t="s">
        <v>41</v>
      </c>
      <c r="D239" s="389" t="s">
        <v>156</v>
      </c>
      <c r="E239" s="389" t="s">
        <v>218</v>
      </c>
      <c r="F239" s="389"/>
      <c r="G239" s="112">
        <f t="shared" ref="G239:Q239" si="116">G240+G241</f>
        <v>0</v>
      </c>
      <c r="H239" s="112">
        <f t="shared" si="116"/>
        <v>11721.9</v>
      </c>
      <c r="I239" s="112">
        <f t="shared" si="116"/>
        <v>0</v>
      </c>
      <c r="J239" s="112">
        <f t="shared" si="116"/>
        <v>0</v>
      </c>
      <c r="K239" s="112">
        <f t="shared" si="116"/>
        <v>822.07200000000012</v>
      </c>
      <c r="L239" s="112">
        <f t="shared" si="116"/>
        <v>0</v>
      </c>
      <c r="M239" s="469">
        <f t="shared" si="116"/>
        <v>0</v>
      </c>
      <c r="N239" s="356">
        <f t="shared" si="116"/>
        <v>0</v>
      </c>
      <c r="O239" s="350">
        <f t="shared" si="116"/>
        <v>12543.972</v>
      </c>
      <c r="P239" s="476">
        <f t="shared" si="116"/>
        <v>0</v>
      </c>
      <c r="Q239" s="469">
        <f t="shared" si="116"/>
        <v>12543.972</v>
      </c>
    </row>
    <row r="240" spans="1:17">
      <c r="A240" s="395" t="s">
        <v>46</v>
      </c>
      <c r="B240" s="390" t="s">
        <v>30</v>
      </c>
      <c r="C240" s="390" t="s">
        <v>41</v>
      </c>
      <c r="D240" s="390" t="s">
        <v>156</v>
      </c>
      <c r="E240" s="390" t="s">
        <v>218</v>
      </c>
      <c r="F240" s="390" t="s">
        <v>47</v>
      </c>
      <c r="G240" s="67"/>
      <c r="H240" s="114">
        <f>10000-4500</f>
        <v>5500</v>
      </c>
      <c r="I240" s="95">
        <v>-2550.6790000000001</v>
      </c>
      <c r="J240" s="95"/>
      <c r="K240" s="95">
        <f>-899.828+0.037+1721.9</f>
        <v>822.10900000000015</v>
      </c>
      <c r="L240" s="95"/>
      <c r="M240" s="497"/>
      <c r="N240" s="579"/>
      <c r="O240" s="352">
        <f t="shared" si="106"/>
        <v>3771.4300000000003</v>
      </c>
      <c r="P240" s="494">
        <f>Q240-O240</f>
        <v>0</v>
      </c>
      <c r="Q240" s="495">
        <v>3771.43</v>
      </c>
    </row>
    <row r="241" spans="1:17" ht="33.75">
      <c r="A241" s="395" t="s">
        <v>176</v>
      </c>
      <c r="B241" s="390" t="s">
        <v>30</v>
      </c>
      <c r="C241" s="390" t="s">
        <v>41</v>
      </c>
      <c r="D241" s="390" t="s">
        <v>156</v>
      </c>
      <c r="E241" s="390" t="s">
        <v>218</v>
      </c>
      <c r="F241" s="390" t="s">
        <v>177</v>
      </c>
      <c r="G241" s="67"/>
      <c r="H241" s="114">
        <f>4500+1721.9</f>
        <v>6221.9</v>
      </c>
      <c r="I241" s="95">
        <v>2550.6790000000001</v>
      </c>
      <c r="J241" s="95"/>
      <c r="K241" s="95">
        <v>-3.6999999999999998E-2</v>
      </c>
      <c r="L241" s="95"/>
      <c r="M241" s="497"/>
      <c r="N241" s="579"/>
      <c r="O241" s="352">
        <f t="shared" si="106"/>
        <v>8772.5419999999995</v>
      </c>
      <c r="P241" s="494">
        <f>Q241-O241</f>
        <v>0</v>
      </c>
      <c r="Q241" s="495">
        <v>8772.5419999999995</v>
      </c>
    </row>
    <row r="242" spans="1:17" s="23" customFormat="1" ht="22.5">
      <c r="A242" s="402" t="s">
        <v>219</v>
      </c>
      <c r="B242" s="389" t="s">
        <v>30</v>
      </c>
      <c r="C242" s="389" t="s">
        <v>41</v>
      </c>
      <c r="D242" s="389" t="s">
        <v>156</v>
      </c>
      <c r="E242" s="389" t="s">
        <v>220</v>
      </c>
      <c r="F242" s="389"/>
      <c r="G242" s="112">
        <f>G243+G244</f>
        <v>0</v>
      </c>
      <c r="H242" s="112">
        <f>H243+H244</f>
        <v>5000</v>
      </c>
      <c r="I242" s="112">
        <f>I243+I244</f>
        <v>0</v>
      </c>
      <c r="J242" s="112">
        <f>J243+J244</f>
        <v>0</v>
      </c>
      <c r="K242" s="112">
        <f t="shared" ref="K242:Q242" si="117">K243+K244</f>
        <v>0</v>
      </c>
      <c r="L242" s="112">
        <f t="shared" si="117"/>
        <v>0</v>
      </c>
      <c r="M242" s="469">
        <f t="shared" si="117"/>
        <v>0</v>
      </c>
      <c r="N242" s="356">
        <f t="shared" si="117"/>
        <v>0</v>
      </c>
      <c r="O242" s="350">
        <f t="shared" si="117"/>
        <v>5000</v>
      </c>
      <c r="P242" s="476">
        <f t="shared" si="117"/>
        <v>0</v>
      </c>
      <c r="Q242" s="469">
        <f t="shared" si="117"/>
        <v>5000</v>
      </c>
    </row>
    <row r="243" spans="1:17">
      <c r="A243" s="395" t="s">
        <v>46</v>
      </c>
      <c r="B243" s="390" t="s">
        <v>30</v>
      </c>
      <c r="C243" s="390" t="s">
        <v>41</v>
      </c>
      <c r="D243" s="390" t="s">
        <v>156</v>
      </c>
      <c r="E243" s="390" t="s">
        <v>220</v>
      </c>
      <c r="F243" s="390" t="s">
        <v>47</v>
      </c>
      <c r="G243" s="67"/>
      <c r="H243" s="114">
        <v>5000</v>
      </c>
      <c r="I243" s="95">
        <v>-449.32100000000003</v>
      </c>
      <c r="J243" s="95"/>
      <c r="K243" s="95"/>
      <c r="L243" s="95"/>
      <c r="M243" s="497"/>
      <c r="N243" s="579"/>
      <c r="O243" s="352">
        <f t="shared" si="106"/>
        <v>4550.6790000000001</v>
      </c>
      <c r="P243" s="494">
        <f>Q243-O243</f>
        <v>0</v>
      </c>
      <c r="Q243" s="495">
        <v>4550.6790000000001</v>
      </c>
    </row>
    <row r="244" spans="1:17" ht="33.75">
      <c r="A244" s="395" t="s">
        <v>176</v>
      </c>
      <c r="B244" s="390" t="s">
        <v>30</v>
      </c>
      <c r="C244" s="390" t="s">
        <v>41</v>
      </c>
      <c r="D244" s="390" t="s">
        <v>156</v>
      </c>
      <c r="E244" s="390" t="s">
        <v>220</v>
      </c>
      <c r="F244" s="390" t="s">
        <v>177</v>
      </c>
      <c r="G244" s="67"/>
      <c r="H244" s="114"/>
      <c r="I244" s="95">
        <v>449.32100000000003</v>
      </c>
      <c r="J244" s="95"/>
      <c r="K244" s="95"/>
      <c r="L244" s="95"/>
      <c r="M244" s="497"/>
      <c r="N244" s="579"/>
      <c r="O244" s="352">
        <f t="shared" si="106"/>
        <v>449.32100000000003</v>
      </c>
      <c r="P244" s="494">
        <f>Q244-O244</f>
        <v>0</v>
      </c>
      <c r="Q244" s="495">
        <v>449.32100000000003</v>
      </c>
    </row>
    <row r="245" spans="1:17" s="23" customFormat="1">
      <c r="A245" s="402" t="s">
        <v>221</v>
      </c>
      <c r="B245" s="389" t="s">
        <v>30</v>
      </c>
      <c r="C245" s="389" t="s">
        <v>41</v>
      </c>
      <c r="D245" s="389" t="s">
        <v>156</v>
      </c>
      <c r="E245" s="389" t="s">
        <v>222</v>
      </c>
      <c r="F245" s="389"/>
      <c r="G245" s="112">
        <f>G246</f>
        <v>0</v>
      </c>
      <c r="H245" s="112">
        <f>H246</f>
        <v>3000</v>
      </c>
      <c r="I245" s="112">
        <f>I246</f>
        <v>0</v>
      </c>
      <c r="J245" s="112">
        <f>J246</f>
        <v>0</v>
      </c>
      <c r="K245" s="112">
        <f t="shared" ref="K245:Q245" si="118">K246</f>
        <v>-3000</v>
      </c>
      <c r="L245" s="112">
        <f t="shared" si="118"/>
        <v>0</v>
      </c>
      <c r="M245" s="469">
        <f t="shared" si="118"/>
        <v>0</v>
      </c>
      <c r="N245" s="356">
        <f t="shared" si="118"/>
        <v>0</v>
      </c>
      <c r="O245" s="350">
        <f t="shared" si="118"/>
        <v>0</v>
      </c>
      <c r="P245" s="476">
        <f t="shared" si="118"/>
        <v>0</v>
      </c>
      <c r="Q245" s="469">
        <f t="shared" si="118"/>
        <v>0</v>
      </c>
    </row>
    <row r="246" spans="1:17">
      <c r="A246" s="395" t="s">
        <v>46</v>
      </c>
      <c r="B246" s="390" t="s">
        <v>30</v>
      </c>
      <c r="C246" s="390" t="s">
        <v>41</v>
      </c>
      <c r="D246" s="390" t="s">
        <v>156</v>
      </c>
      <c r="E246" s="390" t="s">
        <v>222</v>
      </c>
      <c r="F246" s="390" t="s">
        <v>47</v>
      </c>
      <c r="G246" s="67"/>
      <c r="H246" s="114">
        <v>3000</v>
      </c>
      <c r="I246" s="95"/>
      <c r="J246" s="95"/>
      <c r="K246" s="95">
        <v>-3000</v>
      </c>
      <c r="L246" s="95"/>
      <c r="M246" s="497"/>
      <c r="N246" s="579"/>
      <c r="O246" s="352">
        <f t="shared" si="106"/>
        <v>0</v>
      </c>
      <c r="P246" s="494">
        <f>Q246-O246</f>
        <v>0</v>
      </c>
      <c r="Q246" s="495">
        <v>0</v>
      </c>
    </row>
    <row r="247" spans="1:17" s="23" customFormat="1">
      <c r="A247" s="402" t="s">
        <v>223</v>
      </c>
      <c r="B247" s="389" t="s">
        <v>30</v>
      </c>
      <c r="C247" s="389" t="s">
        <v>41</v>
      </c>
      <c r="D247" s="389" t="s">
        <v>156</v>
      </c>
      <c r="E247" s="389" t="s">
        <v>224</v>
      </c>
      <c r="F247" s="389"/>
      <c r="G247" s="112">
        <f t="shared" ref="G247:Q247" si="119">G248</f>
        <v>0</v>
      </c>
      <c r="H247" s="112">
        <f t="shared" si="119"/>
        <v>1000</v>
      </c>
      <c r="I247" s="112">
        <f t="shared" si="119"/>
        <v>0</v>
      </c>
      <c r="J247" s="112">
        <f t="shared" si="119"/>
        <v>0</v>
      </c>
      <c r="K247" s="112">
        <f t="shared" si="119"/>
        <v>933.62400000000002</v>
      </c>
      <c r="L247" s="112">
        <f t="shared" si="119"/>
        <v>0</v>
      </c>
      <c r="M247" s="469">
        <f t="shared" si="119"/>
        <v>0</v>
      </c>
      <c r="N247" s="356">
        <f t="shared" si="119"/>
        <v>0</v>
      </c>
      <c r="O247" s="350">
        <f t="shared" si="119"/>
        <v>1933.624</v>
      </c>
      <c r="P247" s="476">
        <f t="shared" si="119"/>
        <v>0</v>
      </c>
      <c r="Q247" s="469">
        <f t="shared" si="119"/>
        <v>1933.624</v>
      </c>
    </row>
    <row r="248" spans="1:17">
      <c r="A248" s="395" t="s">
        <v>46</v>
      </c>
      <c r="B248" s="390" t="s">
        <v>30</v>
      </c>
      <c r="C248" s="390" t="s">
        <v>41</v>
      </c>
      <c r="D248" s="390" t="s">
        <v>156</v>
      </c>
      <c r="E248" s="390" t="s">
        <v>224</v>
      </c>
      <c r="F248" s="390" t="s">
        <v>47</v>
      </c>
      <c r="G248" s="67"/>
      <c r="H248" s="114">
        <v>1000</v>
      </c>
      <c r="I248" s="95"/>
      <c r="J248" s="95"/>
      <c r="K248" s="95">
        <v>933.62400000000002</v>
      </c>
      <c r="L248" s="95"/>
      <c r="M248" s="497"/>
      <c r="N248" s="579"/>
      <c r="O248" s="352">
        <f t="shared" si="106"/>
        <v>1933.624</v>
      </c>
      <c r="P248" s="494">
        <f>Q248-O248</f>
        <v>0</v>
      </c>
      <c r="Q248" s="495">
        <v>1933.624</v>
      </c>
    </row>
    <row r="249" spans="1:17" s="23" customFormat="1">
      <c r="A249" s="402" t="s">
        <v>225</v>
      </c>
      <c r="B249" s="389" t="s">
        <v>30</v>
      </c>
      <c r="C249" s="389" t="s">
        <v>41</v>
      </c>
      <c r="D249" s="389" t="s">
        <v>156</v>
      </c>
      <c r="E249" s="389" t="s">
        <v>226</v>
      </c>
      <c r="F249" s="389"/>
      <c r="G249" s="112">
        <f>G250</f>
        <v>0</v>
      </c>
      <c r="H249" s="112">
        <f>H250</f>
        <v>2000</v>
      </c>
      <c r="I249" s="112">
        <f>I250</f>
        <v>0</v>
      </c>
      <c r="J249" s="112">
        <f>J250</f>
        <v>0</v>
      </c>
      <c r="K249" s="112">
        <f t="shared" ref="K249:Q249" si="120">K250</f>
        <v>-490.52600000000001</v>
      </c>
      <c r="L249" s="112">
        <f t="shared" si="120"/>
        <v>0</v>
      </c>
      <c r="M249" s="469">
        <f t="shared" si="120"/>
        <v>0</v>
      </c>
      <c r="N249" s="356">
        <f t="shared" si="120"/>
        <v>0</v>
      </c>
      <c r="O249" s="350">
        <f t="shared" si="120"/>
        <v>1509.4739999999999</v>
      </c>
      <c r="P249" s="476">
        <f t="shared" si="120"/>
        <v>0</v>
      </c>
      <c r="Q249" s="469">
        <f t="shared" si="120"/>
        <v>1509.4739999999999</v>
      </c>
    </row>
    <row r="250" spans="1:17">
      <c r="A250" s="395" t="s">
        <v>46</v>
      </c>
      <c r="B250" s="390" t="s">
        <v>30</v>
      </c>
      <c r="C250" s="390" t="s">
        <v>41</v>
      </c>
      <c r="D250" s="390" t="s">
        <v>156</v>
      </c>
      <c r="E250" s="390" t="s">
        <v>226</v>
      </c>
      <c r="F250" s="390" t="s">
        <v>47</v>
      </c>
      <c r="G250" s="67"/>
      <c r="H250" s="114">
        <v>2000</v>
      </c>
      <c r="I250" s="95"/>
      <c r="J250" s="95"/>
      <c r="K250" s="95">
        <v>-490.52600000000001</v>
      </c>
      <c r="L250" s="95"/>
      <c r="M250" s="497"/>
      <c r="N250" s="579"/>
      <c r="O250" s="352">
        <f t="shared" si="106"/>
        <v>1509.4739999999999</v>
      </c>
      <c r="P250" s="494">
        <f>Q250-O250</f>
        <v>0</v>
      </c>
      <c r="Q250" s="495">
        <v>1509.4739999999999</v>
      </c>
    </row>
    <row r="251" spans="1:17" s="23" customFormat="1">
      <c r="A251" s="402" t="s">
        <v>246</v>
      </c>
      <c r="B251" s="389" t="s">
        <v>30</v>
      </c>
      <c r="C251" s="389" t="s">
        <v>41</v>
      </c>
      <c r="D251" s="389" t="s">
        <v>156</v>
      </c>
      <c r="E251" s="389" t="s">
        <v>228</v>
      </c>
      <c r="F251" s="389"/>
      <c r="G251" s="112">
        <f>G252+G253</f>
        <v>0</v>
      </c>
      <c r="H251" s="112">
        <f t="shared" ref="H251:Q251" si="121">H252+H253</f>
        <v>3150</v>
      </c>
      <c r="I251" s="112">
        <f t="shared" si="121"/>
        <v>0</v>
      </c>
      <c r="J251" s="112">
        <f t="shared" si="121"/>
        <v>6000</v>
      </c>
      <c r="K251" s="112">
        <f t="shared" si="121"/>
        <v>-870.07799999999997</v>
      </c>
      <c r="L251" s="112">
        <f t="shared" si="121"/>
        <v>0</v>
      </c>
      <c r="M251" s="469">
        <f t="shared" si="121"/>
        <v>0</v>
      </c>
      <c r="N251" s="356">
        <f t="shared" si="121"/>
        <v>0</v>
      </c>
      <c r="O251" s="350">
        <f t="shared" si="121"/>
        <v>8279.9220000000005</v>
      </c>
      <c r="P251" s="476">
        <f t="shared" si="121"/>
        <v>0</v>
      </c>
      <c r="Q251" s="469">
        <f t="shared" si="121"/>
        <v>8279.9220000000005</v>
      </c>
    </row>
    <row r="252" spans="1:17">
      <c r="A252" s="395" t="s">
        <v>46</v>
      </c>
      <c r="B252" s="390" t="s">
        <v>30</v>
      </c>
      <c r="C252" s="390" t="s">
        <v>41</v>
      </c>
      <c r="D252" s="390" t="s">
        <v>156</v>
      </c>
      <c r="E252" s="390" t="s">
        <v>228</v>
      </c>
      <c r="F252" s="390" t="s">
        <v>47</v>
      </c>
      <c r="G252" s="67"/>
      <c r="H252" s="114">
        <v>3150</v>
      </c>
      <c r="I252" s="95"/>
      <c r="J252" s="95">
        <v>6000</v>
      </c>
      <c r="K252" s="95">
        <v>-870.07799999999997</v>
      </c>
      <c r="L252" s="95"/>
      <c r="M252" s="497"/>
      <c r="N252" s="579"/>
      <c r="O252" s="352">
        <f t="shared" si="106"/>
        <v>8279.9220000000005</v>
      </c>
      <c r="P252" s="494">
        <f>Q252-O252</f>
        <v>0</v>
      </c>
      <c r="Q252" s="495">
        <v>8279.9220000000005</v>
      </c>
    </row>
    <row r="253" spans="1:17" ht="22.5">
      <c r="A253" s="394" t="s">
        <v>190</v>
      </c>
      <c r="B253" s="390" t="s">
        <v>30</v>
      </c>
      <c r="C253" s="390" t="s">
        <v>41</v>
      </c>
      <c r="D253" s="390" t="s">
        <v>156</v>
      </c>
      <c r="E253" s="390" t="s">
        <v>228</v>
      </c>
      <c r="F253" s="390" t="s">
        <v>191</v>
      </c>
      <c r="G253" s="67"/>
      <c r="H253" s="114"/>
      <c r="I253" s="95"/>
      <c r="J253" s="95"/>
      <c r="K253" s="95"/>
      <c r="L253" s="95"/>
      <c r="M253" s="497"/>
      <c r="N253" s="579"/>
      <c r="O253" s="352">
        <f t="shared" si="106"/>
        <v>0</v>
      </c>
      <c r="P253" s="494">
        <f>Q253-O253</f>
        <v>0</v>
      </c>
      <c r="Q253" s="495">
        <v>0</v>
      </c>
    </row>
    <row r="254" spans="1:17" s="23" customFormat="1">
      <c r="A254" s="402" t="s">
        <v>229</v>
      </c>
      <c r="B254" s="389" t="s">
        <v>30</v>
      </c>
      <c r="C254" s="389" t="s">
        <v>41</v>
      </c>
      <c r="D254" s="389" t="s">
        <v>156</v>
      </c>
      <c r="E254" s="389" t="s">
        <v>230</v>
      </c>
      <c r="F254" s="389"/>
      <c r="G254" s="112">
        <f>G255</f>
        <v>0</v>
      </c>
      <c r="H254" s="112">
        <f>H255</f>
        <v>1200</v>
      </c>
      <c r="I254" s="112">
        <f>I255</f>
        <v>0</v>
      </c>
      <c r="J254" s="112">
        <f>J255</f>
        <v>0</v>
      </c>
      <c r="K254" s="112">
        <f t="shared" ref="K254:Q254" si="122">K255</f>
        <v>0</v>
      </c>
      <c r="L254" s="112">
        <f t="shared" si="122"/>
        <v>0</v>
      </c>
      <c r="M254" s="469">
        <f t="shared" si="122"/>
        <v>0</v>
      </c>
      <c r="N254" s="356">
        <f t="shared" si="122"/>
        <v>0</v>
      </c>
      <c r="O254" s="350">
        <f t="shared" si="122"/>
        <v>1200</v>
      </c>
      <c r="P254" s="476">
        <f t="shared" si="122"/>
        <v>0</v>
      </c>
      <c r="Q254" s="469">
        <f t="shared" si="122"/>
        <v>1200</v>
      </c>
    </row>
    <row r="255" spans="1:17" ht="33.75">
      <c r="A255" s="395" t="s">
        <v>176</v>
      </c>
      <c r="B255" s="390" t="s">
        <v>30</v>
      </c>
      <c r="C255" s="390" t="s">
        <v>41</v>
      </c>
      <c r="D255" s="390" t="s">
        <v>156</v>
      </c>
      <c r="E255" s="390" t="s">
        <v>230</v>
      </c>
      <c r="F255" s="390" t="s">
        <v>177</v>
      </c>
      <c r="G255" s="67"/>
      <c r="H255" s="114">
        <f>750+450</f>
        <v>1200</v>
      </c>
      <c r="I255" s="95"/>
      <c r="J255" s="95"/>
      <c r="K255" s="95"/>
      <c r="L255" s="95"/>
      <c r="M255" s="497"/>
      <c r="N255" s="579"/>
      <c r="O255" s="352">
        <f t="shared" si="106"/>
        <v>1200</v>
      </c>
      <c r="P255" s="494">
        <f>Q255-O255</f>
        <v>0</v>
      </c>
      <c r="Q255" s="495">
        <v>1200</v>
      </c>
    </row>
    <row r="256" spans="1:17" s="23" customFormat="1">
      <c r="A256" s="402" t="s">
        <v>231</v>
      </c>
      <c r="B256" s="389" t="s">
        <v>30</v>
      </c>
      <c r="C256" s="389" t="s">
        <v>41</v>
      </c>
      <c r="D256" s="389" t="s">
        <v>156</v>
      </c>
      <c r="E256" s="389" t="s">
        <v>232</v>
      </c>
      <c r="F256" s="389"/>
      <c r="G256" s="112">
        <f>G257</f>
        <v>0</v>
      </c>
      <c r="H256" s="112">
        <f>H257</f>
        <v>250</v>
      </c>
      <c r="I256" s="112">
        <f>I257</f>
        <v>0</v>
      </c>
      <c r="J256" s="112">
        <f>J257</f>
        <v>0</v>
      </c>
      <c r="K256" s="112">
        <f t="shared" ref="K256:Q256" si="123">K257</f>
        <v>0</v>
      </c>
      <c r="L256" s="112">
        <f t="shared" si="123"/>
        <v>0</v>
      </c>
      <c r="M256" s="469">
        <f t="shared" si="123"/>
        <v>0</v>
      </c>
      <c r="N256" s="356">
        <f t="shared" si="123"/>
        <v>0</v>
      </c>
      <c r="O256" s="350">
        <f t="shared" si="123"/>
        <v>250</v>
      </c>
      <c r="P256" s="476">
        <f t="shared" si="123"/>
        <v>0</v>
      </c>
      <c r="Q256" s="469">
        <f t="shared" si="123"/>
        <v>250</v>
      </c>
    </row>
    <row r="257" spans="1:17">
      <c r="A257" s="399" t="s">
        <v>114</v>
      </c>
      <c r="B257" s="390" t="s">
        <v>30</v>
      </c>
      <c r="C257" s="390" t="s">
        <v>41</v>
      </c>
      <c r="D257" s="390" t="s">
        <v>156</v>
      </c>
      <c r="E257" s="390" t="s">
        <v>232</v>
      </c>
      <c r="F257" s="390" t="s">
        <v>115</v>
      </c>
      <c r="G257" s="67"/>
      <c r="H257" s="114">
        <v>250</v>
      </c>
      <c r="I257" s="95"/>
      <c r="J257" s="95"/>
      <c r="K257" s="95"/>
      <c r="L257" s="95"/>
      <c r="M257" s="497"/>
      <c r="N257" s="579"/>
      <c r="O257" s="352">
        <f t="shared" si="106"/>
        <v>250</v>
      </c>
      <c r="P257" s="494">
        <f>Q257-O257</f>
        <v>0</v>
      </c>
      <c r="Q257" s="495">
        <v>250</v>
      </c>
    </row>
    <row r="258" spans="1:17" s="23" customFormat="1">
      <c r="A258" s="402" t="s">
        <v>233</v>
      </c>
      <c r="B258" s="389" t="s">
        <v>30</v>
      </c>
      <c r="C258" s="389" t="s">
        <v>41</v>
      </c>
      <c r="D258" s="389" t="s">
        <v>156</v>
      </c>
      <c r="E258" s="389" t="s">
        <v>234</v>
      </c>
      <c r="F258" s="389"/>
      <c r="G258" s="112">
        <f>G259</f>
        <v>0</v>
      </c>
      <c r="H258" s="112">
        <f>H259</f>
        <v>200</v>
      </c>
      <c r="I258" s="112">
        <f>I259</f>
        <v>0</v>
      </c>
      <c r="J258" s="112">
        <f>J259</f>
        <v>0</v>
      </c>
      <c r="K258" s="112">
        <f t="shared" ref="K258:Q258" si="124">K259</f>
        <v>0</v>
      </c>
      <c r="L258" s="112">
        <f t="shared" si="124"/>
        <v>0</v>
      </c>
      <c r="M258" s="469">
        <f t="shared" si="124"/>
        <v>0</v>
      </c>
      <c r="N258" s="356">
        <f t="shared" si="124"/>
        <v>0</v>
      </c>
      <c r="O258" s="350">
        <f t="shared" si="124"/>
        <v>200</v>
      </c>
      <c r="P258" s="476">
        <f t="shared" si="124"/>
        <v>0</v>
      </c>
      <c r="Q258" s="469">
        <f t="shared" si="124"/>
        <v>200</v>
      </c>
    </row>
    <row r="259" spans="1:17">
      <c r="A259" s="399" t="s">
        <v>114</v>
      </c>
      <c r="B259" s="390" t="s">
        <v>30</v>
      </c>
      <c r="C259" s="390" t="s">
        <v>41</v>
      </c>
      <c r="D259" s="390" t="s">
        <v>156</v>
      </c>
      <c r="E259" s="390" t="s">
        <v>234</v>
      </c>
      <c r="F259" s="390" t="s">
        <v>115</v>
      </c>
      <c r="G259" s="67"/>
      <c r="H259" s="114">
        <v>200</v>
      </c>
      <c r="I259" s="95"/>
      <c r="J259" s="95"/>
      <c r="K259" s="95"/>
      <c r="L259" s="95"/>
      <c r="M259" s="497"/>
      <c r="N259" s="579"/>
      <c r="O259" s="352">
        <f t="shared" si="106"/>
        <v>200</v>
      </c>
      <c r="P259" s="494">
        <f>Q259-O259</f>
        <v>0</v>
      </c>
      <c r="Q259" s="495">
        <v>200</v>
      </c>
    </row>
    <row r="260" spans="1:17" s="23" customFormat="1" ht="33.75">
      <c r="A260" s="533" t="s">
        <v>247</v>
      </c>
      <c r="B260" s="389" t="s">
        <v>30</v>
      </c>
      <c r="C260" s="389" t="s">
        <v>41</v>
      </c>
      <c r="D260" s="389" t="s">
        <v>156</v>
      </c>
      <c r="E260" s="389" t="s">
        <v>248</v>
      </c>
      <c r="F260" s="389"/>
      <c r="G260" s="112">
        <f>G261</f>
        <v>0</v>
      </c>
      <c r="H260" s="112">
        <f t="shared" ref="H260:Q260" si="125">H261</f>
        <v>0</v>
      </c>
      <c r="I260" s="112">
        <f t="shared" si="125"/>
        <v>0</v>
      </c>
      <c r="J260" s="112">
        <f t="shared" si="125"/>
        <v>0</v>
      </c>
      <c r="K260" s="112">
        <f t="shared" si="125"/>
        <v>899.82799999999997</v>
      </c>
      <c r="L260" s="112">
        <f t="shared" si="125"/>
        <v>0</v>
      </c>
      <c r="M260" s="469">
        <f t="shared" si="125"/>
        <v>0</v>
      </c>
      <c r="N260" s="356">
        <f t="shared" si="125"/>
        <v>0</v>
      </c>
      <c r="O260" s="350">
        <f t="shared" si="125"/>
        <v>899.82799999999997</v>
      </c>
      <c r="P260" s="476">
        <f t="shared" si="125"/>
        <v>0</v>
      </c>
      <c r="Q260" s="469">
        <f t="shared" si="125"/>
        <v>899.82799999999997</v>
      </c>
    </row>
    <row r="261" spans="1:17">
      <c r="A261" s="395" t="s">
        <v>46</v>
      </c>
      <c r="B261" s="390" t="s">
        <v>30</v>
      </c>
      <c r="C261" s="390" t="s">
        <v>41</v>
      </c>
      <c r="D261" s="390" t="s">
        <v>156</v>
      </c>
      <c r="E261" s="390" t="s">
        <v>248</v>
      </c>
      <c r="F261" s="390" t="s">
        <v>47</v>
      </c>
      <c r="G261" s="67"/>
      <c r="H261" s="114"/>
      <c r="I261" s="95"/>
      <c r="J261" s="95"/>
      <c r="K261" s="95">
        <v>899.82799999999997</v>
      </c>
      <c r="L261" s="95"/>
      <c r="M261" s="497"/>
      <c r="N261" s="579"/>
      <c r="O261" s="352">
        <f t="shared" si="106"/>
        <v>899.82799999999997</v>
      </c>
      <c r="P261" s="494">
        <f>Q261-O261</f>
        <v>0</v>
      </c>
      <c r="Q261" s="495">
        <v>899.82799999999997</v>
      </c>
    </row>
    <row r="262" spans="1:17" s="23" customFormat="1">
      <c r="A262" s="402" t="s">
        <v>249</v>
      </c>
      <c r="B262" s="389" t="s">
        <v>30</v>
      </c>
      <c r="C262" s="389" t="s">
        <v>41</v>
      </c>
      <c r="D262" s="389" t="s">
        <v>156</v>
      </c>
      <c r="E262" s="389" t="s">
        <v>250</v>
      </c>
      <c r="F262" s="389"/>
      <c r="G262" s="112">
        <f>G263</f>
        <v>0</v>
      </c>
      <c r="H262" s="112">
        <f t="shared" ref="H262:Q262" si="126">H263</f>
        <v>0</v>
      </c>
      <c r="I262" s="112">
        <f t="shared" si="126"/>
        <v>0</v>
      </c>
      <c r="J262" s="112">
        <f t="shared" si="126"/>
        <v>0</v>
      </c>
      <c r="K262" s="112">
        <f t="shared" si="126"/>
        <v>914.90200000000004</v>
      </c>
      <c r="L262" s="112">
        <f t="shared" si="126"/>
        <v>0</v>
      </c>
      <c r="M262" s="469">
        <f t="shared" si="126"/>
        <v>0</v>
      </c>
      <c r="N262" s="356">
        <f t="shared" si="126"/>
        <v>0</v>
      </c>
      <c r="O262" s="350">
        <f t="shared" si="126"/>
        <v>914.90200000000004</v>
      </c>
      <c r="P262" s="476">
        <f t="shared" si="126"/>
        <v>0</v>
      </c>
      <c r="Q262" s="469">
        <f t="shared" si="126"/>
        <v>914.90200000000004</v>
      </c>
    </row>
    <row r="263" spans="1:17" ht="24.75" customHeight="1">
      <c r="A263" s="395" t="s">
        <v>46</v>
      </c>
      <c r="B263" s="390" t="s">
        <v>30</v>
      </c>
      <c r="C263" s="390" t="s">
        <v>41</v>
      </c>
      <c r="D263" s="390" t="s">
        <v>156</v>
      </c>
      <c r="E263" s="390" t="s">
        <v>250</v>
      </c>
      <c r="F263" s="390" t="s">
        <v>47</v>
      </c>
      <c r="G263" s="67"/>
      <c r="H263" s="114"/>
      <c r="I263" s="95"/>
      <c r="J263" s="95"/>
      <c r="K263" s="95">
        <v>914.90200000000004</v>
      </c>
      <c r="L263" s="95"/>
      <c r="M263" s="497"/>
      <c r="N263" s="579"/>
      <c r="O263" s="352">
        <f t="shared" si="106"/>
        <v>914.90200000000004</v>
      </c>
      <c r="P263" s="494">
        <f>Q263-O263</f>
        <v>0</v>
      </c>
      <c r="Q263" s="495">
        <v>914.90200000000004</v>
      </c>
    </row>
    <row r="264" spans="1:17" s="23" customFormat="1" ht="24.75" customHeight="1">
      <c r="A264" s="617" t="s">
        <v>251</v>
      </c>
      <c r="B264" s="389" t="s">
        <v>30</v>
      </c>
      <c r="C264" s="389" t="s">
        <v>41</v>
      </c>
      <c r="D264" s="389" t="s">
        <v>156</v>
      </c>
      <c r="E264" s="389" t="s">
        <v>252</v>
      </c>
      <c r="F264" s="389"/>
      <c r="G264" s="112">
        <f>G265+G266</f>
        <v>0</v>
      </c>
      <c r="H264" s="112">
        <f t="shared" ref="H264:Q264" si="127">H265+H266</f>
        <v>0</v>
      </c>
      <c r="I264" s="112">
        <f t="shared" si="127"/>
        <v>0</v>
      </c>
      <c r="J264" s="112">
        <f t="shared" si="127"/>
        <v>0</v>
      </c>
      <c r="K264" s="112">
        <f t="shared" si="127"/>
        <v>870.07799999999997</v>
      </c>
      <c r="L264" s="112">
        <f t="shared" si="127"/>
        <v>0</v>
      </c>
      <c r="M264" s="469">
        <f t="shared" si="127"/>
        <v>0</v>
      </c>
      <c r="N264" s="356">
        <f t="shared" si="127"/>
        <v>0</v>
      </c>
      <c r="O264" s="350">
        <f t="shared" si="127"/>
        <v>870.07799999999997</v>
      </c>
      <c r="P264" s="476">
        <f t="shared" si="127"/>
        <v>0</v>
      </c>
      <c r="Q264" s="469">
        <f t="shared" si="127"/>
        <v>870.07799999999997</v>
      </c>
    </row>
    <row r="265" spans="1:17" ht="24.75" customHeight="1">
      <c r="A265" s="395" t="s">
        <v>46</v>
      </c>
      <c r="B265" s="390" t="s">
        <v>30</v>
      </c>
      <c r="C265" s="390" t="s">
        <v>41</v>
      </c>
      <c r="D265" s="390" t="s">
        <v>156</v>
      </c>
      <c r="E265" s="390" t="s">
        <v>252</v>
      </c>
      <c r="F265" s="390" t="s">
        <v>47</v>
      </c>
      <c r="G265" s="67"/>
      <c r="H265" s="114"/>
      <c r="I265" s="95"/>
      <c r="J265" s="95"/>
      <c r="K265" s="95">
        <v>870.07799999999997</v>
      </c>
      <c r="L265" s="95"/>
      <c r="M265" s="497"/>
      <c r="N265" s="579"/>
      <c r="O265" s="352">
        <f t="shared" si="106"/>
        <v>870.07799999999997</v>
      </c>
      <c r="P265" s="494">
        <f>Q265-O265</f>
        <v>-870.07799999999997</v>
      </c>
      <c r="Q265" s="495">
        <v>0</v>
      </c>
    </row>
    <row r="266" spans="1:17" ht="24.75" customHeight="1">
      <c r="A266" s="394" t="s">
        <v>190</v>
      </c>
      <c r="B266" s="390" t="s">
        <v>30</v>
      </c>
      <c r="C266" s="390" t="s">
        <v>41</v>
      </c>
      <c r="D266" s="390" t="s">
        <v>156</v>
      </c>
      <c r="E266" s="390" t="s">
        <v>252</v>
      </c>
      <c r="F266" s="390" t="s">
        <v>191</v>
      </c>
      <c r="G266" s="67"/>
      <c r="H266" s="114"/>
      <c r="I266" s="95"/>
      <c r="J266" s="95"/>
      <c r="K266" s="95"/>
      <c r="L266" s="95"/>
      <c r="M266" s="497"/>
      <c r="N266" s="579"/>
      <c r="O266" s="352">
        <f t="shared" si="106"/>
        <v>0</v>
      </c>
      <c r="P266" s="494">
        <f>Q266-O266</f>
        <v>870.07799999999997</v>
      </c>
      <c r="Q266" s="495">
        <v>870.07799999999997</v>
      </c>
    </row>
    <row r="267" spans="1:17" s="23" customFormat="1" ht="22.5">
      <c r="A267" s="533" t="s">
        <v>253</v>
      </c>
      <c r="B267" s="389" t="s">
        <v>30</v>
      </c>
      <c r="C267" s="389" t="s">
        <v>41</v>
      </c>
      <c r="D267" s="389" t="s">
        <v>156</v>
      </c>
      <c r="E267" s="389" t="s">
        <v>254</v>
      </c>
      <c r="F267" s="389"/>
      <c r="G267" s="112">
        <f>G268</f>
        <v>0</v>
      </c>
      <c r="H267" s="112">
        <f t="shared" ref="H267:Q267" si="128">H268</f>
        <v>0</v>
      </c>
      <c r="I267" s="112">
        <f t="shared" si="128"/>
        <v>0</v>
      </c>
      <c r="J267" s="112">
        <f t="shared" si="128"/>
        <v>0</v>
      </c>
      <c r="K267" s="112">
        <f t="shared" si="128"/>
        <v>1291</v>
      </c>
      <c r="L267" s="112">
        <f t="shared" si="128"/>
        <v>0</v>
      </c>
      <c r="M267" s="469">
        <f t="shared" si="128"/>
        <v>0</v>
      </c>
      <c r="N267" s="356">
        <f t="shared" si="128"/>
        <v>0</v>
      </c>
      <c r="O267" s="350">
        <f t="shared" si="128"/>
        <v>1291</v>
      </c>
      <c r="P267" s="476">
        <f t="shared" si="128"/>
        <v>0</v>
      </c>
      <c r="Q267" s="469">
        <f t="shared" si="128"/>
        <v>1291</v>
      </c>
    </row>
    <row r="268" spans="1:17">
      <c r="A268" s="395" t="s">
        <v>46</v>
      </c>
      <c r="B268" s="390" t="s">
        <v>30</v>
      </c>
      <c r="C268" s="390" t="s">
        <v>41</v>
      </c>
      <c r="D268" s="390" t="s">
        <v>156</v>
      </c>
      <c r="E268" s="390" t="s">
        <v>254</v>
      </c>
      <c r="F268" s="390" t="s">
        <v>47</v>
      </c>
      <c r="G268" s="67"/>
      <c r="H268" s="114"/>
      <c r="I268" s="95"/>
      <c r="J268" s="95"/>
      <c r="K268" s="95">
        <v>1291</v>
      </c>
      <c r="L268" s="95"/>
      <c r="M268" s="497"/>
      <c r="N268" s="579"/>
      <c r="O268" s="352">
        <f t="shared" si="106"/>
        <v>1291</v>
      </c>
      <c r="P268" s="494">
        <f>Q268-O268</f>
        <v>0</v>
      </c>
      <c r="Q268" s="495">
        <v>1291</v>
      </c>
    </row>
    <row r="269" spans="1:17" s="23" customFormat="1" ht="22.5">
      <c r="A269" s="617" t="s">
        <v>255</v>
      </c>
      <c r="B269" s="389" t="s">
        <v>30</v>
      </c>
      <c r="C269" s="389" t="s">
        <v>41</v>
      </c>
      <c r="D269" s="389" t="s">
        <v>156</v>
      </c>
      <c r="E269" s="389" t="s">
        <v>256</v>
      </c>
      <c r="F269" s="389"/>
      <c r="G269" s="112">
        <f>G270</f>
        <v>0</v>
      </c>
      <c r="H269" s="112">
        <f t="shared" ref="H269:Q269" si="129">H270</f>
        <v>0</v>
      </c>
      <c r="I269" s="112">
        <f t="shared" si="129"/>
        <v>0</v>
      </c>
      <c r="J269" s="112">
        <f t="shared" si="129"/>
        <v>0</v>
      </c>
      <c r="K269" s="112">
        <f t="shared" si="129"/>
        <v>351</v>
      </c>
      <c r="L269" s="112">
        <f t="shared" si="129"/>
        <v>0</v>
      </c>
      <c r="M269" s="469">
        <f t="shared" si="129"/>
        <v>0</v>
      </c>
      <c r="N269" s="356">
        <f t="shared" si="129"/>
        <v>0</v>
      </c>
      <c r="O269" s="350">
        <f t="shared" si="129"/>
        <v>351</v>
      </c>
      <c r="P269" s="476">
        <f t="shared" si="129"/>
        <v>0</v>
      </c>
      <c r="Q269" s="469">
        <f t="shared" si="129"/>
        <v>351</v>
      </c>
    </row>
    <row r="270" spans="1:17" ht="13.5" thickBot="1">
      <c r="A270" s="498" t="s">
        <v>46</v>
      </c>
      <c r="B270" s="471" t="s">
        <v>30</v>
      </c>
      <c r="C270" s="471" t="s">
        <v>41</v>
      </c>
      <c r="D270" s="471" t="s">
        <v>156</v>
      </c>
      <c r="E270" s="471" t="s">
        <v>256</v>
      </c>
      <c r="F270" s="471" t="s">
        <v>47</v>
      </c>
      <c r="G270" s="472"/>
      <c r="H270" s="499"/>
      <c r="I270" s="500"/>
      <c r="J270" s="500"/>
      <c r="K270" s="500">
        <v>351</v>
      </c>
      <c r="L270" s="500"/>
      <c r="M270" s="501"/>
      <c r="N270" s="579"/>
      <c r="O270" s="352">
        <f t="shared" si="106"/>
        <v>351</v>
      </c>
      <c r="P270" s="477">
        <f>Q270-O270</f>
        <v>0</v>
      </c>
      <c r="Q270" s="478">
        <v>351</v>
      </c>
    </row>
    <row r="271" spans="1:17" s="23" customFormat="1" hidden="1">
      <c r="A271" s="594" t="s">
        <v>257</v>
      </c>
      <c r="B271" s="591" t="s">
        <v>30</v>
      </c>
      <c r="C271" s="591" t="s">
        <v>41</v>
      </c>
      <c r="D271" s="591" t="s">
        <v>156</v>
      </c>
      <c r="E271" s="591" t="s">
        <v>258</v>
      </c>
      <c r="F271" s="591"/>
      <c r="G271" s="592">
        <f>G272</f>
        <v>0</v>
      </c>
      <c r="H271" s="592">
        <f>H272</f>
        <v>0</v>
      </c>
      <c r="I271" s="592">
        <f>I272</f>
        <v>0</v>
      </c>
      <c r="J271" s="592">
        <f>J272</f>
        <v>13472.034</v>
      </c>
      <c r="K271" s="592">
        <f t="shared" ref="K271:Q271" si="130">K272</f>
        <v>0</v>
      </c>
      <c r="L271" s="592">
        <f t="shared" si="130"/>
        <v>0</v>
      </c>
      <c r="M271" s="592">
        <f t="shared" si="130"/>
        <v>0</v>
      </c>
      <c r="N271" s="16">
        <f t="shared" si="130"/>
        <v>0</v>
      </c>
      <c r="O271" s="16">
        <f t="shared" si="130"/>
        <v>13472.034</v>
      </c>
      <c r="P271" s="592">
        <f t="shared" si="130"/>
        <v>0</v>
      </c>
      <c r="Q271" s="592">
        <f t="shared" si="130"/>
        <v>13472.034</v>
      </c>
    </row>
    <row r="272" spans="1:17" ht="38.25" hidden="1">
      <c r="A272" s="33" t="s">
        <v>190</v>
      </c>
      <c r="B272" s="27" t="s">
        <v>30</v>
      </c>
      <c r="C272" s="27" t="s">
        <v>41</v>
      </c>
      <c r="D272" s="27" t="s">
        <v>156</v>
      </c>
      <c r="E272" s="27" t="s">
        <v>258</v>
      </c>
      <c r="F272" s="27" t="s">
        <v>191</v>
      </c>
      <c r="G272" s="28"/>
      <c r="H272" s="29"/>
      <c r="I272" s="30"/>
      <c r="J272" s="30">
        <v>13472.034</v>
      </c>
      <c r="K272" s="30"/>
      <c r="L272" s="30"/>
      <c r="M272" s="30"/>
      <c r="N272" s="30"/>
      <c r="O272" s="298">
        <f t="shared" si="106"/>
        <v>13472.034</v>
      </c>
      <c r="P272" s="287">
        <f>Q272-O272</f>
        <v>0</v>
      </c>
      <c r="Q272" s="8">
        <v>13472.034</v>
      </c>
    </row>
    <row r="273" spans="1:17" s="23" customFormat="1" hidden="1">
      <c r="A273" s="73" t="s">
        <v>259</v>
      </c>
      <c r="B273" s="15" t="s">
        <v>30</v>
      </c>
      <c r="C273" s="15" t="s">
        <v>41</v>
      </c>
      <c r="D273" s="15" t="s">
        <v>156</v>
      </c>
      <c r="E273" s="15" t="s">
        <v>260</v>
      </c>
      <c r="F273" s="15"/>
      <c r="G273" s="16">
        <f>G274</f>
        <v>0</v>
      </c>
      <c r="H273" s="16">
        <f>H274</f>
        <v>0</v>
      </c>
      <c r="I273" s="16">
        <f>I274</f>
        <v>0</v>
      </c>
      <c r="J273" s="16">
        <f>J274</f>
        <v>3599.3119999999999</v>
      </c>
      <c r="K273" s="16">
        <f t="shared" ref="K273:Q273" si="131">K274</f>
        <v>0</v>
      </c>
      <c r="L273" s="16">
        <f t="shared" si="131"/>
        <v>0</v>
      </c>
      <c r="M273" s="16">
        <f t="shared" si="131"/>
        <v>0</v>
      </c>
      <c r="N273" s="16">
        <f t="shared" si="131"/>
        <v>0</v>
      </c>
      <c r="O273" s="16">
        <f t="shared" si="131"/>
        <v>3599.3119999999999</v>
      </c>
      <c r="P273" s="16">
        <f t="shared" si="131"/>
        <v>0</v>
      </c>
      <c r="Q273" s="16">
        <f t="shared" si="131"/>
        <v>3599.3119999999999</v>
      </c>
    </row>
    <row r="274" spans="1:17" hidden="1">
      <c r="A274" s="31" t="s">
        <v>46</v>
      </c>
      <c r="B274" s="27" t="s">
        <v>30</v>
      </c>
      <c r="C274" s="27" t="s">
        <v>41</v>
      </c>
      <c r="D274" s="27" t="s">
        <v>156</v>
      </c>
      <c r="E274" s="27" t="s">
        <v>260</v>
      </c>
      <c r="F274" s="27" t="s">
        <v>47</v>
      </c>
      <c r="G274" s="28"/>
      <c r="H274" s="29"/>
      <c r="I274" s="30"/>
      <c r="J274" s="30">
        <v>3599.3119999999999</v>
      </c>
      <c r="K274" s="30"/>
      <c r="L274" s="30"/>
      <c r="M274" s="30"/>
      <c r="N274" s="30"/>
      <c r="O274" s="298">
        <f t="shared" si="106"/>
        <v>3599.3119999999999</v>
      </c>
      <c r="P274" s="287">
        <f>Q274-O274</f>
        <v>0</v>
      </c>
      <c r="Q274" s="8">
        <v>3599.3119999999999</v>
      </c>
    </row>
    <row r="275" spans="1:17" s="23" customFormat="1" hidden="1">
      <c r="A275" s="73" t="s">
        <v>261</v>
      </c>
      <c r="B275" s="15" t="s">
        <v>30</v>
      </c>
      <c r="C275" s="15" t="s">
        <v>41</v>
      </c>
      <c r="D275" s="15" t="s">
        <v>156</v>
      </c>
      <c r="E275" s="15" t="s">
        <v>262</v>
      </c>
      <c r="F275" s="15"/>
      <c r="G275" s="16">
        <f>G276</f>
        <v>0</v>
      </c>
      <c r="H275" s="16">
        <f>H276</f>
        <v>0</v>
      </c>
      <c r="I275" s="16">
        <f>I276</f>
        <v>0</v>
      </c>
      <c r="J275" s="16">
        <f>J276</f>
        <v>11613.852999999999</v>
      </c>
      <c r="K275" s="16">
        <f t="shared" ref="K275:Q275" si="132">K276</f>
        <v>0</v>
      </c>
      <c r="L275" s="16">
        <f t="shared" si="132"/>
        <v>0</v>
      </c>
      <c r="M275" s="16">
        <f t="shared" si="132"/>
        <v>0</v>
      </c>
      <c r="N275" s="16">
        <f t="shared" si="132"/>
        <v>0</v>
      </c>
      <c r="O275" s="16">
        <f t="shared" si="132"/>
        <v>11613.852999999999</v>
      </c>
      <c r="P275" s="16">
        <f t="shared" si="132"/>
        <v>0</v>
      </c>
      <c r="Q275" s="16">
        <f t="shared" si="132"/>
        <v>11613.852999999999</v>
      </c>
    </row>
    <row r="276" spans="1:17" hidden="1">
      <c r="A276" s="31" t="s">
        <v>46</v>
      </c>
      <c r="B276" s="27" t="s">
        <v>30</v>
      </c>
      <c r="C276" s="27" t="s">
        <v>41</v>
      </c>
      <c r="D276" s="27" t="s">
        <v>156</v>
      </c>
      <c r="E276" s="27" t="s">
        <v>262</v>
      </c>
      <c r="F276" s="27" t="s">
        <v>47</v>
      </c>
      <c r="G276" s="28"/>
      <c r="H276" s="29"/>
      <c r="I276" s="30"/>
      <c r="J276" s="30">
        <v>11613.852999999999</v>
      </c>
      <c r="K276" s="30"/>
      <c r="L276" s="30"/>
      <c r="M276" s="30"/>
      <c r="N276" s="30"/>
      <c r="O276" s="298">
        <f t="shared" si="106"/>
        <v>11613.852999999999</v>
      </c>
      <c r="P276" s="287">
        <f>Q276-O276</f>
        <v>0</v>
      </c>
      <c r="Q276" s="8">
        <v>11613.852999999999</v>
      </c>
    </row>
    <row r="277" spans="1:17" s="23" customFormat="1" hidden="1">
      <c r="A277" s="73" t="s">
        <v>263</v>
      </c>
      <c r="B277" s="15" t="s">
        <v>30</v>
      </c>
      <c r="C277" s="15" t="s">
        <v>41</v>
      </c>
      <c r="D277" s="15" t="s">
        <v>156</v>
      </c>
      <c r="E277" s="15" t="s">
        <v>264</v>
      </c>
      <c r="F277" s="15"/>
      <c r="G277" s="16">
        <f>G278+G279</f>
        <v>0</v>
      </c>
      <c r="H277" s="16">
        <f t="shared" ref="H277:Q277" si="133">H278+H279</f>
        <v>0</v>
      </c>
      <c r="I277" s="16">
        <f t="shared" si="133"/>
        <v>0</v>
      </c>
      <c r="J277" s="16">
        <f t="shared" si="133"/>
        <v>25136.93</v>
      </c>
      <c r="K277" s="16">
        <f t="shared" si="133"/>
        <v>0</v>
      </c>
      <c r="L277" s="16">
        <f t="shared" si="133"/>
        <v>0</v>
      </c>
      <c r="M277" s="16">
        <f t="shared" si="133"/>
        <v>0</v>
      </c>
      <c r="N277" s="16">
        <f t="shared" si="133"/>
        <v>0</v>
      </c>
      <c r="O277" s="16">
        <f t="shared" si="133"/>
        <v>25136.93</v>
      </c>
      <c r="P277" s="16">
        <f t="shared" si="133"/>
        <v>0</v>
      </c>
      <c r="Q277" s="16">
        <f t="shared" si="133"/>
        <v>25136.93</v>
      </c>
    </row>
    <row r="278" spans="1:17" hidden="1">
      <c r="A278" s="31" t="s">
        <v>46</v>
      </c>
      <c r="B278" s="27" t="s">
        <v>30</v>
      </c>
      <c r="C278" s="27" t="s">
        <v>41</v>
      </c>
      <c r="D278" s="27" t="s">
        <v>156</v>
      </c>
      <c r="E278" s="27" t="s">
        <v>264</v>
      </c>
      <c r="F278" s="27" t="s">
        <v>47</v>
      </c>
      <c r="G278" s="28"/>
      <c r="H278" s="29"/>
      <c r="I278" s="30"/>
      <c r="J278" s="30">
        <v>25136.93</v>
      </c>
      <c r="K278" s="30"/>
      <c r="L278" s="30">
        <v>-25136.93</v>
      </c>
      <c r="M278" s="30"/>
      <c r="N278" s="30"/>
      <c r="O278" s="298">
        <f t="shared" si="106"/>
        <v>0</v>
      </c>
      <c r="P278" s="287">
        <f>Q278-O278</f>
        <v>0</v>
      </c>
      <c r="Q278" s="8">
        <v>0</v>
      </c>
    </row>
    <row r="279" spans="1:17" ht="38.25" hidden="1">
      <c r="A279" s="45" t="s">
        <v>73</v>
      </c>
      <c r="B279" s="27" t="s">
        <v>30</v>
      </c>
      <c r="C279" s="27" t="s">
        <v>41</v>
      </c>
      <c r="D279" s="27" t="s">
        <v>156</v>
      </c>
      <c r="E279" s="27" t="s">
        <v>264</v>
      </c>
      <c r="F279" s="27" t="s">
        <v>74</v>
      </c>
      <c r="G279" s="28"/>
      <c r="H279" s="29"/>
      <c r="I279" s="30"/>
      <c r="J279" s="30"/>
      <c r="K279" s="30"/>
      <c r="L279" s="30">
        <v>25136.93</v>
      </c>
      <c r="M279" s="30"/>
      <c r="N279" s="30"/>
      <c r="O279" s="298">
        <f t="shared" si="106"/>
        <v>25136.93</v>
      </c>
      <c r="P279" s="287">
        <f>Q279-O279</f>
        <v>0</v>
      </c>
      <c r="Q279" s="8">
        <v>25136.93</v>
      </c>
    </row>
    <row r="280" spans="1:17" s="23" customFormat="1" ht="25.5" hidden="1">
      <c r="A280" s="42" t="s">
        <v>265</v>
      </c>
      <c r="B280" s="43" t="s">
        <v>30</v>
      </c>
      <c r="C280" s="43" t="s">
        <v>41</v>
      </c>
      <c r="D280" s="43" t="s">
        <v>156</v>
      </c>
      <c r="E280" s="43" t="s">
        <v>266</v>
      </c>
      <c r="F280" s="43"/>
      <c r="G280" s="89">
        <f>G281</f>
        <v>0</v>
      </c>
      <c r="H280" s="89">
        <f t="shared" ref="H280:Q280" si="134">H281</f>
        <v>0</v>
      </c>
      <c r="I280" s="89">
        <f t="shared" si="134"/>
        <v>0</v>
      </c>
      <c r="J280" s="89">
        <f t="shared" si="134"/>
        <v>0</v>
      </c>
      <c r="K280" s="89">
        <f t="shared" si="134"/>
        <v>8736.4619999999995</v>
      </c>
      <c r="L280" s="89">
        <f t="shared" si="134"/>
        <v>0</v>
      </c>
      <c r="M280" s="89">
        <f t="shared" si="134"/>
        <v>0</v>
      </c>
      <c r="N280" s="89">
        <f t="shared" si="134"/>
        <v>0</v>
      </c>
      <c r="O280" s="89">
        <f t="shared" si="134"/>
        <v>8736.4619999999995</v>
      </c>
      <c r="P280" s="89">
        <f t="shared" si="134"/>
        <v>0</v>
      </c>
      <c r="Q280" s="89">
        <f t="shared" si="134"/>
        <v>8736.4619999999995</v>
      </c>
    </row>
    <row r="281" spans="1:17" ht="38.25" hidden="1">
      <c r="A281" s="45" t="s">
        <v>73</v>
      </c>
      <c r="B281" s="27" t="s">
        <v>30</v>
      </c>
      <c r="C281" s="27" t="s">
        <v>41</v>
      </c>
      <c r="D281" s="27" t="s">
        <v>156</v>
      </c>
      <c r="E281" s="27" t="s">
        <v>266</v>
      </c>
      <c r="F281" s="27" t="s">
        <v>74</v>
      </c>
      <c r="G281" s="28"/>
      <c r="H281" s="29"/>
      <c r="I281" s="30"/>
      <c r="J281" s="30"/>
      <c r="K281" s="30">
        <v>8736.4619999999995</v>
      </c>
      <c r="L281" s="30"/>
      <c r="M281" s="30"/>
      <c r="N281" s="30"/>
      <c r="O281" s="298">
        <f t="shared" si="106"/>
        <v>8736.4619999999995</v>
      </c>
      <c r="P281" s="287">
        <f>Q281-O281</f>
        <v>0</v>
      </c>
      <c r="Q281" s="8">
        <v>8736.4619999999995</v>
      </c>
    </row>
    <row r="282" spans="1:17" hidden="1">
      <c r="A282" s="79" t="s">
        <v>267</v>
      </c>
      <c r="B282" s="21"/>
      <c r="C282" s="21" t="s">
        <v>41</v>
      </c>
      <c r="D282" s="21" t="s">
        <v>268</v>
      </c>
      <c r="E282" s="21"/>
      <c r="F282" s="21"/>
      <c r="G282" s="22">
        <f>G287+G315+G364+G366+G360+G283+G285</f>
        <v>11809.413</v>
      </c>
      <c r="H282" s="22">
        <f t="shared" ref="H282:N282" si="135">H287+H315+H364+H366+H360+H283+H285</f>
        <v>5118.1513599999998</v>
      </c>
      <c r="I282" s="22">
        <f t="shared" si="135"/>
        <v>3430.1</v>
      </c>
      <c r="J282" s="22">
        <f t="shared" si="135"/>
        <v>148.79999999999998</v>
      </c>
      <c r="K282" s="22">
        <f t="shared" si="135"/>
        <v>0</v>
      </c>
      <c r="L282" s="22">
        <f t="shared" si="135"/>
        <v>4756.3900000000003</v>
      </c>
      <c r="M282" s="22">
        <f t="shared" si="135"/>
        <v>0</v>
      </c>
      <c r="N282" s="22">
        <f t="shared" si="135"/>
        <v>0</v>
      </c>
      <c r="O282" s="142">
        <f>O287+O315+O364+O366+O360+O283+O285</f>
        <v>25262.854360000001</v>
      </c>
      <c r="P282" s="142">
        <f t="shared" ref="P282" si="136">P287+P315+P364+P366+P360+P283+P285</f>
        <v>12959.565909999999</v>
      </c>
      <c r="Q282" s="142">
        <f>Q283+Q285+Q288+Q296+Q298+Q300+Q302+Q304+Q306+Q309+Q311+Q313+Q317+Q319+Q321+Q323+Q325+Q328+Q330+Q332+Q334+Q336+Q338+Q340+Q342+Q344+Q346+Q349+Q351+Q353+Q356+Q358+Q360+Q364+Q366+Q368</f>
        <v>38222.593669999995</v>
      </c>
    </row>
    <row r="283" spans="1:17" hidden="1">
      <c r="A283" s="252" t="s">
        <v>1083</v>
      </c>
      <c r="B283" s="43" t="s">
        <v>30</v>
      </c>
      <c r="C283" s="43" t="s">
        <v>41</v>
      </c>
      <c r="D283" s="43" t="s">
        <v>268</v>
      </c>
      <c r="E283" s="43" t="s">
        <v>1082</v>
      </c>
      <c r="F283" s="43"/>
      <c r="G283" s="89">
        <f>G284</f>
        <v>0</v>
      </c>
      <c r="H283" s="89">
        <f t="shared" ref="H283:Q283" si="137">H284</f>
        <v>0</v>
      </c>
      <c r="I283" s="89">
        <f t="shared" si="137"/>
        <v>0</v>
      </c>
      <c r="J283" s="89">
        <f t="shared" si="137"/>
        <v>0</v>
      </c>
      <c r="K283" s="89">
        <f t="shared" si="137"/>
        <v>0</v>
      </c>
      <c r="L283" s="89">
        <f t="shared" si="137"/>
        <v>0</v>
      </c>
      <c r="M283" s="89">
        <f t="shared" si="137"/>
        <v>0</v>
      </c>
      <c r="N283" s="89">
        <f t="shared" si="137"/>
        <v>0</v>
      </c>
      <c r="O283" s="89">
        <f t="shared" si="137"/>
        <v>0</v>
      </c>
      <c r="P283" s="89">
        <f t="shared" si="137"/>
        <v>14144.33</v>
      </c>
      <c r="Q283" s="89">
        <f t="shared" si="137"/>
        <v>14144.33</v>
      </c>
    </row>
    <row r="284" spans="1:17" ht="38.25" hidden="1">
      <c r="A284" s="33" t="s">
        <v>190</v>
      </c>
      <c r="B284" s="27" t="s">
        <v>30</v>
      </c>
      <c r="C284" s="27" t="s">
        <v>41</v>
      </c>
      <c r="D284" s="27" t="s">
        <v>268</v>
      </c>
      <c r="E284" s="27" t="s">
        <v>1082</v>
      </c>
      <c r="F284" s="27" t="s">
        <v>191</v>
      </c>
      <c r="G284" s="28"/>
      <c r="H284" s="28"/>
      <c r="I284" s="28"/>
      <c r="J284" s="28"/>
      <c r="K284" s="28"/>
      <c r="L284" s="28"/>
      <c r="M284" s="28"/>
      <c r="N284" s="28"/>
      <c r="O284" s="299">
        <f>N284</f>
        <v>0</v>
      </c>
      <c r="P284" s="287">
        <f>Q284-O284</f>
        <v>14144.33</v>
      </c>
      <c r="Q284" s="8">
        <v>14144.33</v>
      </c>
    </row>
    <row r="285" spans="1:17" s="23" customFormat="1" ht="38.25" hidden="1">
      <c r="A285" s="259" t="s">
        <v>1090</v>
      </c>
      <c r="B285" s="43" t="s">
        <v>30</v>
      </c>
      <c r="C285" s="43" t="s">
        <v>41</v>
      </c>
      <c r="D285" s="43" t="s">
        <v>268</v>
      </c>
      <c r="E285" s="43" t="s">
        <v>1091</v>
      </c>
      <c r="F285" s="43"/>
      <c r="G285" s="89">
        <f>G286</f>
        <v>0</v>
      </c>
      <c r="H285" s="89">
        <f t="shared" ref="H285:Q285" si="138">H286</f>
        <v>0</v>
      </c>
      <c r="I285" s="89">
        <f t="shared" si="138"/>
        <v>0</v>
      </c>
      <c r="J285" s="89">
        <f t="shared" si="138"/>
        <v>0</v>
      </c>
      <c r="K285" s="89">
        <f t="shared" si="138"/>
        <v>0</v>
      </c>
      <c r="L285" s="89">
        <f t="shared" si="138"/>
        <v>0</v>
      </c>
      <c r="M285" s="89">
        <f t="shared" si="138"/>
        <v>0</v>
      </c>
      <c r="N285" s="89">
        <f t="shared" si="138"/>
        <v>0</v>
      </c>
      <c r="O285" s="89">
        <f t="shared" si="138"/>
        <v>0</v>
      </c>
      <c r="P285" s="89">
        <f t="shared" si="138"/>
        <v>464.42</v>
      </c>
      <c r="Q285" s="89">
        <f t="shared" si="138"/>
        <v>464.42</v>
      </c>
    </row>
    <row r="286" spans="1:17" ht="33.75">
      <c r="A286" s="618" t="s">
        <v>176</v>
      </c>
      <c r="B286" s="481" t="s">
        <v>30</v>
      </c>
      <c r="C286" s="481" t="s">
        <v>41</v>
      </c>
      <c r="D286" s="481" t="s">
        <v>268</v>
      </c>
      <c r="E286" s="481" t="s">
        <v>1091</v>
      </c>
      <c r="F286" s="481" t="s">
        <v>177</v>
      </c>
      <c r="G286" s="608"/>
      <c r="H286" s="608"/>
      <c r="I286" s="608"/>
      <c r="J286" s="608"/>
      <c r="K286" s="608"/>
      <c r="L286" s="608"/>
      <c r="M286" s="609"/>
      <c r="N286" s="580"/>
      <c r="O286" s="352">
        <f>N286</f>
        <v>0</v>
      </c>
      <c r="P286" s="620">
        <f>Q286-O286</f>
        <v>464.42</v>
      </c>
      <c r="Q286" s="621">
        <v>464.42</v>
      </c>
    </row>
    <row r="287" spans="1:17" s="23" customFormat="1" ht="22.5">
      <c r="A287" s="405" t="s">
        <v>269</v>
      </c>
      <c r="B287" s="389" t="s">
        <v>30</v>
      </c>
      <c r="C287" s="389" t="s">
        <v>41</v>
      </c>
      <c r="D287" s="389" t="s">
        <v>268</v>
      </c>
      <c r="E287" s="389" t="s">
        <v>270</v>
      </c>
      <c r="F287" s="389"/>
      <c r="G287" s="112">
        <f>G288+G295+G308</f>
        <v>7879.4130000000005</v>
      </c>
      <c r="H287" s="112">
        <f t="shared" ref="H287:P287" si="139">H288+H295+H308</f>
        <v>304.7</v>
      </c>
      <c r="I287" s="112">
        <f t="shared" si="139"/>
        <v>98</v>
      </c>
      <c r="J287" s="112">
        <f t="shared" si="139"/>
        <v>0</v>
      </c>
      <c r="K287" s="112">
        <f t="shared" si="139"/>
        <v>0</v>
      </c>
      <c r="L287" s="112">
        <f t="shared" si="139"/>
        <v>5</v>
      </c>
      <c r="M287" s="469">
        <f t="shared" si="139"/>
        <v>0</v>
      </c>
      <c r="N287" s="356">
        <f t="shared" si="139"/>
        <v>0</v>
      </c>
      <c r="O287" s="350">
        <f t="shared" si="139"/>
        <v>8287.1130000000012</v>
      </c>
      <c r="P287" s="476">
        <f t="shared" si="139"/>
        <v>-1520.9340900000002</v>
      </c>
      <c r="Q287" s="469">
        <f t="shared" ref="Q287" si="140">Q288+Q295+Q308</f>
        <v>6516.3523100000002</v>
      </c>
    </row>
    <row r="288" spans="1:17" s="100" customFormat="1">
      <c r="A288" s="405" t="s">
        <v>271</v>
      </c>
      <c r="B288" s="389" t="s">
        <v>30</v>
      </c>
      <c r="C288" s="389" t="s">
        <v>41</v>
      </c>
      <c r="D288" s="389" t="s">
        <v>268</v>
      </c>
      <c r="E288" s="389" t="s">
        <v>272</v>
      </c>
      <c r="F288" s="389"/>
      <c r="G288" s="112">
        <f>G289+G290+G291+G292+G293+G294</f>
        <v>4579.4130000000005</v>
      </c>
      <c r="H288" s="112">
        <f t="shared" ref="H288:Q288" si="141">H289+H290+H291+H292+H293+H294</f>
        <v>124.69999999999999</v>
      </c>
      <c r="I288" s="112">
        <f t="shared" si="141"/>
        <v>98</v>
      </c>
      <c r="J288" s="112">
        <f t="shared" si="141"/>
        <v>0</v>
      </c>
      <c r="K288" s="112">
        <f t="shared" si="141"/>
        <v>0</v>
      </c>
      <c r="L288" s="112">
        <f t="shared" si="141"/>
        <v>5</v>
      </c>
      <c r="M288" s="469">
        <f t="shared" si="141"/>
        <v>0</v>
      </c>
      <c r="N288" s="356">
        <f t="shared" si="141"/>
        <v>0</v>
      </c>
      <c r="O288" s="350">
        <f t="shared" si="141"/>
        <v>4807.1130000000012</v>
      </c>
      <c r="P288" s="476">
        <f t="shared" si="141"/>
        <v>0</v>
      </c>
      <c r="Q288" s="469">
        <f t="shared" si="141"/>
        <v>4657.2864</v>
      </c>
    </row>
    <row r="289" spans="1:17">
      <c r="A289" s="370" t="s">
        <v>33</v>
      </c>
      <c r="B289" s="390" t="s">
        <v>30</v>
      </c>
      <c r="C289" s="390" t="s">
        <v>41</v>
      </c>
      <c r="D289" s="390" t="s">
        <v>268</v>
      </c>
      <c r="E289" s="390" t="s">
        <v>272</v>
      </c>
      <c r="F289" s="390" t="s">
        <v>209</v>
      </c>
      <c r="G289" s="67">
        <v>4061.9389999999999</v>
      </c>
      <c r="H289" s="114"/>
      <c r="I289" s="95"/>
      <c r="J289" s="95"/>
      <c r="K289" s="95"/>
      <c r="L289" s="95"/>
      <c r="M289" s="497"/>
      <c r="N289" s="579"/>
      <c r="O289" s="352">
        <f t="shared" si="106"/>
        <v>4061.9389999999999</v>
      </c>
      <c r="P289" s="370"/>
      <c r="Q289" s="495">
        <v>4061.9389999999999</v>
      </c>
    </row>
    <row r="290" spans="1:17">
      <c r="A290" s="395" t="s">
        <v>38</v>
      </c>
      <c r="B290" s="390" t="s">
        <v>30</v>
      </c>
      <c r="C290" s="390" t="s">
        <v>41</v>
      </c>
      <c r="D290" s="390" t="s">
        <v>268</v>
      </c>
      <c r="E290" s="390" t="s">
        <v>272</v>
      </c>
      <c r="F290" s="390" t="s">
        <v>83</v>
      </c>
      <c r="G290" s="67">
        <v>124.80200000000001</v>
      </c>
      <c r="H290" s="114"/>
      <c r="I290" s="95"/>
      <c r="J290" s="95"/>
      <c r="K290" s="95"/>
      <c r="L290" s="95"/>
      <c r="M290" s="497"/>
      <c r="N290" s="579"/>
      <c r="O290" s="352">
        <f t="shared" si="106"/>
        <v>124.80200000000001</v>
      </c>
      <c r="P290" s="370"/>
      <c r="Q290" s="495">
        <v>102.7012</v>
      </c>
    </row>
    <row r="291" spans="1:17" ht="22.5">
      <c r="A291" s="395" t="s">
        <v>44</v>
      </c>
      <c r="B291" s="390" t="s">
        <v>30</v>
      </c>
      <c r="C291" s="390" t="s">
        <v>41</v>
      </c>
      <c r="D291" s="390" t="s">
        <v>268</v>
      </c>
      <c r="E291" s="390" t="s">
        <v>272</v>
      </c>
      <c r="F291" s="390" t="s">
        <v>45</v>
      </c>
      <c r="G291" s="67">
        <v>57.52</v>
      </c>
      <c r="H291" s="114">
        <f>18+124.7</f>
        <v>142.69999999999999</v>
      </c>
      <c r="I291" s="95">
        <f>25.724+18</f>
        <v>43.724000000000004</v>
      </c>
      <c r="J291" s="95"/>
      <c r="K291" s="95"/>
      <c r="L291" s="95"/>
      <c r="M291" s="497"/>
      <c r="N291" s="579"/>
      <c r="O291" s="352">
        <f t="shared" si="106"/>
        <v>243.94399999999999</v>
      </c>
      <c r="P291" s="370"/>
      <c r="Q291" s="495">
        <v>307.77469000000002</v>
      </c>
    </row>
    <row r="292" spans="1:17">
      <c r="A292" s="395" t="s">
        <v>46</v>
      </c>
      <c r="B292" s="390" t="s">
        <v>30</v>
      </c>
      <c r="C292" s="390" t="s">
        <v>41</v>
      </c>
      <c r="D292" s="390" t="s">
        <v>268</v>
      </c>
      <c r="E292" s="390" t="s">
        <v>272</v>
      </c>
      <c r="F292" s="390" t="s">
        <v>47</v>
      </c>
      <c r="G292" s="67">
        <v>331.12299999999999</v>
      </c>
      <c r="H292" s="114">
        <f>-18</f>
        <v>-18</v>
      </c>
      <c r="I292" s="95">
        <f>-25.724+80</f>
        <v>54.275999999999996</v>
      </c>
      <c r="J292" s="95"/>
      <c r="K292" s="95"/>
      <c r="L292" s="95">
        <v>5</v>
      </c>
      <c r="M292" s="497"/>
      <c r="N292" s="579"/>
      <c r="O292" s="352">
        <f t="shared" si="106"/>
        <v>372.399</v>
      </c>
      <c r="P292" s="370"/>
      <c r="Q292" s="495">
        <v>182.69676999999999</v>
      </c>
    </row>
    <row r="293" spans="1:17">
      <c r="A293" s="394" t="s">
        <v>48</v>
      </c>
      <c r="B293" s="390" t="s">
        <v>30</v>
      </c>
      <c r="C293" s="390" t="s">
        <v>41</v>
      </c>
      <c r="D293" s="390" t="s">
        <v>268</v>
      </c>
      <c r="E293" s="390" t="s">
        <v>272</v>
      </c>
      <c r="F293" s="390" t="s">
        <v>49</v>
      </c>
      <c r="G293" s="67">
        <v>4.0289999999999999</v>
      </c>
      <c r="H293" s="114"/>
      <c r="I293" s="95"/>
      <c r="J293" s="95"/>
      <c r="K293" s="95"/>
      <c r="L293" s="95">
        <v>-7.3999999999999999E-4</v>
      </c>
      <c r="M293" s="497"/>
      <c r="N293" s="579"/>
      <c r="O293" s="352">
        <f t="shared" ref="O293:O355" si="142">I293+H293+G293+J293+K293+L293+M293+N293</f>
        <v>4.0282599999999995</v>
      </c>
      <c r="P293" s="370"/>
      <c r="Q293" s="495">
        <v>2.1739999999999999</v>
      </c>
    </row>
    <row r="294" spans="1:17">
      <c r="A294" s="394" t="s">
        <v>50</v>
      </c>
      <c r="B294" s="390" t="s">
        <v>30</v>
      </c>
      <c r="C294" s="390" t="s">
        <v>41</v>
      </c>
      <c r="D294" s="390" t="s">
        <v>268</v>
      </c>
      <c r="E294" s="390" t="s">
        <v>272</v>
      </c>
      <c r="F294" s="390" t="s">
        <v>51</v>
      </c>
      <c r="G294" s="67"/>
      <c r="H294" s="114"/>
      <c r="I294" s="95"/>
      <c r="J294" s="95"/>
      <c r="K294" s="95"/>
      <c r="L294" s="95">
        <v>7.3999999999999999E-4</v>
      </c>
      <c r="M294" s="497"/>
      <c r="N294" s="579"/>
      <c r="O294" s="352">
        <f t="shared" si="142"/>
        <v>7.3999999999999999E-4</v>
      </c>
      <c r="P294" s="370"/>
      <c r="Q294" s="495">
        <v>7.3999999999999999E-4</v>
      </c>
    </row>
    <row r="295" spans="1:17" s="23" customFormat="1" ht="22.5">
      <c r="A295" s="397" t="s">
        <v>273</v>
      </c>
      <c r="B295" s="389" t="s">
        <v>30</v>
      </c>
      <c r="C295" s="389" t="s">
        <v>41</v>
      </c>
      <c r="D295" s="389" t="s">
        <v>268</v>
      </c>
      <c r="E295" s="389" t="s">
        <v>274</v>
      </c>
      <c r="F295" s="389"/>
      <c r="G295" s="112">
        <f>G296+G298+G302+G304+G300+G306</f>
        <v>1100</v>
      </c>
      <c r="H295" s="112">
        <f>H296+H298+H302+H304+H300+H306</f>
        <v>180</v>
      </c>
      <c r="I295" s="112">
        <f>I296+I298+I302+I304+I300+I306</f>
        <v>0</v>
      </c>
      <c r="J295" s="112">
        <f>J296+J298+J302+J304+J300+J306</f>
        <v>0</v>
      </c>
      <c r="K295" s="112">
        <f>K296+K298+K302+K304+K300+K306</f>
        <v>0</v>
      </c>
      <c r="L295" s="112">
        <f t="shared" ref="L295:Q295" si="143">L296+L298+L302+L304+L300+L306</f>
        <v>0</v>
      </c>
      <c r="M295" s="469">
        <f t="shared" si="143"/>
        <v>0</v>
      </c>
      <c r="N295" s="356">
        <f t="shared" si="143"/>
        <v>0</v>
      </c>
      <c r="O295" s="350">
        <f t="shared" si="143"/>
        <v>1280</v>
      </c>
      <c r="P295" s="476">
        <f t="shared" si="143"/>
        <v>-855.75436000000002</v>
      </c>
      <c r="Q295" s="469">
        <f t="shared" si="143"/>
        <v>324.24563999999998</v>
      </c>
    </row>
    <row r="296" spans="1:17" s="23" customFormat="1" ht="33.75">
      <c r="A296" s="397" t="s">
        <v>275</v>
      </c>
      <c r="B296" s="389" t="s">
        <v>30</v>
      </c>
      <c r="C296" s="389" t="s">
        <v>41</v>
      </c>
      <c r="D296" s="389" t="s">
        <v>268</v>
      </c>
      <c r="E296" s="389" t="s">
        <v>276</v>
      </c>
      <c r="F296" s="389"/>
      <c r="G296" s="112">
        <f>G297</f>
        <v>400</v>
      </c>
      <c r="H296" s="112">
        <f>H297</f>
        <v>0</v>
      </c>
      <c r="I296" s="112">
        <f>I297</f>
        <v>0</v>
      </c>
      <c r="J296" s="112">
        <f>J297</f>
        <v>0</v>
      </c>
      <c r="K296" s="112">
        <f t="shared" ref="K296:Q296" si="144">K297</f>
        <v>0</v>
      </c>
      <c r="L296" s="112">
        <f t="shared" si="144"/>
        <v>0</v>
      </c>
      <c r="M296" s="469">
        <f t="shared" si="144"/>
        <v>0</v>
      </c>
      <c r="N296" s="356">
        <f t="shared" si="144"/>
        <v>0</v>
      </c>
      <c r="O296" s="350">
        <f t="shared" si="144"/>
        <v>400</v>
      </c>
      <c r="P296" s="476">
        <f t="shared" si="144"/>
        <v>-307.53321</v>
      </c>
      <c r="Q296" s="469">
        <f t="shared" si="144"/>
        <v>92.466790000000003</v>
      </c>
    </row>
    <row r="297" spans="1:17" s="23" customFormat="1">
      <c r="A297" s="395" t="s">
        <v>46</v>
      </c>
      <c r="B297" s="390" t="s">
        <v>30</v>
      </c>
      <c r="C297" s="390" t="s">
        <v>41</v>
      </c>
      <c r="D297" s="390" t="s">
        <v>268</v>
      </c>
      <c r="E297" s="390" t="s">
        <v>276</v>
      </c>
      <c r="F297" s="390" t="s">
        <v>47</v>
      </c>
      <c r="G297" s="67">
        <v>400</v>
      </c>
      <c r="H297" s="367"/>
      <c r="I297" s="368"/>
      <c r="J297" s="368"/>
      <c r="K297" s="368"/>
      <c r="L297" s="368"/>
      <c r="M297" s="529"/>
      <c r="N297" s="581"/>
      <c r="O297" s="352">
        <f t="shared" si="142"/>
        <v>400</v>
      </c>
      <c r="P297" s="622">
        <f>Q297-O297</f>
        <v>-307.53321</v>
      </c>
      <c r="Q297" s="623">
        <v>92.466790000000003</v>
      </c>
    </row>
    <row r="298" spans="1:17" s="23" customFormat="1" ht="22.5">
      <c r="A298" s="397" t="s">
        <v>277</v>
      </c>
      <c r="B298" s="389" t="s">
        <v>30</v>
      </c>
      <c r="C298" s="389" t="s">
        <v>41</v>
      </c>
      <c r="D298" s="389" t="s">
        <v>268</v>
      </c>
      <c r="E298" s="389" t="s">
        <v>278</v>
      </c>
      <c r="F298" s="389"/>
      <c r="G298" s="112">
        <f>G299</f>
        <v>200</v>
      </c>
      <c r="H298" s="112">
        <f>H299</f>
        <v>0</v>
      </c>
      <c r="I298" s="112">
        <f>I299</f>
        <v>0</v>
      </c>
      <c r="J298" s="112">
        <f>J299</f>
        <v>0</v>
      </c>
      <c r="K298" s="112">
        <f t="shared" ref="K298:Q298" si="145">K299</f>
        <v>0</v>
      </c>
      <c r="L298" s="112">
        <f t="shared" si="145"/>
        <v>0</v>
      </c>
      <c r="M298" s="469">
        <f t="shared" si="145"/>
        <v>0</v>
      </c>
      <c r="N298" s="356">
        <f t="shared" si="145"/>
        <v>0</v>
      </c>
      <c r="O298" s="350">
        <f t="shared" si="145"/>
        <v>200</v>
      </c>
      <c r="P298" s="476">
        <f t="shared" si="145"/>
        <v>-200</v>
      </c>
      <c r="Q298" s="469">
        <f t="shared" si="145"/>
        <v>0</v>
      </c>
    </row>
    <row r="299" spans="1:17" s="23" customFormat="1">
      <c r="A299" s="395" t="s">
        <v>46</v>
      </c>
      <c r="B299" s="390" t="s">
        <v>30</v>
      </c>
      <c r="C299" s="390" t="s">
        <v>41</v>
      </c>
      <c r="D299" s="390" t="s">
        <v>268</v>
      </c>
      <c r="E299" s="390" t="s">
        <v>278</v>
      </c>
      <c r="F299" s="390" t="s">
        <v>47</v>
      </c>
      <c r="G299" s="67">
        <v>200</v>
      </c>
      <c r="H299" s="367"/>
      <c r="I299" s="368"/>
      <c r="J299" s="368"/>
      <c r="K299" s="368"/>
      <c r="L299" s="368"/>
      <c r="M299" s="529"/>
      <c r="N299" s="581"/>
      <c r="O299" s="352">
        <f t="shared" si="142"/>
        <v>200</v>
      </c>
      <c r="P299" s="622">
        <f>Q299-O299</f>
        <v>-200</v>
      </c>
      <c r="Q299" s="623">
        <v>0</v>
      </c>
    </row>
    <row r="300" spans="1:17" s="23" customFormat="1">
      <c r="A300" s="397" t="s">
        <v>279</v>
      </c>
      <c r="B300" s="389" t="s">
        <v>30</v>
      </c>
      <c r="C300" s="389" t="s">
        <v>41</v>
      </c>
      <c r="D300" s="389" t="s">
        <v>268</v>
      </c>
      <c r="E300" s="389" t="s">
        <v>280</v>
      </c>
      <c r="F300" s="389"/>
      <c r="G300" s="112">
        <f>G301</f>
        <v>100</v>
      </c>
      <c r="H300" s="112">
        <f>H301</f>
        <v>0</v>
      </c>
      <c r="I300" s="112">
        <f>I301</f>
        <v>0</v>
      </c>
      <c r="J300" s="112">
        <f>J301</f>
        <v>0</v>
      </c>
      <c r="K300" s="112">
        <f t="shared" ref="K300:Q300" si="146">K301</f>
        <v>0</v>
      </c>
      <c r="L300" s="112">
        <f t="shared" si="146"/>
        <v>0</v>
      </c>
      <c r="M300" s="469">
        <f t="shared" si="146"/>
        <v>0</v>
      </c>
      <c r="N300" s="356">
        <f t="shared" si="146"/>
        <v>0</v>
      </c>
      <c r="O300" s="350">
        <f t="shared" si="146"/>
        <v>100</v>
      </c>
      <c r="P300" s="476">
        <f t="shared" si="146"/>
        <v>0</v>
      </c>
      <c r="Q300" s="469">
        <f t="shared" si="146"/>
        <v>0</v>
      </c>
    </row>
    <row r="301" spans="1:17" s="23" customFormat="1">
      <c r="A301" s="395" t="s">
        <v>46</v>
      </c>
      <c r="B301" s="390" t="s">
        <v>30</v>
      </c>
      <c r="C301" s="390" t="s">
        <v>41</v>
      </c>
      <c r="D301" s="390" t="s">
        <v>268</v>
      </c>
      <c r="E301" s="390" t="s">
        <v>280</v>
      </c>
      <c r="F301" s="390" t="s">
        <v>47</v>
      </c>
      <c r="G301" s="67">
        <v>100</v>
      </c>
      <c r="H301" s="367"/>
      <c r="I301" s="368"/>
      <c r="J301" s="368"/>
      <c r="K301" s="368"/>
      <c r="L301" s="368"/>
      <c r="M301" s="529"/>
      <c r="N301" s="581"/>
      <c r="O301" s="352">
        <f t="shared" si="142"/>
        <v>100</v>
      </c>
      <c r="P301" s="619"/>
      <c r="Q301" s="623">
        <v>0</v>
      </c>
    </row>
    <row r="302" spans="1:17" s="23" customFormat="1">
      <c r="A302" s="397" t="s">
        <v>281</v>
      </c>
      <c r="B302" s="389" t="s">
        <v>30</v>
      </c>
      <c r="C302" s="389" t="s">
        <v>41</v>
      </c>
      <c r="D302" s="389" t="s">
        <v>268</v>
      </c>
      <c r="E302" s="389" t="s">
        <v>282</v>
      </c>
      <c r="F302" s="389"/>
      <c r="G302" s="112">
        <f>G303</f>
        <v>200</v>
      </c>
      <c r="H302" s="112">
        <f>H303</f>
        <v>0</v>
      </c>
      <c r="I302" s="112">
        <f>I303</f>
        <v>0</v>
      </c>
      <c r="J302" s="112">
        <f>J303</f>
        <v>0</v>
      </c>
      <c r="K302" s="112">
        <f t="shared" ref="K302:Q302" si="147">K303</f>
        <v>0</v>
      </c>
      <c r="L302" s="112">
        <f t="shared" si="147"/>
        <v>0</v>
      </c>
      <c r="M302" s="469">
        <f t="shared" si="147"/>
        <v>0</v>
      </c>
      <c r="N302" s="356">
        <f t="shared" si="147"/>
        <v>0</v>
      </c>
      <c r="O302" s="350">
        <f t="shared" si="147"/>
        <v>200</v>
      </c>
      <c r="P302" s="476">
        <f t="shared" si="147"/>
        <v>-147.53899999999999</v>
      </c>
      <c r="Q302" s="469">
        <f t="shared" si="147"/>
        <v>52.460999999999999</v>
      </c>
    </row>
    <row r="303" spans="1:17" s="23" customFormat="1">
      <c r="A303" s="395" t="s">
        <v>46</v>
      </c>
      <c r="B303" s="390" t="s">
        <v>30</v>
      </c>
      <c r="C303" s="390" t="s">
        <v>41</v>
      </c>
      <c r="D303" s="390" t="s">
        <v>268</v>
      </c>
      <c r="E303" s="390" t="s">
        <v>282</v>
      </c>
      <c r="F303" s="390" t="s">
        <v>47</v>
      </c>
      <c r="G303" s="67">
        <v>200</v>
      </c>
      <c r="H303" s="367"/>
      <c r="I303" s="368"/>
      <c r="J303" s="368"/>
      <c r="K303" s="368"/>
      <c r="L303" s="368"/>
      <c r="M303" s="529"/>
      <c r="N303" s="579"/>
      <c r="O303" s="352">
        <f t="shared" si="142"/>
        <v>200</v>
      </c>
      <c r="P303" s="622">
        <f>Q303-O303</f>
        <v>-147.53899999999999</v>
      </c>
      <c r="Q303" s="623">
        <v>52.460999999999999</v>
      </c>
    </row>
    <row r="304" spans="1:17" s="23" customFormat="1">
      <c r="A304" s="619" t="s">
        <v>283</v>
      </c>
      <c r="B304" s="389" t="s">
        <v>30</v>
      </c>
      <c r="C304" s="389" t="s">
        <v>41</v>
      </c>
      <c r="D304" s="389" t="s">
        <v>268</v>
      </c>
      <c r="E304" s="389" t="s">
        <v>284</v>
      </c>
      <c r="F304" s="389"/>
      <c r="G304" s="112">
        <f>G305</f>
        <v>200</v>
      </c>
      <c r="H304" s="112">
        <f>H305</f>
        <v>0</v>
      </c>
      <c r="I304" s="112">
        <f>I305</f>
        <v>0</v>
      </c>
      <c r="J304" s="112">
        <f>J305</f>
        <v>0</v>
      </c>
      <c r="K304" s="112">
        <f t="shared" ref="K304:Q304" si="148">K305</f>
        <v>0</v>
      </c>
      <c r="L304" s="112">
        <f t="shared" si="148"/>
        <v>0</v>
      </c>
      <c r="M304" s="469">
        <f t="shared" si="148"/>
        <v>0</v>
      </c>
      <c r="N304" s="356">
        <f t="shared" si="148"/>
        <v>0</v>
      </c>
      <c r="O304" s="350">
        <f t="shared" si="148"/>
        <v>200</v>
      </c>
      <c r="P304" s="476">
        <f t="shared" si="148"/>
        <v>-200</v>
      </c>
      <c r="Q304" s="469">
        <f t="shared" si="148"/>
        <v>0</v>
      </c>
    </row>
    <row r="305" spans="1:17" s="23" customFormat="1">
      <c r="A305" s="395" t="s">
        <v>46</v>
      </c>
      <c r="B305" s="390" t="s">
        <v>30</v>
      </c>
      <c r="C305" s="390" t="s">
        <v>41</v>
      </c>
      <c r="D305" s="390" t="s">
        <v>268</v>
      </c>
      <c r="E305" s="390" t="s">
        <v>284</v>
      </c>
      <c r="F305" s="390" t="s">
        <v>47</v>
      </c>
      <c r="G305" s="67">
        <v>200</v>
      </c>
      <c r="H305" s="367"/>
      <c r="I305" s="368"/>
      <c r="J305" s="368"/>
      <c r="K305" s="368"/>
      <c r="L305" s="368"/>
      <c r="M305" s="529"/>
      <c r="N305" s="581"/>
      <c r="O305" s="352">
        <f t="shared" si="142"/>
        <v>200</v>
      </c>
      <c r="P305" s="622">
        <f>Q305-O305</f>
        <v>-200</v>
      </c>
      <c r="Q305" s="623">
        <v>0</v>
      </c>
    </row>
    <row r="306" spans="1:17" s="100" customFormat="1">
      <c r="A306" s="401" t="s">
        <v>285</v>
      </c>
      <c r="B306" s="389" t="s">
        <v>30</v>
      </c>
      <c r="C306" s="389" t="s">
        <v>41</v>
      </c>
      <c r="D306" s="389" t="s">
        <v>268</v>
      </c>
      <c r="E306" s="389" t="s">
        <v>286</v>
      </c>
      <c r="F306" s="389"/>
      <c r="G306" s="112">
        <f>G307</f>
        <v>0</v>
      </c>
      <c r="H306" s="112">
        <f>H307</f>
        <v>180</v>
      </c>
      <c r="I306" s="112">
        <f>I307</f>
        <v>0</v>
      </c>
      <c r="J306" s="112">
        <f>J307</f>
        <v>0</v>
      </c>
      <c r="K306" s="112">
        <f t="shared" ref="K306:Q306" si="149">K307</f>
        <v>0</v>
      </c>
      <c r="L306" s="112">
        <f t="shared" si="149"/>
        <v>0</v>
      </c>
      <c r="M306" s="469">
        <f t="shared" si="149"/>
        <v>0</v>
      </c>
      <c r="N306" s="356">
        <f t="shared" si="149"/>
        <v>0</v>
      </c>
      <c r="O306" s="350">
        <f t="shared" si="149"/>
        <v>180</v>
      </c>
      <c r="P306" s="476">
        <f t="shared" si="149"/>
        <v>-0.68215000000000714</v>
      </c>
      <c r="Q306" s="469">
        <f t="shared" si="149"/>
        <v>179.31784999999999</v>
      </c>
    </row>
    <row r="307" spans="1:17" s="100" customFormat="1">
      <c r="A307" s="395" t="s">
        <v>46</v>
      </c>
      <c r="B307" s="390" t="s">
        <v>30</v>
      </c>
      <c r="C307" s="390" t="s">
        <v>41</v>
      </c>
      <c r="D307" s="390" t="s">
        <v>268</v>
      </c>
      <c r="E307" s="390" t="s">
        <v>286</v>
      </c>
      <c r="F307" s="390" t="s">
        <v>47</v>
      </c>
      <c r="G307" s="67"/>
      <c r="H307" s="114">
        <v>180</v>
      </c>
      <c r="I307" s="95"/>
      <c r="J307" s="95"/>
      <c r="K307" s="95"/>
      <c r="L307" s="95"/>
      <c r="M307" s="497"/>
      <c r="N307" s="579"/>
      <c r="O307" s="352">
        <f t="shared" si="142"/>
        <v>180</v>
      </c>
      <c r="P307" s="622">
        <f>Q307-O307</f>
        <v>-0.68215000000000714</v>
      </c>
      <c r="Q307" s="623">
        <v>179.31784999999999</v>
      </c>
    </row>
    <row r="308" spans="1:17" s="23" customFormat="1">
      <c r="A308" s="619" t="s">
        <v>287</v>
      </c>
      <c r="B308" s="389" t="s">
        <v>30</v>
      </c>
      <c r="C308" s="389" t="s">
        <v>41</v>
      </c>
      <c r="D308" s="389" t="s">
        <v>268</v>
      </c>
      <c r="E308" s="389" t="s">
        <v>288</v>
      </c>
      <c r="F308" s="389"/>
      <c r="G308" s="112">
        <f>G309+G311+G313</f>
        <v>2200</v>
      </c>
      <c r="H308" s="112">
        <f>H309+H311+H313</f>
        <v>0</v>
      </c>
      <c r="I308" s="112">
        <f>I309+I311+I313</f>
        <v>0</v>
      </c>
      <c r="J308" s="112">
        <f>J309+J311+J313</f>
        <v>0</v>
      </c>
      <c r="K308" s="112">
        <f t="shared" ref="K308:Q308" si="150">K309+K311+K313</f>
        <v>0</v>
      </c>
      <c r="L308" s="112">
        <f t="shared" si="150"/>
        <v>0</v>
      </c>
      <c r="M308" s="469">
        <f t="shared" si="150"/>
        <v>0</v>
      </c>
      <c r="N308" s="356">
        <f t="shared" si="150"/>
        <v>0</v>
      </c>
      <c r="O308" s="355">
        <f t="shared" si="150"/>
        <v>2200</v>
      </c>
      <c r="P308" s="515">
        <f t="shared" si="150"/>
        <v>-665.17973000000006</v>
      </c>
      <c r="Q308" s="469">
        <f t="shared" si="150"/>
        <v>1534.8202699999999</v>
      </c>
    </row>
    <row r="309" spans="1:17" s="23" customFormat="1" ht="22.5">
      <c r="A309" s="397" t="s">
        <v>289</v>
      </c>
      <c r="B309" s="389" t="s">
        <v>30</v>
      </c>
      <c r="C309" s="389" t="s">
        <v>41</v>
      </c>
      <c r="D309" s="389" t="s">
        <v>268</v>
      </c>
      <c r="E309" s="389" t="s">
        <v>290</v>
      </c>
      <c r="F309" s="389"/>
      <c r="G309" s="112">
        <f>G310</f>
        <v>400</v>
      </c>
      <c r="H309" s="112">
        <f>H310</f>
        <v>0</v>
      </c>
      <c r="I309" s="112">
        <f>I310</f>
        <v>0</v>
      </c>
      <c r="J309" s="112">
        <f>J310</f>
        <v>0</v>
      </c>
      <c r="K309" s="112">
        <f t="shared" ref="K309:Q309" si="151">K310</f>
        <v>0</v>
      </c>
      <c r="L309" s="112">
        <f t="shared" si="151"/>
        <v>0</v>
      </c>
      <c r="M309" s="469">
        <f t="shared" si="151"/>
        <v>0</v>
      </c>
      <c r="N309" s="356">
        <f t="shared" si="151"/>
        <v>0</v>
      </c>
      <c r="O309" s="350">
        <f t="shared" si="151"/>
        <v>400</v>
      </c>
      <c r="P309" s="476">
        <f t="shared" si="151"/>
        <v>-253.72083000000001</v>
      </c>
      <c r="Q309" s="469">
        <f t="shared" si="151"/>
        <v>146.27916999999999</v>
      </c>
    </row>
    <row r="310" spans="1:17" s="23" customFormat="1">
      <c r="A310" s="395" t="s">
        <v>46</v>
      </c>
      <c r="B310" s="390" t="s">
        <v>30</v>
      </c>
      <c r="C310" s="390" t="s">
        <v>41</v>
      </c>
      <c r="D310" s="390" t="s">
        <v>268</v>
      </c>
      <c r="E310" s="390" t="s">
        <v>290</v>
      </c>
      <c r="F310" s="390" t="s">
        <v>47</v>
      </c>
      <c r="G310" s="67">
        <v>400</v>
      </c>
      <c r="H310" s="367"/>
      <c r="I310" s="368"/>
      <c r="J310" s="368"/>
      <c r="K310" s="368"/>
      <c r="L310" s="368"/>
      <c r="M310" s="529"/>
      <c r="N310" s="581"/>
      <c r="O310" s="352">
        <f t="shared" si="142"/>
        <v>400</v>
      </c>
      <c r="P310" s="622">
        <f>Q310-O310</f>
        <v>-253.72083000000001</v>
      </c>
      <c r="Q310" s="623">
        <v>146.27916999999999</v>
      </c>
    </row>
    <row r="311" spans="1:17" s="23" customFormat="1" ht="22.5">
      <c r="A311" s="397" t="s">
        <v>291</v>
      </c>
      <c r="B311" s="389" t="s">
        <v>30</v>
      </c>
      <c r="C311" s="389" t="s">
        <v>41</v>
      </c>
      <c r="D311" s="389" t="s">
        <v>268</v>
      </c>
      <c r="E311" s="389" t="s">
        <v>292</v>
      </c>
      <c r="F311" s="389"/>
      <c r="G311" s="112">
        <f>G312</f>
        <v>400</v>
      </c>
      <c r="H311" s="112">
        <f>H312</f>
        <v>0</v>
      </c>
      <c r="I311" s="112">
        <f>I312</f>
        <v>0</v>
      </c>
      <c r="J311" s="112">
        <f>J312</f>
        <v>0</v>
      </c>
      <c r="K311" s="112">
        <f t="shared" ref="K311:Q311" si="152">K312</f>
        <v>0</v>
      </c>
      <c r="L311" s="112">
        <f t="shared" si="152"/>
        <v>0</v>
      </c>
      <c r="M311" s="469">
        <f t="shared" si="152"/>
        <v>0</v>
      </c>
      <c r="N311" s="356">
        <f t="shared" si="152"/>
        <v>0</v>
      </c>
      <c r="O311" s="350">
        <f t="shared" si="152"/>
        <v>400</v>
      </c>
      <c r="P311" s="476">
        <f t="shared" si="152"/>
        <v>-36.221000000000004</v>
      </c>
      <c r="Q311" s="469">
        <f t="shared" si="152"/>
        <v>363.779</v>
      </c>
    </row>
    <row r="312" spans="1:17" s="23" customFormat="1">
      <c r="A312" s="395" t="s">
        <v>46</v>
      </c>
      <c r="B312" s="390" t="s">
        <v>30</v>
      </c>
      <c r="C312" s="390" t="s">
        <v>41</v>
      </c>
      <c r="D312" s="390" t="s">
        <v>268</v>
      </c>
      <c r="E312" s="390" t="s">
        <v>292</v>
      </c>
      <c r="F312" s="390" t="s">
        <v>47</v>
      </c>
      <c r="G312" s="67">
        <v>400</v>
      </c>
      <c r="H312" s="367"/>
      <c r="I312" s="368"/>
      <c r="J312" s="368"/>
      <c r="K312" s="368"/>
      <c r="L312" s="368"/>
      <c r="M312" s="529"/>
      <c r="N312" s="579"/>
      <c r="O312" s="352">
        <f t="shared" si="142"/>
        <v>400</v>
      </c>
      <c r="P312" s="622">
        <f>Q312-O312</f>
        <v>-36.221000000000004</v>
      </c>
      <c r="Q312" s="623">
        <v>363.779</v>
      </c>
    </row>
    <row r="313" spans="1:17" s="23" customFormat="1" ht="45">
      <c r="A313" s="397" t="s">
        <v>293</v>
      </c>
      <c r="B313" s="389" t="s">
        <v>30</v>
      </c>
      <c r="C313" s="389" t="s">
        <v>41</v>
      </c>
      <c r="D313" s="389" t="s">
        <v>268</v>
      </c>
      <c r="E313" s="389" t="s">
        <v>294</v>
      </c>
      <c r="F313" s="389"/>
      <c r="G313" s="112">
        <f>G314</f>
        <v>1400</v>
      </c>
      <c r="H313" s="112">
        <f>H314</f>
        <v>0</v>
      </c>
      <c r="I313" s="112">
        <f>I314</f>
        <v>0</v>
      </c>
      <c r="J313" s="112">
        <f>J314</f>
        <v>0</v>
      </c>
      <c r="K313" s="112">
        <f t="shared" ref="K313:Q313" si="153">K314</f>
        <v>0</v>
      </c>
      <c r="L313" s="112">
        <f t="shared" si="153"/>
        <v>0</v>
      </c>
      <c r="M313" s="469">
        <f t="shared" si="153"/>
        <v>0</v>
      </c>
      <c r="N313" s="356">
        <f t="shared" si="153"/>
        <v>0</v>
      </c>
      <c r="O313" s="350">
        <f t="shared" si="153"/>
        <v>1400</v>
      </c>
      <c r="P313" s="476">
        <f t="shared" si="153"/>
        <v>-375.23790000000008</v>
      </c>
      <c r="Q313" s="469">
        <f t="shared" si="153"/>
        <v>1024.7620999999999</v>
      </c>
    </row>
    <row r="314" spans="1:17" s="23" customFormat="1">
      <c r="A314" s="395" t="s">
        <v>46</v>
      </c>
      <c r="B314" s="390" t="s">
        <v>30</v>
      </c>
      <c r="C314" s="390" t="s">
        <v>41</v>
      </c>
      <c r="D314" s="390" t="s">
        <v>268</v>
      </c>
      <c r="E314" s="390" t="s">
        <v>294</v>
      </c>
      <c r="F314" s="390" t="s">
        <v>47</v>
      </c>
      <c r="G314" s="67">
        <v>1400</v>
      </c>
      <c r="H314" s="367"/>
      <c r="I314" s="368"/>
      <c r="J314" s="368"/>
      <c r="K314" s="368"/>
      <c r="L314" s="368"/>
      <c r="M314" s="529"/>
      <c r="N314" s="581"/>
      <c r="O314" s="352">
        <f t="shared" si="142"/>
        <v>1400</v>
      </c>
      <c r="P314" s="622">
        <f>Q314-O314</f>
        <v>-375.23790000000008</v>
      </c>
      <c r="Q314" s="623">
        <v>1024.7620999999999</v>
      </c>
    </row>
    <row r="315" spans="1:17" s="23" customFormat="1" ht="22.5">
      <c r="A315" s="392" t="s">
        <v>295</v>
      </c>
      <c r="B315" s="389" t="s">
        <v>30</v>
      </c>
      <c r="C315" s="389" t="s">
        <v>41</v>
      </c>
      <c r="D315" s="389" t="s">
        <v>268</v>
      </c>
      <c r="E315" s="389" t="s">
        <v>296</v>
      </c>
      <c r="F315" s="389"/>
      <c r="G315" s="112">
        <f>G316</f>
        <v>3930</v>
      </c>
      <c r="H315" s="112">
        <f>H316</f>
        <v>0</v>
      </c>
      <c r="I315" s="112">
        <f>I316</f>
        <v>3130</v>
      </c>
      <c r="J315" s="112">
        <f>J316</f>
        <v>0</v>
      </c>
      <c r="K315" s="112">
        <f t="shared" ref="K315:Q315" si="154">K316</f>
        <v>0</v>
      </c>
      <c r="L315" s="112">
        <f t="shared" si="154"/>
        <v>3995</v>
      </c>
      <c r="M315" s="469">
        <f t="shared" si="154"/>
        <v>0</v>
      </c>
      <c r="N315" s="356">
        <f t="shared" si="154"/>
        <v>0</v>
      </c>
      <c r="O315" s="350">
        <f t="shared" si="154"/>
        <v>11055</v>
      </c>
      <c r="P315" s="476">
        <f t="shared" si="154"/>
        <v>-168.55</v>
      </c>
      <c r="Q315" s="469">
        <f t="shared" si="154"/>
        <v>10886.45</v>
      </c>
    </row>
    <row r="316" spans="1:17" s="23" customFormat="1">
      <c r="A316" s="401" t="s">
        <v>297</v>
      </c>
      <c r="B316" s="389" t="s">
        <v>30</v>
      </c>
      <c r="C316" s="389" t="s">
        <v>41</v>
      </c>
      <c r="D316" s="389" t="s">
        <v>268</v>
      </c>
      <c r="E316" s="389" t="s">
        <v>298</v>
      </c>
      <c r="F316" s="389"/>
      <c r="G316" s="112">
        <f>G317+G319+G321+G323+G325+G328+G330+G332+G334+G336+G338+G340+G342+G344+G346+G349+G351+G353+G356+G358</f>
        <v>3930</v>
      </c>
      <c r="H316" s="112">
        <f t="shared" ref="H316:K316" si="155">H317+H319+H321+H323+H325+H328+H330+H332+H334+H336+H338+H340+H342+H344+H346+H349+H351+H353+H356+H358</f>
        <v>0</v>
      </c>
      <c r="I316" s="112">
        <f t="shared" si="155"/>
        <v>3130</v>
      </c>
      <c r="J316" s="112">
        <f t="shared" si="155"/>
        <v>0</v>
      </c>
      <c r="K316" s="112">
        <f t="shared" si="155"/>
        <v>0</v>
      </c>
      <c r="L316" s="112">
        <f>L317+L319+L321+L323+L325+L328+L330+L332+L334+L336+L338+L340+L342+L344+L346+L349+L351+L353+L356+L358</f>
        <v>3995</v>
      </c>
      <c r="M316" s="469">
        <f t="shared" ref="M316:Q316" si="156">M317+M319+M321+M323+M325+M328+M330+M332+M334+M336+M338+M340+M342+M344+M346+M349+M351+M353+M356+M358</f>
        <v>0</v>
      </c>
      <c r="N316" s="356">
        <f t="shared" si="156"/>
        <v>0</v>
      </c>
      <c r="O316" s="350">
        <f t="shared" si="156"/>
        <v>11055</v>
      </c>
      <c r="P316" s="476">
        <f t="shared" si="156"/>
        <v>-168.55</v>
      </c>
      <c r="Q316" s="469">
        <f t="shared" si="156"/>
        <v>10886.45</v>
      </c>
    </row>
    <row r="317" spans="1:17" s="23" customFormat="1" ht="56.25">
      <c r="A317" s="401" t="s">
        <v>299</v>
      </c>
      <c r="B317" s="389" t="s">
        <v>30</v>
      </c>
      <c r="C317" s="389" t="s">
        <v>41</v>
      </c>
      <c r="D317" s="389" t="s">
        <v>268</v>
      </c>
      <c r="E317" s="389" t="s">
        <v>300</v>
      </c>
      <c r="F317" s="389"/>
      <c r="G317" s="112">
        <f>G318</f>
        <v>30</v>
      </c>
      <c r="H317" s="112">
        <f>H318</f>
        <v>0</v>
      </c>
      <c r="I317" s="112">
        <f>I318</f>
        <v>0</v>
      </c>
      <c r="J317" s="112">
        <f>J318</f>
        <v>0</v>
      </c>
      <c r="K317" s="112">
        <f t="shared" ref="K317:Q317" si="157">K318</f>
        <v>0</v>
      </c>
      <c r="L317" s="112">
        <f t="shared" si="157"/>
        <v>-30</v>
      </c>
      <c r="M317" s="469">
        <f t="shared" si="157"/>
        <v>0</v>
      </c>
      <c r="N317" s="356">
        <f t="shared" si="157"/>
        <v>0</v>
      </c>
      <c r="O317" s="350">
        <f t="shared" si="157"/>
        <v>0</v>
      </c>
      <c r="P317" s="476">
        <f t="shared" si="157"/>
        <v>0</v>
      </c>
      <c r="Q317" s="469">
        <f t="shared" si="157"/>
        <v>0</v>
      </c>
    </row>
    <row r="318" spans="1:17" ht="33.75">
      <c r="A318" s="395" t="s">
        <v>176</v>
      </c>
      <c r="B318" s="390" t="s">
        <v>30</v>
      </c>
      <c r="C318" s="390" t="s">
        <v>41</v>
      </c>
      <c r="D318" s="390" t="s">
        <v>268</v>
      </c>
      <c r="E318" s="390" t="s">
        <v>300</v>
      </c>
      <c r="F318" s="390" t="s">
        <v>177</v>
      </c>
      <c r="G318" s="67">
        <v>30</v>
      </c>
      <c r="H318" s="114"/>
      <c r="I318" s="95"/>
      <c r="J318" s="95"/>
      <c r="K318" s="95"/>
      <c r="L318" s="95">
        <v>-30</v>
      </c>
      <c r="M318" s="497"/>
      <c r="N318" s="579"/>
      <c r="O318" s="352">
        <f t="shared" si="142"/>
        <v>0</v>
      </c>
      <c r="P318" s="494">
        <f>Q318-O318</f>
        <v>0</v>
      </c>
      <c r="Q318" s="495">
        <v>0</v>
      </c>
    </row>
    <row r="319" spans="1:17" s="23" customFormat="1" ht="33.75">
      <c r="A319" s="401" t="s">
        <v>301</v>
      </c>
      <c r="B319" s="389" t="s">
        <v>30</v>
      </c>
      <c r="C319" s="389" t="s">
        <v>41</v>
      </c>
      <c r="D319" s="389" t="s">
        <v>268</v>
      </c>
      <c r="E319" s="389" t="s">
        <v>302</v>
      </c>
      <c r="F319" s="389"/>
      <c r="G319" s="112">
        <f>G320</f>
        <v>2000</v>
      </c>
      <c r="H319" s="112">
        <f>H320</f>
        <v>0</v>
      </c>
      <c r="I319" s="112">
        <f>I320</f>
        <v>3130</v>
      </c>
      <c r="J319" s="112">
        <f>J320</f>
        <v>0</v>
      </c>
      <c r="K319" s="112">
        <f t="shared" ref="K319:Q319" si="158">K320</f>
        <v>0</v>
      </c>
      <c r="L319" s="112">
        <f t="shared" si="158"/>
        <v>0</v>
      </c>
      <c r="M319" s="469">
        <f t="shared" si="158"/>
        <v>0</v>
      </c>
      <c r="N319" s="356">
        <f t="shared" si="158"/>
        <v>0</v>
      </c>
      <c r="O319" s="350">
        <f t="shared" si="158"/>
        <v>5130</v>
      </c>
      <c r="P319" s="476">
        <f t="shared" si="158"/>
        <v>0</v>
      </c>
      <c r="Q319" s="469">
        <f t="shared" si="158"/>
        <v>5130</v>
      </c>
    </row>
    <row r="320" spans="1:17" ht="33.75">
      <c r="A320" s="395" t="s">
        <v>176</v>
      </c>
      <c r="B320" s="390" t="s">
        <v>30</v>
      </c>
      <c r="C320" s="390" t="s">
        <v>41</v>
      </c>
      <c r="D320" s="390" t="s">
        <v>268</v>
      </c>
      <c r="E320" s="390" t="s">
        <v>302</v>
      </c>
      <c r="F320" s="390" t="s">
        <v>177</v>
      </c>
      <c r="G320" s="67">
        <v>2000</v>
      </c>
      <c r="H320" s="114"/>
      <c r="I320" s="95">
        <v>3130</v>
      </c>
      <c r="J320" s="95"/>
      <c r="K320" s="95"/>
      <c r="L320" s="95"/>
      <c r="M320" s="497"/>
      <c r="N320" s="579"/>
      <c r="O320" s="352">
        <f t="shared" si="142"/>
        <v>5130</v>
      </c>
      <c r="P320" s="494">
        <f>Q320-O320</f>
        <v>0</v>
      </c>
      <c r="Q320" s="495">
        <v>5130</v>
      </c>
    </row>
    <row r="321" spans="1:17" s="23" customFormat="1" ht="22.5">
      <c r="A321" s="401" t="s">
        <v>303</v>
      </c>
      <c r="B321" s="389" t="s">
        <v>30</v>
      </c>
      <c r="C321" s="389" t="s">
        <v>41</v>
      </c>
      <c r="D321" s="389" t="s">
        <v>268</v>
      </c>
      <c r="E321" s="389" t="s">
        <v>304</v>
      </c>
      <c r="F321" s="389"/>
      <c r="G321" s="112">
        <f>G322</f>
        <v>150</v>
      </c>
      <c r="H321" s="112">
        <f>H322</f>
        <v>0</v>
      </c>
      <c r="I321" s="112">
        <f>I322</f>
        <v>0</v>
      </c>
      <c r="J321" s="112">
        <f>J322</f>
        <v>0</v>
      </c>
      <c r="K321" s="112">
        <f t="shared" ref="K321:Q321" si="159">K322</f>
        <v>0</v>
      </c>
      <c r="L321" s="112">
        <f t="shared" si="159"/>
        <v>525</v>
      </c>
      <c r="M321" s="469">
        <f t="shared" si="159"/>
        <v>0</v>
      </c>
      <c r="N321" s="356">
        <f t="shared" si="159"/>
        <v>0</v>
      </c>
      <c r="O321" s="350">
        <f t="shared" si="159"/>
        <v>675</v>
      </c>
      <c r="P321" s="476">
        <f t="shared" si="159"/>
        <v>0</v>
      </c>
      <c r="Q321" s="469">
        <f t="shared" si="159"/>
        <v>675</v>
      </c>
    </row>
    <row r="322" spans="1:17" ht="33.75">
      <c r="A322" s="395" t="s">
        <v>176</v>
      </c>
      <c r="B322" s="390" t="s">
        <v>30</v>
      </c>
      <c r="C322" s="390" t="s">
        <v>41</v>
      </c>
      <c r="D322" s="390" t="s">
        <v>268</v>
      </c>
      <c r="E322" s="390" t="s">
        <v>304</v>
      </c>
      <c r="F322" s="390" t="s">
        <v>177</v>
      </c>
      <c r="G322" s="67">
        <v>150</v>
      </c>
      <c r="H322" s="114"/>
      <c r="I322" s="95"/>
      <c r="J322" s="95"/>
      <c r="K322" s="95"/>
      <c r="L322" s="95">
        <v>525</v>
      </c>
      <c r="M322" s="497"/>
      <c r="N322" s="579"/>
      <c r="O322" s="352">
        <f t="shared" si="142"/>
        <v>675</v>
      </c>
      <c r="P322" s="494">
        <f>Q322-O322</f>
        <v>0</v>
      </c>
      <c r="Q322" s="495">
        <v>675</v>
      </c>
    </row>
    <row r="323" spans="1:17" s="23" customFormat="1" ht="56.25">
      <c r="A323" s="401" t="s">
        <v>305</v>
      </c>
      <c r="B323" s="389" t="s">
        <v>30</v>
      </c>
      <c r="C323" s="389" t="s">
        <v>41</v>
      </c>
      <c r="D323" s="389" t="s">
        <v>268</v>
      </c>
      <c r="E323" s="389" t="s">
        <v>306</v>
      </c>
      <c r="F323" s="389"/>
      <c r="G323" s="112">
        <f>G324</f>
        <v>15</v>
      </c>
      <c r="H323" s="112">
        <f>H324</f>
        <v>0</v>
      </c>
      <c r="I323" s="112">
        <f>I324</f>
        <v>0</v>
      </c>
      <c r="J323" s="112">
        <f>J324</f>
        <v>0</v>
      </c>
      <c r="K323" s="112">
        <f t="shared" ref="K323:Q323" si="160">K324</f>
        <v>0</v>
      </c>
      <c r="L323" s="112">
        <f t="shared" si="160"/>
        <v>-15</v>
      </c>
      <c r="M323" s="469">
        <f t="shared" si="160"/>
        <v>0</v>
      </c>
      <c r="N323" s="356">
        <f t="shared" si="160"/>
        <v>0</v>
      </c>
      <c r="O323" s="350">
        <f t="shared" si="160"/>
        <v>0</v>
      </c>
      <c r="P323" s="476">
        <f t="shared" si="160"/>
        <v>0</v>
      </c>
      <c r="Q323" s="469">
        <f t="shared" si="160"/>
        <v>0</v>
      </c>
    </row>
    <row r="324" spans="1:17" ht="33.75">
      <c r="A324" s="395" t="s">
        <v>176</v>
      </c>
      <c r="B324" s="390" t="s">
        <v>30</v>
      </c>
      <c r="C324" s="390" t="s">
        <v>41</v>
      </c>
      <c r="D324" s="390" t="s">
        <v>268</v>
      </c>
      <c r="E324" s="390" t="s">
        <v>306</v>
      </c>
      <c r="F324" s="390" t="s">
        <v>177</v>
      </c>
      <c r="G324" s="67">
        <v>15</v>
      </c>
      <c r="H324" s="114"/>
      <c r="I324" s="95"/>
      <c r="J324" s="95"/>
      <c r="K324" s="95"/>
      <c r="L324" s="95">
        <v>-15</v>
      </c>
      <c r="M324" s="497"/>
      <c r="N324" s="579"/>
      <c r="O324" s="352">
        <f t="shared" si="142"/>
        <v>0</v>
      </c>
      <c r="P324" s="494">
        <f>Q324-O324</f>
        <v>0</v>
      </c>
      <c r="Q324" s="495">
        <v>0</v>
      </c>
    </row>
    <row r="325" spans="1:17" s="23" customFormat="1">
      <c r="A325" s="401" t="s">
        <v>307</v>
      </c>
      <c r="B325" s="389" t="s">
        <v>30</v>
      </c>
      <c r="C325" s="389" t="s">
        <v>41</v>
      </c>
      <c r="D325" s="389" t="s">
        <v>268</v>
      </c>
      <c r="E325" s="389" t="s">
        <v>308</v>
      </c>
      <c r="F325" s="389"/>
      <c r="G325" s="112">
        <f>G326+G327</f>
        <v>430</v>
      </c>
      <c r="H325" s="112">
        <f>H326+H327</f>
        <v>0</v>
      </c>
      <c r="I325" s="112">
        <f>I326+I327</f>
        <v>0</v>
      </c>
      <c r="J325" s="112">
        <f>J326+J327</f>
        <v>0</v>
      </c>
      <c r="K325" s="112">
        <f t="shared" ref="K325:Q325" si="161">K326+K327</f>
        <v>0</v>
      </c>
      <c r="L325" s="112">
        <f t="shared" si="161"/>
        <v>3995</v>
      </c>
      <c r="M325" s="469">
        <f t="shared" si="161"/>
        <v>0</v>
      </c>
      <c r="N325" s="356">
        <f t="shared" si="161"/>
        <v>0</v>
      </c>
      <c r="O325" s="350">
        <f t="shared" si="161"/>
        <v>4425</v>
      </c>
      <c r="P325" s="476">
        <f t="shared" si="161"/>
        <v>0</v>
      </c>
      <c r="Q325" s="469">
        <f t="shared" si="161"/>
        <v>4425</v>
      </c>
    </row>
    <row r="326" spans="1:17">
      <c r="A326" s="395" t="s">
        <v>46</v>
      </c>
      <c r="B326" s="390" t="s">
        <v>30</v>
      </c>
      <c r="C326" s="390" t="s">
        <v>41</v>
      </c>
      <c r="D326" s="390" t="s">
        <v>268</v>
      </c>
      <c r="E326" s="390" t="s">
        <v>308</v>
      </c>
      <c r="F326" s="390" t="s">
        <v>47</v>
      </c>
      <c r="G326" s="67">
        <v>430</v>
      </c>
      <c r="H326" s="114"/>
      <c r="I326" s="95"/>
      <c r="J326" s="95">
        <v>-430</v>
      </c>
      <c r="K326" s="95"/>
      <c r="L326" s="95"/>
      <c r="M326" s="497"/>
      <c r="N326" s="579"/>
      <c r="O326" s="352">
        <f t="shared" si="142"/>
        <v>0</v>
      </c>
      <c r="P326" s="494">
        <f>Q326-O326</f>
        <v>0</v>
      </c>
      <c r="Q326" s="495">
        <v>0</v>
      </c>
    </row>
    <row r="327" spans="1:17">
      <c r="A327" s="394" t="s">
        <v>138</v>
      </c>
      <c r="B327" s="390" t="s">
        <v>30</v>
      </c>
      <c r="C327" s="390" t="s">
        <v>41</v>
      </c>
      <c r="D327" s="390" t="s">
        <v>268</v>
      </c>
      <c r="E327" s="390" t="s">
        <v>308</v>
      </c>
      <c r="F327" s="390" t="s">
        <v>191</v>
      </c>
      <c r="G327" s="67"/>
      <c r="H327" s="114"/>
      <c r="I327" s="95"/>
      <c r="J327" s="95">
        <v>430</v>
      </c>
      <c r="K327" s="95"/>
      <c r="L327" s="95">
        <v>3995</v>
      </c>
      <c r="M327" s="497"/>
      <c r="N327" s="579"/>
      <c r="O327" s="352">
        <f t="shared" si="142"/>
        <v>4425</v>
      </c>
      <c r="P327" s="494">
        <f>Q327-O327</f>
        <v>0</v>
      </c>
      <c r="Q327" s="495">
        <v>4425</v>
      </c>
    </row>
    <row r="328" spans="1:17" s="23" customFormat="1" ht="45">
      <c r="A328" s="401" t="s">
        <v>309</v>
      </c>
      <c r="B328" s="389" t="s">
        <v>30</v>
      </c>
      <c r="C328" s="389" t="s">
        <v>41</v>
      </c>
      <c r="D328" s="389" t="s">
        <v>268</v>
      </c>
      <c r="E328" s="389" t="s">
        <v>310</v>
      </c>
      <c r="F328" s="389"/>
      <c r="G328" s="112">
        <f>G329</f>
        <v>120</v>
      </c>
      <c r="H328" s="112">
        <f>H329</f>
        <v>0</v>
      </c>
      <c r="I328" s="112">
        <f>I329</f>
        <v>0</v>
      </c>
      <c r="J328" s="112">
        <f>J329</f>
        <v>0</v>
      </c>
      <c r="K328" s="112">
        <f t="shared" ref="K328:Q328" si="162">K329</f>
        <v>0</v>
      </c>
      <c r="L328" s="112">
        <f t="shared" si="162"/>
        <v>-120</v>
      </c>
      <c r="M328" s="469">
        <f t="shared" si="162"/>
        <v>0</v>
      </c>
      <c r="N328" s="356">
        <f t="shared" si="162"/>
        <v>0</v>
      </c>
      <c r="O328" s="350">
        <f t="shared" si="162"/>
        <v>0</v>
      </c>
      <c r="P328" s="476">
        <f t="shared" si="162"/>
        <v>0</v>
      </c>
      <c r="Q328" s="469">
        <f t="shared" si="162"/>
        <v>0</v>
      </c>
    </row>
    <row r="329" spans="1:17" ht="33.75">
      <c r="A329" s="395" t="s">
        <v>176</v>
      </c>
      <c r="B329" s="390" t="s">
        <v>30</v>
      </c>
      <c r="C329" s="390" t="s">
        <v>41</v>
      </c>
      <c r="D329" s="390" t="s">
        <v>268</v>
      </c>
      <c r="E329" s="390" t="s">
        <v>310</v>
      </c>
      <c r="F329" s="390" t="s">
        <v>177</v>
      </c>
      <c r="G329" s="67">
        <v>120</v>
      </c>
      <c r="H329" s="114"/>
      <c r="I329" s="95"/>
      <c r="J329" s="95"/>
      <c r="K329" s="95"/>
      <c r="L329" s="95">
        <v>-120</v>
      </c>
      <c r="M329" s="497"/>
      <c r="N329" s="579"/>
      <c r="O329" s="352">
        <f t="shared" si="142"/>
        <v>0</v>
      </c>
      <c r="P329" s="494">
        <f>Q329-O329</f>
        <v>0</v>
      </c>
      <c r="Q329" s="495">
        <v>0</v>
      </c>
    </row>
    <row r="330" spans="1:17" s="23" customFormat="1" ht="45">
      <c r="A330" s="401" t="s">
        <v>311</v>
      </c>
      <c r="B330" s="389" t="s">
        <v>30</v>
      </c>
      <c r="C330" s="389" t="s">
        <v>41</v>
      </c>
      <c r="D330" s="389" t="s">
        <v>268</v>
      </c>
      <c r="E330" s="389" t="s">
        <v>312</v>
      </c>
      <c r="F330" s="389"/>
      <c r="G330" s="112">
        <f>G331</f>
        <v>40</v>
      </c>
      <c r="H330" s="112">
        <f>H331</f>
        <v>0</v>
      </c>
      <c r="I330" s="112">
        <f>I331</f>
        <v>0</v>
      </c>
      <c r="J330" s="112">
        <f>J331</f>
        <v>0</v>
      </c>
      <c r="K330" s="112">
        <f t="shared" ref="K330:Q330" si="163">K331</f>
        <v>0</v>
      </c>
      <c r="L330" s="112">
        <f t="shared" si="163"/>
        <v>-40</v>
      </c>
      <c r="M330" s="469">
        <f t="shared" si="163"/>
        <v>0</v>
      </c>
      <c r="N330" s="356">
        <f t="shared" si="163"/>
        <v>0</v>
      </c>
      <c r="O330" s="350">
        <f t="shared" si="163"/>
        <v>0</v>
      </c>
      <c r="P330" s="476">
        <f t="shared" si="163"/>
        <v>0</v>
      </c>
      <c r="Q330" s="469">
        <f t="shared" si="163"/>
        <v>0</v>
      </c>
    </row>
    <row r="331" spans="1:17" ht="33.75">
      <c r="A331" s="395" t="s">
        <v>176</v>
      </c>
      <c r="B331" s="390" t="s">
        <v>30</v>
      </c>
      <c r="C331" s="390" t="s">
        <v>41</v>
      </c>
      <c r="D331" s="390" t="s">
        <v>268</v>
      </c>
      <c r="E331" s="390" t="s">
        <v>312</v>
      </c>
      <c r="F331" s="390" t="s">
        <v>177</v>
      </c>
      <c r="G331" s="67">
        <v>40</v>
      </c>
      <c r="H331" s="114"/>
      <c r="I331" s="95"/>
      <c r="J331" s="95"/>
      <c r="K331" s="95"/>
      <c r="L331" s="95">
        <v>-40</v>
      </c>
      <c r="M331" s="497"/>
      <c r="N331" s="579"/>
      <c r="O331" s="352">
        <f t="shared" si="142"/>
        <v>0</v>
      </c>
      <c r="P331" s="494">
        <f>Q331-O331</f>
        <v>0</v>
      </c>
      <c r="Q331" s="495">
        <v>0</v>
      </c>
    </row>
    <row r="332" spans="1:17" s="23" customFormat="1" ht="33.75">
      <c r="A332" s="401" t="s">
        <v>313</v>
      </c>
      <c r="B332" s="389" t="s">
        <v>30</v>
      </c>
      <c r="C332" s="389" t="s">
        <v>41</v>
      </c>
      <c r="D332" s="389" t="s">
        <v>268</v>
      </c>
      <c r="E332" s="389" t="s">
        <v>314</v>
      </c>
      <c r="F332" s="389"/>
      <c r="G332" s="112">
        <f>G333</f>
        <v>540</v>
      </c>
      <c r="H332" s="112">
        <f>H333</f>
        <v>0</v>
      </c>
      <c r="I332" s="112">
        <f>I333</f>
        <v>0</v>
      </c>
      <c r="J332" s="112">
        <f>J333</f>
        <v>0</v>
      </c>
      <c r="K332" s="112">
        <f t="shared" ref="K332:Q332" si="164">K333</f>
        <v>0</v>
      </c>
      <c r="L332" s="112">
        <f t="shared" si="164"/>
        <v>0</v>
      </c>
      <c r="M332" s="469">
        <f t="shared" si="164"/>
        <v>0</v>
      </c>
      <c r="N332" s="356">
        <f t="shared" si="164"/>
        <v>0</v>
      </c>
      <c r="O332" s="350">
        <f t="shared" si="164"/>
        <v>540</v>
      </c>
      <c r="P332" s="476">
        <f t="shared" si="164"/>
        <v>0</v>
      </c>
      <c r="Q332" s="469">
        <f t="shared" si="164"/>
        <v>540</v>
      </c>
    </row>
    <row r="333" spans="1:17" ht="33.75">
      <c r="A333" s="395" t="s">
        <v>176</v>
      </c>
      <c r="B333" s="390" t="s">
        <v>30</v>
      </c>
      <c r="C333" s="390" t="s">
        <v>41</v>
      </c>
      <c r="D333" s="390" t="s">
        <v>268</v>
      </c>
      <c r="E333" s="390" t="s">
        <v>314</v>
      </c>
      <c r="F333" s="390" t="s">
        <v>177</v>
      </c>
      <c r="G333" s="67">
        <v>540</v>
      </c>
      <c r="H333" s="114"/>
      <c r="I333" s="95"/>
      <c r="J333" s="95"/>
      <c r="K333" s="95"/>
      <c r="L333" s="95"/>
      <c r="M333" s="497"/>
      <c r="N333" s="579"/>
      <c r="O333" s="352">
        <f t="shared" si="142"/>
        <v>540</v>
      </c>
      <c r="P333" s="494">
        <f>Q333-O333</f>
        <v>0</v>
      </c>
      <c r="Q333" s="495">
        <v>540</v>
      </c>
    </row>
    <row r="334" spans="1:17" s="23" customFormat="1" ht="33.75">
      <c r="A334" s="401" t="s">
        <v>315</v>
      </c>
      <c r="B334" s="389" t="s">
        <v>30</v>
      </c>
      <c r="C334" s="389" t="s">
        <v>41</v>
      </c>
      <c r="D334" s="389" t="s">
        <v>268</v>
      </c>
      <c r="E334" s="389" t="s">
        <v>316</v>
      </c>
      <c r="F334" s="389"/>
      <c r="G334" s="112">
        <f>G335</f>
        <v>70</v>
      </c>
      <c r="H334" s="112">
        <f>H335</f>
        <v>0</v>
      </c>
      <c r="I334" s="112">
        <f>I335</f>
        <v>0</v>
      </c>
      <c r="J334" s="112">
        <f>J335</f>
        <v>0</v>
      </c>
      <c r="K334" s="112">
        <f t="shared" ref="K334:Q334" si="165">K335</f>
        <v>0</v>
      </c>
      <c r="L334" s="112">
        <f t="shared" si="165"/>
        <v>-20</v>
      </c>
      <c r="M334" s="469">
        <f t="shared" si="165"/>
        <v>0</v>
      </c>
      <c r="N334" s="356">
        <f t="shared" si="165"/>
        <v>0</v>
      </c>
      <c r="O334" s="350">
        <f t="shared" si="165"/>
        <v>50</v>
      </c>
      <c r="P334" s="476">
        <f t="shared" si="165"/>
        <v>0</v>
      </c>
      <c r="Q334" s="469">
        <f t="shared" si="165"/>
        <v>50</v>
      </c>
    </row>
    <row r="335" spans="1:17" ht="33.75">
      <c r="A335" s="395" t="s">
        <v>176</v>
      </c>
      <c r="B335" s="390" t="s">
        <v>30</v>
      </c>
      <c r="C335" s="390" t="s">
        <v>41</v>
      </c>
      <c r="D335" s="390" t="s">
        <v>268</v>
      </c>
      <c r="E335" s="390" t="s">
        <v>316</v>
      </c>
      <c r="F335" s="390" t="s">
        <v>177</v>
      </c>
      <c r="G335" s="67">
        <v>70</v>
      </c>
      <c r="H335" s="114"/>
      <c r="I335" s="95"/>
      <c r="J335" s="95"/>
      <c r="K335" s="95"/>
      <c r="L335" s="95">
        <v>-20</v>
      </c>
      <c r="M335" s="497"/>
      <c r="N335" s="579"/>
      <c r="O335" s="352">
        <f t="shared" si="142"/>
        <v>50</v>
      </c>
      <c r="P335" s="494">
        <f>Q335-O335</f>
        <v>0</v>
      </c>
      <c r="Q335" s="495">
        <v>50</v>
      </c>
    </row>
    <row r="336" spans="1:17" s="23" customFormat="1" ht="114.75" customHeight="1">
      <c r="A336" s="401" t="s">
        <v>317</v>
      </c>
      <c r="B336" s="389" t="s">
        <v>30</v>
      </c>
      <c r="C336" s="389" t="s">
        <v>41</v>
      </c>
      <c r="D336" s="389" t="s">
        <v>268</v>
      </c>
      <c r="E336" s="389" t="s">
        <v>318</v>
      </c>
      <c r="F336" s="389"/>
      <c r="G336" s="112">
        <f>G337</f>
        <v>40</v>
      </c>
      <c r="H336" s="112">
        <f>H337</f>
        <v>0</v>
      </c>
      <c r="I336" s="112">
        <f>I337</f>
        <v>0</v>
      </c>
      <c r="J336" s="112">
        <f>J337</f>
        <v>0</v>
      </c>
      <c r="K336" s="112">
        <f t="shared" ref="K336:Q336" si="166">K337</f>
        <v>0</v>
      </c>
      <c r="L336" s="112">
        <f t="shared" si="166"/>
        <v>-40</v>
      </c>
      <c r="M336" s="469">
        <f t="shared" si="166"/>
        <v>0</v>
      </c>
      <c r="N336" s="356">
        <f t="shared" si="166"/>
        <v>0</v>
      </c>
      <c r="O336" s="350">
        <f t="shared" si="166"/>
        <v>0</v>
      </c>
      <c r="P336" s="476">
        <f t="shared" si="166"/>
        <v>0</v>
      </c>
      <c r="Q336" s="469">
        <f t="shared" si="166"/>
        <v>0</v>
      </c>
    </row>
    <row r="337" spans="1:17" ht="33.75">
      <c r="A337" s="395" t="s">
        <v>176</v>
      </c>
      <c r="B337" s="390" t="s">
        <v>30</v>
      </c>
      <c r="C337" s="390" t="s">
        <v>41</v>
      </c>
      <c r="D337" s="390" t="s">
        <v>268</v>
      </c>
      <c r="E337" s="390" t="s">
        <v>318</v>
      </c>
      <c r="F337" s="390" t="s">
        <v>177</v>
      </c>
      <c r="G337" s="67">
        <v>40</v>
      </c>
      <c r="H337" s="114"/>
      <c r="I337" s="95"/>
      <c r="J337" s="95"/>
      <c r="K337" s="95"/>
      <c r="L337" s="95">
        <v>-40</v>
      </c>
      <c r="M337" s="497"/>
      <c r="N337" s="579"/>
      <c r="O337" s="352">
        <f t="shared" si="142"/>
        <v>0</v>
      </c>
      <c r="P337" s="494">
        <f>Q337-O337</f>
        <v>0</v>
      </c>
      <c r="Q337" s="495">
        <v>0</v>
      </c>
    </row>
    <row r="338" spans="1:17" s="23" customFormat="1" ht="75.75" customHeight="1">
      <c r="A338" s="401" t="s">
        <v>319</v>
      </c>
      <c r="B338" s="389" t="s">
        <v>30</v>
      </c>
      <c r="C338" s="389" t="s">
        <v>41</v>
      </c>
      <c r="D338" s="389" t="s">
        <v>268</v>
      </c>
      <c r="E338" s="389" t="s">
        <v>320</v>
      </c>
      <c r="F338" s="389"/>
      <c r="G338" s="112">
        <f>G339</f>
        <v>40</v>
      </c>
      <c r="H338" s="112">
        <f>H339</f>
        <v>0</v>
      </c>
      <c r="I338" s="112">
        <f>I339</f>
        <v>0</v>
      </c>
      <c r="J338" s="112">
        <f>J339</f>
        <v>0</v>
      </c>
      <c r="K338" s="112">
        <f t="shared" ref="K338:Q338" si="167">K339</f>
        <v>0</v>
      </c>
      <c r="L338" s="112">
        <f t="shared" si="167"/>
        <v>-40</v>
      </c>
      <c r="M338" s="469">
        <f t="shared" si="167"/>
        <v>0</v>
      </c>
      <c r="N338" s="356">
        <f t="shared" si="167"/>
        <v>0</v>
      </c>
      <c r="O338" s="350">
        <f t="shared" si="167"/>
        <v>0</v>
      </c>
      <c r="P338" s="476">
        <f t="shared" si="167"/>
        <v>0</v>
      </c>
      <c r="Q338" s="469">
        <f t="shared" si="167"/>
        <v>0</v>
      </c>
    </row>
    <row r="339" spans="1:17" ht="33.75">
      <c r="A339" s="395" t="s">
        <v>176</v>
      </c>
      <c r="B339" s="390" t="s">
        <v>30</v>
      </c>
      <c r="C339" s="390" t="s">
        <v>41</v>
      </c>
      <c r="D339" s="390" t="s">
        <v>268</v>
      </c>
      <c r="E339" s="390" t="s">
        <v>320</v>
      </c>
      <c r="F339" s="390" t="s">
        <v>177</v>
      </c>
      <c r="G339" s="67">
        <v>40</v>
      </c>
      <c r="H339" s="114"/>
      <c r="I339" s="95"/>
      <c r="J339" s="95"/>
      <c r="K339" s="95"/>
      <c r="L339" s="95">
        <v>-40</v>
      </c>
      <c r="M339" s="497"/>
      <c r="N339" s="579"/>
      <c r="O339" s="352">
        <f t="shared" si="142"/>
        <v>0</v>
      </c>
      <c r="P339" s="494">
        <f>Q339-O339</f>
        <v>0</v>
      </c>
      <c r="Q339" s="495">
        <v>0</v>
      </c>
    </row>
    <row r="340" spans="1:17" s="23" customFormat="1">
      <c r="A340" s="401" t="s">
        <v>321</v>
      </c>
      <c r="B340" s="389" t="s">
        <v>30</v>
      </c>
      <c r="C340" s="389" t="s">
        <v>41</v>
      </c>
      <c r="D340" s="389" t="s">
        <v>268</v>
      </c>
      <c r="E340" s="389" t="s">
        <v>322</v>
      </c>
      <c r="F340" s="389"/>
      <c r="G340" s="112">
        <f>G341</f>
        <v>10</v>
      </c>
      <c r="H340" s="112">
        <f>H341</f>
        <v>0</v>
      </c>
      <c r="I340" s="112">
        <f>I341</f>
        <v>0</v>
      </c>
      <c r="J340" s="112">
        <f>J341</f>
        <v>0</v>
      </c>
      <c r="K340" s="112">
        <f t="shared" ref="K340:Q340" si="168">K341</f>
        <v>0</v>
      </c>
      <c r="L340" s="112">
        <f t="shared" si="168"/>
        <v>-10</v>
      </c>
      <c r="M340" s="469">
        <f t="shared" si="168"/>
        <v>0</v>
      </c>
      <c r="N340" s="356">
        <f t="shared" si="168"/>
        <v>0</v>
      </c>
      <c r="O340" s="350">
        <f t="shared" si="168"/>
        <v>0</v>
      </c>
      <c r="P340" s="476">
        <f t="shared" si="168"/>
        <v>0</v>
      </c>
      <c r="Q340" s="469">
        <f t="shared" si="168"/>
        <v>0</v>
      </c>
    </row>
    <row r="341" spans="1:17" ht="33.75">
      <c r="A341" s="395" t="s">
        <v>176</v>
      </c>
      <c r="B341" s="390" t="s">
        <v>30</v>
      </c>
      <c r="C341" s="390" t="s">
        <v>41</v>
      </c>
      <c r="D341" s="390" t="s">
        <v>268</v>
      </c>
      <c r="E341" s="390" t="s">
        <v>322</v>
      </c>
      <c r="F341" s="390" t="s">
        <v>177</v>
      </c>
      <c r="G341" s="67">
        <v>10</v>
      </c>
      <c r="H341" s="114"/>
      <c r="I341" s="95"/>
      <c r="J341" s="95"/>
      <c r="K341" s="95"/>
      <c r="L341" s="95">
        <v>-10</v>
      </c>
      <c r="M341" s="497"/>
      <c r="N341" s="579"/>
      <c r="O341" s="352">
        <f t="shared" si="142"/>
        <v>0</v>
      </c>
      <c r="P341" s="494">
        <f>Q341-O341</f>
        <v>0</v>
      </c>
      <c r="Q341" s="495">
        <v>0</v>
      </c>
    </row>
    <row r="342" spans="1:17" s="23" customFormat="1" ht="45">
      <c r="A342" s="401" t="s">
        <v>323</v>
      </c>
      <c r="B342" s="389" t="s">
        <v>30</v>
      </c>
      <c r="C342" s="389" t="s">
        <v>41</v>
      </c>
      <c r="D342" s="389" t="s">
        <v>268</v>
      </c>
      <c r="E342" s="389" t="s">
        <v>324</v>
      </c>
      <c r="F342" s="389"/>
      <c r="G342" s="112">
        <f>G343</f>
        <v>50</v>
      </c>
      <c r="H342" s="112">
        <f>H343</f>
        <v>0</v>
      </c>
      <c r="I342" s="112">
        <f>I343</f>
        <v>0</v>
      </c>
      <c r="J342" s="112">
        <f>J343</f>
        <v>0</v>
      </c>
      <c r="K342" s="112">
        <f t="shared" ref="K342:Q342" si="169">K343</f>
        <v>0</v>
      </c>
      <c r="L342" s="112">
        <f t="shared" si="169"/>
        <v>-50</v>
      </c>
      <c r="M342" s="469">
        <f t="shared" si="169"/>
        <v>0</v>
      </c>
      <c r="N342" s="356">
        <f t="shared" si="169"/>
        <v>0</v>
      </c>
      <c r="O342" s="350">
        <f t="shared" si="169"/>
        <v>0</v>
      </c>
      <c r="P342" s="476">
        <f t="shared" si="169"/>
        <v>0</v>
      </c>
      <c r="Q342" s="469">
        <f t="shared" si="169"/>
        <v>0</v>
      </c>
    </row>
    <row r="343" spans="1:17" ht="33.75">
      <c r="A343" s="395" t="s">
        <v>176</v>
      </c>
      <c r="B343" s="390" t="s">
        <v>30</v>
      </c>
      <c r="C343" s="390" t="s">
        <v>41</v>
      </c>
      <c r="D343" s="390" t="s">
        <v>268</v>
      </c>
      <c r="E343" s="390" t="s">
        <v>324</v>
      </c>
      <c r="F343" s="390" t="s">
        <v>177</v>
      </c>
      <c r="G343" s="67">
        <v>50</v>
      </c>
      <c r="H343" s="114"/>
      <c r="I343" s="95"/>
      <c r="J343" s="95"/>
      <c r="K343" s="95"/>
      <c r="L343" s="95">
        <v>-50</v>
      </c>
      <c r="M343" s="497"/>
      <c r="N343" s="579"/>
      <c r="O343" s="352">
        <f t="shared" si="142"/>
        <v>0</v>
      </c>
      <c r="P343" s="494">
        <f>Q343-O343</f>
        <v>0</v>
      </c>
      <c r="Q343" s="495">
        <v>0</v>
      </c>
    </row>
    <row r="344" spans="1:17" s="23" customFormat="1" ht="45">
      <c r="A344" s="401" t="s">
        <v>325</v>
      </c>
      <c r="B344" s="389" t="s">
        <v>30</v>
      </c>
      <c r="C344" s="389" t="s">
        <v>41</v>
      </c>
      <c r="D344" s="389" t="s">
        <v>268</v>
      </c>
      <c r="E344" s="389" t="s">
        <v>326</v>
      </c>
      <c r="F344" s="389"/>
      <c r="G344" s="112">
        <f t="shared" ref="G344:Q344" si="170">G345</f>
        <v>90</v>
      </c>
      <c r="H344" s="112">
        <f t="shared" si="170"/>
        <v>0</v>
      </c>
      <c r="I344" s="112">
        <f t="shared" si="170"/>
        <v>0</v>
      </c>
      <c r="J344" s="112">
        <f t="shared" si="170"/>
        <v>0</v>
      </c>
      <c r="K344" s="112">
        <f t="shared" si="170"/>
        <v>0</v>
      </c>
      <c r="L344" s="112">
        <f t="shared" si="170"/>
        <v>-90</v>
      </c>
      <c r="M344" s="469">
        <f t="shared" si="170"/>
        <v>0</v>
      </c>
      <c r="N344" s="356">
        <f t="shared" si="170"/>
        <v>0</v>
      </c>
      <c r="O344" s="350">
        <f t="shared" si="170"/>
        <v>0</v>
      </c>
      <c r="P344" s="476">
        <f t="shared" si="170"/>
        <v>0</v>
      </c>
      <c r="Q344" s="469">
        <f t="shared" si="170"/>
        <v>0</v>
      </c>
    </row>
    <row r="345" spans="1:17" ht="33.75">
      <c r="A345" s="395" t="s">
        <v>176</v>
      </c>
      <c r="B345" s="390" t="s">
        <v>30</v>
      </c>
      <c r="C345" s="390" t="s">
        <v>41</v>
      </c>
      <c r="D345" s="390" t="s">
        <v>268</v>
      </c>
      <c r="E345" s="390" t="s">
        <v>326</v>
      </c>
      <c r="F345" s="390" t="s">
        <v>177</v>
      </c>
      <c r="G345" s="67">
        <v>90</v>
      </c>
      <c r="H345" s="114"/>
      <c r="I345" s="95"/>
      <c r="J345" s="95"/>
      <c r="K345" s="95"/>
      <c r="L345" s="95">
        <v>-90</v>
      </c>
      <c r="M345" s="497"/>
      <c r="N345" s="579"/>
      <c r="O345" s="352">
        <f t="shared" si="142"/>
        <v>0</v>
      </c>
      <c r="P345" s="494">
        <f>Q345-O345</f>
        <v>0</v>
      </c>
      <c r="Q345" s="495">
        <v>0</v>
      </c>
    </row>
    <row r="346" spans="1:17" s="23" customFormat="1" ht="45">
      <c r="A346" s="401" t="s">
        <v>327</v>
      </c>
      <c r="B346" s="389" t="s">
        <v>30</v>
      </c>
      <c r="C346" s="389" t="s">
        <v>41</v>
      </c>
      <c r="D346" s="389" t="s">
        <v>268</v>
      </c>
      <c r="E346" s="389" t="s">
        <v>328</v>
      </c>
      <c r="F346" s="389"/>
      <c r="G346" s="112">
        <f>G347+G348</f>
        <v>20</v>
      </c>
      <c r="H346" s="112">
        <f t="shared" ref="H346:Q346" si="171">H347+H348</f>
        <v>0</v>
      </c>
      <c r="I346" s="112">
        <f t="shared" si="171"/>
        <v>0</v>
      </c>
      <c r="J346" s="112">
        <f t="shared" si="171"/>
        <v>0</v>
      </c>
      <c r="K346" s="112">
        <f t="shared" si="171"/>
        <v>0</v>
      </c>
      <c r="L346" s="112">
        <f t="shared" si="171"/>
        <v>0</v>
      </c>
      <c r="M346" s="469">
        <f t="shared" si="171"/>
        <v>0</v>
      </c>
      <c r="N346" s="356">
        <f t="shared" si="171"/>
        <v>0</v>
      </c>
      <c r="O346" s="350">
        <f t="shared" si="171"/>
        <v>20</v>
      </c>
      <c r="P346" s="476">
        <f t="shared" si="171"/>
        <v>0</v>
      </c>
      <c r="Q346" s="469">
        <f t="shared" si="171"/>
        <v>20</v>
      </c>
    </row>
    <row r="347" spans="1:17" ht="22.5">
      <c r="A347" s="395" t="s">
        <v>44</v>
      </c>
      <c r="B347" s="390" t="s">
        <v>30</v>
      </c>
      <c r="C347" s="390" t="s">
        <v>41</v>
      </c>
      <c r="D347" s="390" t="s">
        <v>268</v>
      </c>
      <c r="E347" s="390" t="s">
        <v>328</v>
      </c>
      <c r="F347" s="390" t="s">
        <v>45</v>
      </c>
      <c r="G347" s="67">
        <v>20</v>
      </c>
      <c r="H347" s="114"/>
      <c r="I347" s="95"/>
      <c r="J347" s="95"/>
      <c r="K347" s="95"/>
      <c r="L347" s="95">
        <v>-20</v>
      </c>
      <c r="M347" s="497"/>
      <c r="N347" s="579"/>
      <c r="O347" s="352">
        <f t="shared" si="142"/>
        <v>0</v>
      </c>
      <c r="P347" s="494">
        <f>Q347-O347</f>
        <v>0</v>
      </c>
      <c r="Q347" s="495">
        <v>0</v>
      </c>
    </row>
    <row r="348" spans="1:17">
      <c r="A348" s="395" t="s">
        <v>46</v>
      </c>
      <c r="B348" s="390" t="s">
        <v>30</v>
      </c>
      <c r="C348" s="390" t="s">
        <v>41</v>
      </c>
      <c r="D348" s="390" t="s">
        <v>268</v>
      </c>
      <c r="E348" s="390" t="s">
        <v>328</v>
      </c>
      <c r="F348" s="390" t="s">
        <v>47</v>
      </c>
      <c r="G348" s="67"/>
      <c r="H348" s="114"/>
      <c r="I348" s="95"/>
      <c r="J348" s="95"/>
      <c r="K348" s="95"/>
      <c r="L348" s="95">
        <v>20</v>
      </c>
      <c r="M348" s="497"/>
      <c r="N348" s="579"/>
      <c r="O348" s="352">
        <f t="shared" si="142"/>
        <v>20</v>
      </c>
      <c r="P348" s="494">
        <f>Q348-O348</f>
        <v>0</v>
      </c>
      <c r="Q348" s="495">
        <v>20</v>
      </c>
    </row>
    <row r="349" spans="1:17" s="23" customFormat="1">
      <c r="A349" s="401" t="s">
        <v>329</v>
      </c>
      <c r="B349" s="389" t="s">
        <v>30</v>
      </c>
      <c r="C349" s="389" t="s">
        <v>41</v>
      </c>
      <c r="D349" s="389" t="s">
        <v>268</v>
      </c>
      <c r="E349" s="389" t="s">
        <v>330</v>
      </c>
      <c r="F349" s="389"/>
      <c r="G349" s="112">
        <f>G350</f>
        <v>60</v>
      </c>
      <c r="H349" s="112">
        <f>H350</f>
        <v>0</v>
      </c>
      <c r="I349" s="112">
        <f>I350</f>
        <v>0</v>
      </c>
      <c r="J349" s="112">
        <f>J350</f>
        <v>0</v>
      </c>
      <c r="K349" s="112">
        <f t="shared" ref="K349:Q349" si="172">K350</f>
        <v>0</v>
      </c>
      <c r="L349" s="112">
        <f t="shared" si="172"/>
        <v>0</v>
      </c>
      <c r="M349" s="469">
        <f t="shared" si="172"/>
        <v>0</v>
      </c>
      <c r="N349" s="356">
        <f t="shared" si="172"/>
        <v>0</v>
      </c>
      <c r="O349" s="350">
        <f t="shared" si="172"/>
        <v>60</v>
      </c>
      <c r="P349" s="476">
        <f t="shared" si="172"/>
        <v>-60</v>
      </c>
      <c r="Q349" s="469">
        <f t="shared" si="172"/>
        <v>0</v>
      </c>
    </row>
    <row r="350" spans="1:17">
      <c r="A350" s="395" t="s">
        <v>46</v>
      </c>
      <c r="B350" s="390" t="s">
        <v>30</v>
      </c>
      <c r="C350" s="390" t="s">
        <v>41</v>
      </c>
      <c r="D350" s="390" t="s">
        <v>268</v>
      </c>
      <c r="E350" s="390" t="s">
        <v>330</v>
      </c>
      <c r="F350" s="390" t="s">
        <v>47</v>
      </c>
      <c r="G350" s="67">
        <v>60</v>
      </c>
      <c r="H350" s="114"/>
      <c r="I350" s="95"/>
      <c r="J350" s="95"/>
      <c r="K350" s="95"/>
      <c r="L350" s="95"/>
      <c r="M350" s="497"/>
      <c r="N350" s="579"/>
      <c r="O350" s="352">
        <f t="shared" si="142"/>
        <v>60</v>
      </c>
      <c r="P350" s="494">
        <f>Q350-O350</f>
        <v>-60</v>
      </c>
      <c r="Q350" s="495">
        <v>0</v>
      </c>
    </row>
    <row r="351" spans="1:17" s="23" customFormat="1">
      <c r="A351" s="401" t="s">
        <v>331</v>
      </c>
      <c r="B351" s="389" t="s">
        <v>30</v>
      </c>
      <c r="C351" s="389" t="s">
        <v>41</v>
      </c>
      <c r="D351" s="389" t="s">
        <v>268</v>
      </c>
      <c r="E351" s="389" t="s">
        <v>332</v>
      </c>
      <c r="F351" s="389"/>
      <c r="G351" s="112">
        <f>G352</f>
        <v>110</v>
      </c>
      <c r="H351" s="112">
        <f>H352</f>
        <v>0</v>
      </c>
      <c r="I351" s="112">
        <f>I352</f>
        <v>0</v>
      </c>
      <c r="J351" s="112">
        <f>J352</f>
        <v>0</v>
      </c>
      <c r="K351" s="112">
        <f t="shared" ref="K351:Q351" si="173">K352</f>
        <v>0</v>
      </c>
      <c r="L351" s="112">
        <f t="shared" si="173"/>
        <v>10</v>
      </c>
      <c r="M351" s="469">
        <f t="shared" si="173"/>
        <v>0</v>
      </c>
      <c r="N351" s="356">
        <f t="shared" si="173"/>
        <v>0</v>
      </c>
      <c r="O351" s="350">
        <f t="shared" si="173"/>
        <v>120</v>
      </c>
      <c r="P351" s="476">
        <f t="shared" si="173"/>
        <v>-93.55</v>
      </c>
      <c r="Q351" s="469">
        <f t="shared" si="173"/>
        <v>26.45</v>
      </c>
    </row>
    <row r="352" spans="1:17">
      <c r="A352" s="395" t="s">
        <v>46</v>
      </c>
      <c r="B352" s="390" t="s">
        <v>30</v>
      </c>
      <c r="C352" s="390" t="s">
        <v>41</v>
      </c>
      <c r="D352" s="390" t="s">
        <v>268</v>
      </c>
      <c r="E352" s="390" t="s">
        <v>332</v>
      </c>
      <c r="F352" s="390" t="s">
        <v>47</v>
      </c>
      <c r="G352" s="67">
        <v>110</v>
      </c>
      <c r="H352" s="114"/>
      <c r="I352" s="95"/>
      <c r="J352" s="95"/>
      <c r="K352" s="95"/>
      <c r="L352" s="95">
        <v>10</v>
      </c>
      <c r="M352" s="497"/>
      <c r="N352" s="579"/>
      <c r="O352" s="352">
        <f t="shared" si="142"/>
        <v>120</v>
      </c>
      <c r="P352" s="494">
        <f>Q352-O352</f>
        <v>-93.55</v>
      </c>
      <c r="Q352" s="495">
        <v>26.45</v>
      </c>
    </row>
    <row r="353" spans="1:17" s="23" customFormat="1" ht="28.5" customHeight="1">
      <c r="A353" s="401" t="s">
        <v>333</v>
      </c>
      <c r="B353" s="389" t="s">
        <v>30</v>
      </c>
      <c r="C353" s="389" t="s">
        <v>41</v>
      </c>
      <c r="D353" s="389" t="s">
        <v>268</v>
      </c>
      <c r="E353" s="389" t="s">
        <v>334</v>
      </c>
      <c r="F353" s="389"/>
      <c r="G353" s="112">
        <f>G354+G355</f>
        <v>15</v>
      </c>
      <c r="H353" s="112">
        <f t="shared" ref="H353:Q353" si="174">H354+H355</f>
        <v>0</v>
      </c>
      <c r="I353" s="112">
        <f t="shared" si="174"/>
        <v>0</v>
      </c>
      <c r="J353" s="112">
        <f t="shared" si="174"/>
        <v>0</v>
      </c>
      <c r="K353" s="112">
        <f t="shared" si="174"/>
        <v>0</v>
      </c>
      <c r="L353" s="112">
        <f t="shared" si="174"/>
        <v>0</v>
      </c>
      <c r="M353" s="469">
        <f t="shared" si="174"/>
        <v>0</v>
      </c>
      <c r="N353" s="356">
        <f t="shared" si="174"/>
        <v>0</v>
      </c>
      <c r="O353" s="350">
        <f t="shared" si="174"/>
        <v>15</v>
      </c>
      <c r="P353" s="476">
        <f t="shared" si="174"/>
        <v>-15</v>
      </c>
      <c r="Q353" s="469">
        <f t="shared" si="174"/>
        <v>0</v>
      </c>
    </row>
    <row r="354" spans="1:17">
      <c r="A354" s="395" t="s">
        <v>46</v>
      </c>
      <c r="B354" s="390" t="s">
        <v>30</v>
      </c>
      <c r="C354" s="390" t="s">
        <v>41</v>
      </c>
      <c r="D354" s="390" t="s">
        <v>268</v>
      </c>
      <c r="E354" s="390" t="s">
        <v>334</v>
      </c>
      <c r="F354" s="390" t="s">
        <v>47</v>
      </c>
      <c r="G354" s="67">
        <v>15</v>
      </c>
      <c r="H354" s="114"/>
      <c r="I354" s="95"/>
      <c r="J354" s="95"/>
      <c r="K354" s="95"/>
      <c r="L354" s="95">
        <v>-15</v>
      </c>
      <c r="M354" s="497"/>
      <c r="N354" s="579"/>
      <c r="O354" s="352">
        <f t="shared" si="142"/>
        <v>0</v>
      </c>
      <c r="P354" s="494">
        <f>Q354-O354</f>
        <v>0</v>
      </c>
      <c r="Q354" s="495">
        <v>0</v>
      </c>
    </row>
    <row r="355" spans="1:17" ht="33.75">
      <c r="A355" s="395" t="s">
        <v>176</v>
      </c>
      <c r="B355" s="390" t="s">
        <v>30</v>
      </c>
      <c r="C355" s="390" t="s">
        <v>41</v>
      </c>
      <c r="D355" s="390" t="s">
        <v>268</v>
      </c>
      <c r="E355" s="390" t="s">
        <v>334</v>
      </c>
      <c r="F355" s="390" t="s">
        <v>177</v>
      </c>
      <c r="G355" s="67"/>
      <c r="H355" s="114"/>
      <c r="I355" s="95"/>
      <c r="J355" s="95"/>
      <c r="K355" s="95"/>
      <c r="L355" s="95">
        <v>15</v>
      </c>
      <c r="M355" s="497"/>
      <c r="N355" s="579"/>
      <c r="O355" s="352">
        <f t="shared" si="142"/>
        <v>15</v>
      </c>
      <c r="P355" s="494">
        <f>Q355-O355</f>
        <v>-15</v>
      </c>
      <c r="Q355" s="495">
        <v>0</v>
      </c>
    </row>
    <row r="356" spans="1:17" s="23" customFormat="1" ht="22.5">
      <c r="A356" s="401" t="s">
        <v>335</v>
      </c>
      <c r="B356" s="389" t="s">
        <v>30</v>
      </c>
      <c r="C356" s="389" t="s">
        <v>41</v>
      </c>
      <c r="D356" s="389" t="s">
        <v>268</v>
      </c>
      <c r="E356" s="389" t="s">
        <v>336</v>
      </c>
      <c r="F356" s="389"/>
      <c r="G356" s="112">
        <f t="shared" ref="G356:Q356" si="175">G357</f>
        <v>100</v>
      </c>
      <c r="H356" s="112">
        <f t="shared" si="175"/>
        <v>0</v>
      </c>
      <c r="I356" s="112">
        <f t="shared" si="175"/>
        <v>0</v>
      </c>
      <c r="J356" s="112">
        <f t="shared" si="175"/>
        <v>0</v>
      </c>
      <c r="K356" s="112">
        <f t="shared" si="175"/>
        <v>0</v>
      </c>
      <c r="L356" s="112">
        <f t="shared" si="175"/>
        <v>-100</v>
      </c>
      <c r="M356" s="469">
        <f t="shared" si="175"/>
        <v>0</v>
      </c>
      <c r="N356" s="356">
        <f t="shared" si="175"/>
        <v>0</v>
      </c>
      <c r="O356" s="355">
        <f t="shared" si="175"/>
        <v>0</v>
      </c>
      <c r="P356" s="515">
        <f t="shared" si="175"/>
        <v>0</v>
      </c>
      <c r="Q356" s="469">
        <f t="shared" si="175"/>
        <v>0</v>
      </c>
    </row>
    <row r="357" spans="1:17" ht="33.75">
      <c r="A357" s="395" t="s">
        <v>176</v>
      </c>
      <c r="B357" s="390" t="s">
        <v>30</v>
      </c>
      <c r="C357" s="390" t="s">
        <v>41</v>
      </c>
      <c r="D357" s="390" t="s">
        <v>268</v>
      </c>
      <c r="E357" s="390" t="s">
        <v>336</v>
      </c>
      <c r="F357" s="390" t="s">
        <v>177</v>
      </c>
      <c r="G357" s="67">
        <v>100</v>
      </c>
      <c r="H357" s="114"/>
      <c r="I357" s="95"/>
      <c r="J357" s="95"/>
      <c r="K357" s="95"/>
      <c r="L357" s="95">
        <v>-100</v>
      </c>
      <c r="M357" s="497"/>
      <c r="N357" s="579"/>
      <c r="O357" s="352">
        <f t="shared" ref="O357:O427" si="176">I357+H357+G357+J357+K357+L357+M357+N357</f>
        <v>0</v>
      </c>
      <c r="P357" s="494">
        <f>Q357-O357</f>
        <v>0</v>
      </c>
      <c r="Q357" s="495">
        <v>0</v>
      </c>
    </row>
    <row r="358" spans="1:17" s="113" customFormat="1" ht="22.5">
      <c r="A358" s="401" t="s">
        <v>337</v>
      </c>
      <c r="B358" s="389" t="s">
        <v>30</v>
      </c>
      <c r="C358" s="389" t="s">
        <v>41</v>
      </c>
      <c r="D358" s="389" t="s">
        <v>268</v>
      </c>
      <c r="E358" s="389" t="s">
        <v>338</v>
      </c>
      <c r="F358" s="389"/>
      <c r="G358" s="112">
        <f>G359</f>
        <v>0</v>
      </c>
      <c r="H358" s="112">
        <f t="shared" ref="H358:Q358" si="177">H359</f>
        <v>0</v>
      </c>
      <c r="I358" s="112">
        <f t="shared" si="177"/>
        <v>0</v>
      </c>
      <c r="J358" s="112">
        <f t="shared" si="177"/>
        <v>0</v>
      </c>
      <c r="K358" s="112">
        <f t="shared" si="177"/>
        <v>0</v>
      </c>
      <c r="L358" s="112">
        <f t="shared" si="177"/>
        <v>20</v>
      </c>
      <c r="M358" s="469">
        <f t="shared" si="177"/>
        <v>0</v>
      </c>
      <c r="N358" s="356">
        <f t="shared" si="177"/>
        <v>0</v>
      </c>
      <c r="O358" s="350">
        <f t="shared" si="177"/>
        <v>20</v>
      </c>
      <c r="P358" s="476">
        <f t="shared" si="177"/>
        <v>0</v>
      </c>
      <c r="Q358" s="469">
        <f t="shared" si="177"/>
        <v>20</v>
      </c>
    </row>
    <row r="359" spans="1:17" s="69" customFormat="1" ht="34.5" thickBot="1">
      <c r="A359" s="498" t="s">
        <v>176</v>
      </c>
      <c r="B359" s="471" t="s">
        <v>30</v>
      </c>
      <c r="C359" s="471" t="s">
        <v>41</v>
      </c>
      <c r="D359" s="471" t="s">
        <v>268</v>
      </c>
      <c r="E359" s="471" t="s">
        <v>338</v>
      </c>
      <c r="F359" s="471" t="s">
        <v>177</v>
      </c>
      <c r="G359" s="472"/>
      <c r="H359" s="499"/>
      <c r="I359" s="500"/>
      <c r="J359" s="500"/>
      <c r="K359" s="500"/>
      <c r="L359" s="500">
        <v>20</v>
      </c>
      <c r="M359" s="501"/>
      <c r="N359" s="579"/>
      <c r="O359" s="352">
        <f t="shared" si="176"/>
        <v>20</v>
      </c>
      <c r="P359" s="477">
        <f>Q359-O359</f>
        <v>0</v>
      </c>
      <c r="Q359" s="478">
        <v>20</v>
      </c>
    </row>
    <row r="360" spans="1:17" ht="25.5" hidden="1">
      <c r="A360" s="586" t="s">
        <v>339</v>
      </c>
      <c r="B360" s="588" t="s">
        <v>30</v>
      </c>
      <c r="C360" s="588" t="s">
        <v>41</v>
      </c>
      <c r="D360" s="588" t="s">
        <v>268</v>
      </c>
      <c r="E360" s="588" t="s">
        <v>340</v>
      </c>
      <c r="F360" s="588"/>
      <c r="G360" s="593">
        <f t="shared" ref="G360:M360" si="178">G362+G363</f>
        <v>0</v>
      </c>
      <c r="H360" s="593">
        <f t="shared" si="178"/>
        <v>0</v>
      </c>
      <c r="I360" s="593">
        <f t="shared" si="178"/>
        <v>0</v>
      </c>
      <c r="J360" s="593">
        <f t="shared" si="178"/>
        <v>0</v>
      </c>
      <c r="K360" s="593">
        <f t="shared" si="178"/>
        <v>0</v>
      </c>
      <c r="L360" s="593">
        <f t="shared" si="178"/>
        <v>756.39</v>
      </c>
      <c r="M360" s="593">
        <f t="shared" si="178"/>
        <v>0</v>
      </c>
      <c r="N360" s="89">
        <f>N362+N363+N361</f>
        <v>0</v>
      </c>
      <c r="O360" s="89">
        <f t="shared" ref="O360:Q360" si="179">O362+O363+O361</f>
        <v>756.39</v>
      </c>
      <c r="P360" s="593">
        <f t="shared" si="179"/>
        <v>0</v>
      </c>
      <c r="Q360" s="593">
        <f t="shared" si="179"/>
        <v>756.39</v>
      </c>
    </row>
    <row r="361" spans="1:17" s="94" customFormat="1" hidden="1">
      <c r="A361" s="31" t="s">
        <v>46</v>
      </c>
      <c r="B361" s="21" t="s">
        <v>30</v>
      </c>
      <c r="C361" s="21" t="s">
        <v>41</v>
      </c>
      <c r="D361" s="21" t="s">
        <v>268</v>
      </c>
      <c r="E361" s="21" t="s">
        <v>340</v>
      </c>
      <c r="F361" s="21" t="s">
        <v>47</v>
      </c>
      <c r="G361" s="22"/>
      <c r="H361" s="22"/>
      <c r="I361" s="142"/>
      <c r="J361" s="142"/>
      <c r="K361" s="142"/>
      <c r="L361" s="142"/>
      <c r="M361" s="142"/>
      <c r="N361" s="142"/>
      <c r="O361" s="142"/>
      <c r="P361" s="22">
        <f>Q361-O361</f>
        <v>445.5</v>
      </c>
      <c r="Q361" s="22">
        <v>445.5</v>
      </c>
    </row>
    <row r="362" spans="1:17" ht="38.25" hidden="1">
      <c r="A362" s="31" t="s">
        <v>176</v>
      </c>
      <c r="B362" s="27" t="s">
        <v>30</v>
      </c>
      <c r="C362" s="27" t="s">
        <v>41</v>
      </c>
      <c r="D362" s="27" t="s">
        <v>268</v>
      </c>
      <c r="E362" s="27" t="s">
        <v>340</v>
      </c>
      <c r="F362" s="27" t="s">
        <v>177</v>
      </c>
      <c r="G362" s="28"/>
      <c r="H362" s="29"/>
      <c r="I362" s="30"/>
      <c r="J362" s="30"/>
      <c r="K362" s="30"/>
      <c r="L362" s="30">
        <v>310.89</v>
      </c>
      <c r="M362" s="30"/>
      <c r="N362" s="30"/>
      <c r="O362" s="298">
        <f t="shared" si="176"/>
        <v>310.89</v>
      </c>
      <c r="P362" s="287">
        <f>Q362-O362</f>
        <v>0</v>
      </c>
      <c r="Q362" s="8">
        <v>310.89</v>
      </c>
    </row>
    <row r="363" spans="1:17" hidden="1">
      <c r="A363" s="17" t="s">
        <v>92</v>
      </c>
      <c r="B363" s="27" t="s">
        <v>30</v>
      </c>
      <c r="C363" s="27" t="s">
        <v>41</v>
      </c>
      <c r="D363" s="27" t="s">
        <v>268</v>
      </c>
      <c r="E363" s="27" t="s">
        <v>340</v>
      </c>
      <c r="F363" s="27" t="s">
        <v>93</v>
      </c>
      <c r="G363" s="28"/>
      <c r="H363" s="29"/>
      <c r="I363" s="30"/>
      <c r="J363" s="30"/>
      <c r="K363" s="30"/>
      <c r="L363" s="30">
        <v>445.5</v>
      </c>
      <c r="M363" s="30"/>
      <c r="N363" s="30"/>
      <c r="O363" s="298">
        <f t="shared" si="176"/>
        <v>445.5</v>
      </c>
      <c r="P363" s="287">
        <f>Q363-O363</f>
        <v>-445.5</v>
      </c>
      <c r="Q363" s="8">
        <v>0</v>
      </c>
    </row>
    <row r="364" spans="1:17" ht="51" hidden="1">
      <c r="A364" s="65" t="s">
        <v>341</v>
      </c>
      <c r="B364" s="15" t="s">
        <v>30</v>
      </c>
      <c r="C364" s="15" t="s">
        <v>41</v>
      </c>
      <c r="D364" s="15" t="s">
        <v>268</v>
      </c>
      <c r="E364" s="15" t="s">
        <v>342</v>
      </c>
      <c r="F364" s="15"/>
      <c r="G364" s="16">
        <f>G365</f>
        <v>0</v>
      </c>
      <c r="H364" s="16">
        <f>H365</f>
        <v>4813.45136</v>
      </c>
      <c r="I364" s="16">
        <f>I365</f>
        <v>0</v>
      </c>
      <c r="J364" s="16">
        <f>J365</f>
        <v>0</v>
      </c>
      <c r="K364" s="16">
        <f t="shared" ref="K364:Q364" si="180">K365</f>
        <v>0</v>
      </c>
      <c r="L364" s="16">
        <f t="shared" si="180"/>
        <v>0</v>
      </c>
      <c r="M364" s="16">
        <f t="shared" si="180"/>
        <v>0</v>
      </c>
      <c r="N364" s="16">
        <f t="shared" si="180"/>
        <v>0</v>
      </c>
      <c r="O364" s="16">
        <f t="shared" si="180"/>
        <v>4813.45136</v>
      </c>
      <c r="P364" s="16">
        <f t="shared" si="180"/>
        <v>0</v>
      </c>
      <c r="Q364" s="16">
        <f t="shared" si="180"/>
        <v>4813.45136</v>
      </c>
    </row>
    <row r="365" spans="1:17" ht="38.25" hidden="1">
      <c r="A365" s="33" t="s">
        <v>190</v>
      </c>
      <c r="B365" s="27" t="s">
        <v>30</v>
      </c>
      <c r="C365" s="27" t="s">
        <v>41</v>
      </c>
      <c r="D365" s="27" t="s">
        <v>268</v>
      </c>
      <c r="E365" s="27" t="s">
        <v>342</v>
      </c>
      <c r="F365" s="18" t="s">
        <v>191</v>
      </c>
      <c r="G365" s="28"/>
      <c r="H365" s="29">
        <v>4813.45136</v>
      </c>
      <c r="I365" s="30"/>
      <c r="J365" s="30"/>
      <c r="K365" s="30"/>
      <c r="L365" s="30"/>
      <c r="M365" s="30"/>
      <c r="N365" s="30"/>
      <c r="O365" s="298">
        <f t="shared" si="176"/>
        <v>4813.45136</v>
      </c>
      <c r="P365" s="287">
        <f>Q365-O365</f>
        <v>0</v>
      </c>
      <c r="Q365" s="8">
        <v>4813.45136</v>
      </c>
    </row>
    <row r="366" spans="1:17" ht="76.5" hidden="1">
      <c r="A366" s="14" t="s">
        <v>29</v>
      </c>
      <c r="B366" s="15" t="s">
        <v>30</v>
      </c>
      <c r="C366" s="15" t="s">
        <v>41</v>
      </c>
      <c r="D366" s="15" t="s">
        <v>268</v>
      </c>
      <c r="E366" s="15" t="s">
        <v>32</v>
      </c>
      <c r="F366" s="115"/>
      <c r="G366" s="16">
        <f>G367</f>
        <v>0</v>
      </c>
      <c r="H366" s="16">
        <f>H367</f>
        <v>0</v>
      </c>
      <c r="I366" s="16">
        <f>I367</f>
        <v>202.1</v>
      </c>
      <c r="J366" s="16">
        <f>J367</f>
        <v>148.79999999999998</v>
      </c>
      <c r="K366" s="16">
        <f t="shared" ref="K366:Q366" si="181">K367</f>
        <v>0</v>
      </c>
      <c r="L366" s="16">
        <f t="shared" si="181"/>
        <v>0</v>
      </c>
      <c r="M366" s="16">
        <f t="shared" si="181"/>
        <v>0</v>
      </c>
      <c r="N366" s="16">
        <f t="shared" si="181"/>
        <v>0</v>
      </c>
      <c r="O366" s="16">
        <f t="shared" si="181"/>
        <v>350.9</v>
      </c>
      <c r="P366" s="16">
        <f t="shared" si="181"/>
        <v>40.300000000000011</v>
      </c>
      <c r="Q366" s="16">
        <f t="shared" si="181"/>
        <v>391.2</v>
      </c>
    </row>
    <row r="367" spans="1:17" hidden="1">
      <c r="A367" s="17" t="s">
        <v>33</v>
      </c>
      <c r="B367" s="27" t="s">
        <v>30</v>
      </c>
      <c r="C367" s="27" t="s">
        <v>41</v>
      </c>
      <c r="D367" s="27" t="s">
        <v>268</v>
      </c>
      <c r="E367" s="27" t="s">
        <v>32</v>
      </c>
      <c r="F367" s="18" t="s">
        <v>209</v>
      </c>
      <c r="G367" s="28"/>
      <c r="H367" s="29"/>
      <c r="I367" s="30">
        <v>202.1</v>
      </c>
      <c r="J367" s="30">
        <f>144.2+4.6</f>
        <v>148.79999999999998</v>
      </c>
      <c r="K367" s="30"/>
      <c r="L367" s="30"/>
      <c r="M367" s="30"/>
      <c r="N367" s="30"/>
      <c r="O367" s="298">
        <f t="shared" si="176"/>
        <v>350.9</v>
      </c>
      <c r="P367" s="287">
        <f>Q367-O367</f>
        <v>40.300000000000011</v>
      </c>
      <c r="Q367" s="8">
        <v>391.2</v>
      </c>
    </row>
    <row r="368" spans="1:17" s="23" customFormat="1" ht="51" hidden="1">
      <c r="A368" s="326" t="s">
        <v>1106</v>
      </c>
      <c r="B368" s="43" t="s">
        <v>30</v>
      </c>
      <c r="C368" s="43" t="s">
        <v>41</v>
      </c>
      <c r="D368" s="43" t="s">
        <v>268</v>
      </c>
      <c r="E368" s="43" t="s">
        <v>1102</v>
      </c>
      <c r="F368" s="43"/>
      <c r="G368" s="89"/>
      <c r="H368" s="327"/>
      <c r="I368" s="328"/>
      <c r="J368" s="328"/>
      <c r="K368" s="328"/>
      <c r="L368" s="328"/>
      <c r="M368" s="328"/>
      <c r="N368" s="328">
        <f>N369</f>
        <v>0</v>
      </c>
      <c r="O368" s="328">
        <f t="shared" ref="O368:Q368" si="182">O369</f>
        <v>0</v>
      </c>
      <c r="P368" s="328">
        <f t="shared" si="182"/>
        <v>250</v>
      </c>
      <c r="Q368" s="328">
        <f t="shared" si="182"/>
        <v>250</v>
      </c>
    </row>
    <row r="369" spans="1:17" ht="38.25" hidden="1">
      <c r="A369" s="31" t="s">
        <v>176</v>
      </c>
      <c r="B369" s="27" t="s">
        <v>30</v>
      </c>
      <c r="C369" s="27" t="s">
        <v>41</v>
      </c>
      <c r="D369" s="27" t="s">
        <v>268</v>
      </c>
      <c r="E369" s="27" t="s">
        <v>1102</v>
      </c>
      <c r="F369" s="18" t="s">
        <v>177</v>
      </c>
      <c r="G369" s="28"/>
      <c r="H369" s="29"/>
      <c r="I369" s="30"/>
      <c r="J369" s="30"/>
      <c r="K369" s="30"/>
      <c r="L369" s="30"/>
      <c r="M369" s="30"/>
      <c r="N369" s="30"/>
      <c r="O369" s="298"/>
      <c r="P369" s="305">
        <f>Q369-O369</f>
        <v>250</v>
      </c>
      <c r="Q369" s="306">
        <v>250</v>
      </c>
    </row>
    <row r="370" spans="1:17" s="23" customFormat="1" ht="13.5" thickBot="1">
      <c r="A370" s="624" t="s">
        <v>343</v>
      </c>
      <c r="B370" s="524"/>
      <c r="C370" s="524" t="s">
        <v>52</v>
      </c>
      <c r="D370" s="524" t="s">
        <v>344</v>
      </c>
      <c r="E370" s="524"/>
      <c r="F370" s="524"/>
      <c r="G370" s="525">
        <f>G388</f>
        <v>2600</v>
      </c>
      <c r="H370" s="525">
        <f t="shared" ref="H370:Q370" si="183">H388</f>
        <v>0</v>
      </c>
      <c r="I370" s="525">
        <f t="shared" si="183"/>
        <v>0</v>
      </c>
      <c r="J370" s="525">
        <f t="shared" si="183"/>
        <v>0</v>
      </c>
      <c r="K370" s="525">
        <f t="shared" si="183"/>
        <v>0</v>
      </c>
      <c r="L370" s="525">
        <f t="shared" si="183"/>
        <v>1679.3</v>
      </c>
      <c r="M370" s="526">
        <f t="shared" si="183"/>
        <v>0</v>
      </c>
      <c r="N370" s="356">
        <f t="shared" si="183"/>
        <v>0</v>
      </c>
      <c r="O370" s="350">
        <f t="shared" si="183"/>
        <v>4279.3</v>
      </c>
      <c r="P370" s="527">
        <f t="shared" si="183"/>
        <v>-376</v>
      </c>
      <c r="Q370" s="526">
        <f t="shared" si="183"/>
        <v>3903.3</v>
      </c>
    </row>
    <row r="371" spans="1:17" s="23" customFormat="1" hidden="1">
      <c r="A371" s="595" t="s">
        <v>345</v>
      </c>
      <c r="B371" s="430"/>
      <c r="C371" s="430" t="s">
        <v>52</v>
      </c>
      <c r="D371" s="430" t="s">
        <v>25</v>
      </c>
      <c r="E371" s="430"/>
      <c r="F371" s="430"/>
      <c r="G371" s="431">
        <f>G372+G374+G376</f>
        <v>0</v>
      </c>
      <c r="H371" s="431">
        <f t="shared" ref="H371:M371" si="184">H372+H374+H376</f>
        <v>0</v>
      </c>
      <c r="I371" s="431">
        <f t="shared" si="184"/>
        <v>0</v>
      </c>
      <c r="J371" s="431">
        <f t="shared" si="184"/>
        <v>20414.223000000002</v>
      </c>
      <c r="K371" s="431">
        <f t="shared" si="184"/>
        <v>0</v>
      </c>
      <c r="L371" s="431">
        <f t="shared" si="184"/>
        <v>1000</v>
      </c>
      <c r="M371" s="431">
        <f t="shared" si="184"/>
        <v>4876.8518400000003</v>
      </c>
      <c r="N371" s="22"/>
      <c r="O371" s="277">
        <f>O372+O374+O376+O380+O378</f>
        <v>26291.074840000001</v>
      </c>
      <c r="P371" s="596">
        <f t="shared" ref="P371:Q371" si="185">P372+P374+P376+P380+P378</f>
        <v>-918.48347999999987</v>
      </c>
      <c r="Q371" s="596">
        <f t="shared" si="185"/>
        <v>34856.165360000006</v>
      </c>
    </row>
    <row r="372" spans="1:17" s="23" customFormat="1" hidden="1">
      <c r="A372" s="42" t="s">
        <v>346</v>
      </c>
      <c r="B372" s="43" t="s">
        <v>30</v>
      </c>
      <c r="C372" s="43" t="s">
        <v>52</v>
      </c>
      <c r="D372" s="43" t="s">
        <v>25</v>
      </c>
      <c r="E372" s="43" t="s">
        <v>347</v>
      </c>
      <c r="F372" s="43"/>
      <c r="G372" s="89">
        <f>G373</f>
        <v>0</v>
      </c>
      <c r="H372" s="89">
        <f t="shared" ref="H372:Q372" si="186">H373</f>
        <v>0</v>
      </c>
      <c r="I372" s="89">
        <f t="shared" si="186"/>
        <v>0</v>
      </c>
      <c r="J372" s="89">
        <f t="shared" si="186"/>
        <v>0</v>
      </c>
      <c r="K372" s="89">
        <f t="shared" si="186"/>
        <v>0</v>
      </c>
      <c r="L372" s="89">
        <f t="shared" si="186"/>
        <v>1000</v>
      </c>
      <c r="M372" s="89">
        <f t="shared" si="186"/>
        <v>0</v>
      </c>
      <c r="N372" s="89">
        <f t="shared" si="186"/>
        <v>0</v>
      </c>
      <c r="O372" s="89">
        <f t="shared" si="186"/>
        <v>1000</v>
      </c>
      <c r="P372" s="89">
        <f t="shared" si="186"/>
        <v>0</v>
      </c>
      <c r="Q372" s="89">
        <f t="shared" si="186"/>
        <v>1000</v>
      </c>
    </row>
    <row r="373" spans="1:17" ht="38.25" hidden="1">
      <c r="A373" s="45" t="s">
        <v>73</v>
      </c>
      <c r="B373" s="27" t="s">
        <v>30</v>
      </c>
      <c r="C373" s="27" t="s">
        <v>52</v>
      </c>
      <c r="D373" s="27" t="s">
        <v>25</v>
      </c>
      <c r="E373" s="27" t="s">
        <v>347</v>
      </c>
      <c r="F373" s="27" t="s">
        <v>74</v>
      </c>
      <c r="G373" s="28"/>
      <c r="H373" s="28"/>
      <c r="I373" s="28"/>
      <c r="J373" s="299"/>
      <c r="K373" s="299"/>
      <c r="L373" s="299">
        <v>1000</v>
      </c>
      <c r="M373" s="299"/>
      <c r="N373" s="299"/>
      <c r="O373" s="298">
        <f t="shared" si="176"/>
        <v>1000</v>
      </c>
      <c r="P373" s="287">
        <f>Q373-O373</f>
        <v>0</v>
      </c>
      <c r="Q373" s="8">
        <v>1000</v>
      </c>
    </row>
    <row r="374" spans="1:17" s="23" customFormat="1" ht="25.5" hidden="1">
      <c r="A374" s="73" t="s">
        <v>348</v>
      </c>
      <c r="B374" s="15" t="s">
        <v>30</v>
      </c>
      <c r="C374" s="15" t="s">
        <v>52</v>
      </c>
      <c r="D374" s="15" t="s">
        <v>25</v>
      </c>
      <c r="E374" s="15" t="s">
        <v>349</v>
      </c>
      <c r="F374" s="15"/>
      <c r="G374" s="16">
        <f>G375</f>
        <v>0</v>
      </c>
      <c r="H374" s="16">
        <f>H375</f>
        <v>0</v>
      </c>
      <c r="I374" s="16">
        <f>I375</f>
        <v>0</v>
      </c>
      <c r="J374" s="16">
        <f>J375</f>
        <v>20414.223000000002</v>
      </c>
      <c r="K374" s="16">
        <f t="shared" ref="K374:Q374" si="187">K375</f>
        <v>0</v>
      </c>
      <c r="L374" s="16">
        <f t="shared" si="187"/>
        <v>0</v>
      </c>
      <c r="M374" s="16">
        <f t="shared" si="187"/>
        <v>0</v>
      </c>
      <c r="N374" s="16">
        <f t="shared" si="187"/>
        <v>0</v>
      </c>
      <c r="O374" s="16">
        <f t="shared" si="187"/>
        <v>20414.223000000002</v>
      </c>
      <c r="P374" s="16">
        <f t="shared" si="187"/>
        <v>0</v>
      </c>
      <c r="Q374" s="16">
        <f t="shared" si="187"/>
        <v>20414.223000000002</v>
      </c>
    </row>
    <row r="375" spans="1:17" ht="38.25" hidden="1">
      <c r="A375" s="45" t="s">
        <v>73</v>
      </c>
      <c r="B375" s="27" t="s">
        <v>30</v>
      </c>
      <c r="C375" s="27" t="s">
        <v>52</v>
      </c>
      <c r="D375" s="27" t="s">
        <v>25</v>
      </c>
      <c r="E375" s="27" t="s">
        <v>349</v>
      </c>
      <c r="F375" s="27" t="s">
        <v>74</v>
      </c>
      <c r="G375" s="28"/>
      <c r="H375" s="28"/>
      <c r="I375" s="28"/>
      <c r="J375" s="299">
        <v>20414.223000000002</v>
      </c>
      <c r="K375" s="299"/>
      <c r="L375" s="299"/>
      <c r="M375" s="299"/>
      <c r="N375" s="299"/>
      <c r="O375" s="298">
        <f t="shared" si="176"/>
        <v>20414.223000000002</v>
      </c>
      <c r="P375" s="287">
        <f>Q375-O375</f>
        <v>0</v>
      </c>
      <c r="Q375" s="8">
        <v>20414.223000000002</v>
      </c>
    </row>
    <row r="376" spans="1:17" hidden="1">
      <c r="A376" s="116" t="s">
        <v>350</v>
      </c>
      <c r="B376" s="77" t="s">
        <v>30</v>
      </c>
      <c r="C376" s="77" t="s">
        <v>52</v>
      </c>
      <c r="D376" s="77" t="s">
        <v>25</v>
      </c>
      <c r="E376" s="77" t="s">
        <v>351</v>
      </c>
      <c r="F376" s="77"/>
      <c r="G376" s="78">
        <f>G377</f>
        <v>0</v>
      </c>
      <c r="H376" s="78">
        <f t="shared" ref="H376:Q376" si="188">H377</f>
        <v>0</v>
      </c>
      <c r="I376" s="78">
        <f t="shared" si="188"/>
        <v>0</v>
      </c>
      <c r="J376" s="78">
        <f t="shared" si="188"/>
        <v>0</v>
      </c>
      <c r="K376" s="78">
        <f t="shared" si="188"/>
        <v>0</v>
      </c>
      <c r="L376" s="78">
        <f t="shared" si="188"/>
        <v>0</v>
      </c>
      <c r="M376" s="78">
        <f t="shared" si="188"/>
        <v>4876.8518400000003</v>
      </c>
      <c r="N376" s="78">
        <f t="shared" si="188"/>
        <v>0</v>
      </c>
      <c r="O376" s="78">
        <f t="shared" si="188"/>
        <v>4876.8518400000003</v>
      </c>
      <c r="P376" s="78">
        <f t="shared" si="188"/>
        <v>-2335.5542099999998</v>
      </c>
      <c r="Q376" s="78">
        <f t="shared" si="188"/>
        <v>2541.29763</v>
      </c>
    </row>
    <row r="377" spans="1:17" hidden="1">
      <c r="A377" s="72" t="s">
        <v>114</v>
      </c>
      <c r="B377" s="27" t="s">
        <v>30</v>
      </c>
      <c r="C377" s="27" t="s">
        <v>52</v>
      </c>
      <c r="D377" s="27" t="s">
        <v>25</v>
      </c>
      <c r="E377" s="27" t="s">
        <v>351</v>
      </c>
      <c r="F377" s="27" t="s">
        <v>115</v>
      </c>
      <c r="G377" s="28"/>
      <c r="H377" s="28"/>
      <c r="I377" s="28"/>
      <c r="J377" s="299"/>
      <c r="K377" s="299"/>
      <c r="L377" s="299"/>
      <c r="M377" s="299">
        <v>4876.8518400000003</v>
      </c>
      <c r="N377" s="299"/>
      <c r="O377" s="298">
        <f t="shared" si="176"/>
        <v>4876.8518400000003</v>
      </c>
      <c r="P377" s="287">
        <v>-2335.5542099999998</v>
      </c>
      <c r="Q377" s="287">
        <v>2541.29763</v>
      </c>
    </row>
    <row r="378" spans="1:17" s="23" customFormat="1" ht="25.5" hidden="1">
      <c r="A378" s="116" t="s">
        <v>1107</v>
      </c>
      <c r="B378" s="77" t="s">
        <v>30</v>
      </c>
      <c r="C378" s="77" t="s">
        <v>52</v>
      </c>
      <c r="D378" s="77" t="s">
        <v>25</v>
      </c>
      <c r="E378" s="77" t="s">
        <v>1108</v>
      </c>
      <c r="F378" s="77"/>
      <c r="G378" s="78"/>
      <c r="H378" s="78"/>
      <c r="I378" s="78"/>
      <c r="J378" s="282"/>
      <c r="K378" s="282"/>
      <c r="L378" s="282"/>
      <c r="M378" s="282"/>
      <c r="N378" s="282">
        <f>N379</f>
        <v>0</v>
      </c>
      <c r="O378" s="282">
        <f t="shared" ref="O378:Q378" si="189">O379</f>
        <v>0</v>
      </c>
      <c r="P378" s="282">
        <f t="shared" si="189"/>
        <v>1417.0707299999999</v>
      </c>
      <c r="Q378" s="282">
        <f t="shared" si="189"/>
        <v>1417.0707299999999</v>
      </c>
    </row>
    <row r="379" spans="1:17" hidden="1">
      <c r="A379" s="72" t="s">
        <v>114</v>
      </c>
      <c r="B379" s="27" t="s">
        <v>30</v>
      </c>
      <c r="C379" s="27" t="s">
        <v>52</v>
      </c>
      <c r="D379" s="27" t="s">
        <v>25</v>
      </c>
      <c r="E379" s="27" t="s">
        <v>1108</v>
      </c>
      <c r="F379" s="27" t="s">
        <v>115</v>
      </c>
      <c r="G379" s="28"/>
      <c r="H379" s="28"/>
      <c r="I379" s="28"/>
      <c r="J379" s="299"/>
      <c r="K379" s="299"/>
      <c r="L379" s="299"/>
      <c r="M379" s="299"/>
      <c r="N379" s="299"/>
      <c r="O379" s="298"/>
      <c r="P379" s="308">
        <v>1417.0707299999999</v>
      </c>
      <c r="Q379" s="9">
        <v>1417.0707299999999</v>
      </c>
    </row>
    <row r="380" spans="1:17" s="23" customFormat="1" ht="39.75" hidden="1" customHeight="1">
      <c r="A380" s="321" t="s">
        <v>1104</v>
      </c>
      <c r="B380" s="43" t="s">
        <v>30</v>
      </c>
      <c r="C380" s="43" t="s">
        <v>52</v>
      </c>
      <c r="D380" s="43" t="s">
        <v>25</v>
      </c>
      <c r="E380" s="43" t="s">
        <v>1103</v>
      </c>
      <c r="F380" s="43"/>
      <c r="G380" s="89"/>
      <c r="H380" s="89"/>
      <c r="I380" s="89"/>
      <c r="J380" s="283"/>
      <c r="K380" s="283"/>
      <c r="L380" s="283"/>
      <c r="M380" s="283"/>
      <c r="N380" s="283">
        <f>N381</f>
        <v>0</v>
      </c>
      <c r="O380" s="283">
        <f t="shared" ref="O380:Q380" si="190">O381</f>
        <v>0</v>
      </c>
      <c r="P380" s="283">
        <f t="shared" si="190"/>
        <v>0</v>
      </c>
      <c r="Q380" s="283">
        <f t="shared" si="190"/>
        <v>9483.5740000000005</v>
      </c>
    </row>
    <row r="381" spans="1:17" ht="25.5" hidden="1">
      <c r="A381" s="33" t="s">
        <v>1101</v>
      </c>
      <c r="B381" s="27" t="s">
        <v>30</v>
      </c>
      <c r="C381" s="27" t="s">
        <v>52</v>
      </c>
      <c r="D381" s="27" t="s">
        <v>25</v>
      </c>
      <c r="E381" s="27" t="s">
        <v>1103</v>
      </c>
      <c r="F381" s="27" t="s">
        <v>119</v>
      </c>
      <c r="G381" s="28"/>
      <c r="H381" s="28"/>
      <c r="I381" s="28"/>
      <c r="J381" s="299"/>
      <c r="K381" s="299"/>
      <c r="L381" s="299"/>
      <c r="M381" s="299"/>
      <c r="N381" s="299"/>
      <c r="O381" s="298"/>
      <c r="P381" s="287"/>
      <c r="Q381" s="8">
        <v>9483.5740000000005</v>
      </c>
    </row>
    <row r="382" spans="1:17" s="23" customFormat="1" hidden="1">
      <c r="A382" s="96" t="s">
        <v>1105</v>
      </c>
      <c r="B382" s="21"/>
      <c r="C382" s="21" t="s">
        <v>52</v>
      </c>
      <c r="D382" s="21" t="s">
        <v>31</v>
      </c>
      <c r="E382" s="21"/>
      <c r="F382" s="21"/>
      <c r="G382" s="22">
        <f>G383+G386</f>
        <v>0</v>
      </c>
      <c r="H382" s="22">
        <f t="shared" ref="H382:L382" si="191">H383+H386</f>
        <v>0</v>
      </c>
      <c r="I382" s="22">
        <f t="shared" si="191"/>
        <v>0</v>
      </c>
      <c r="J382" s="22">
        <f t="shared" si="191"/>
        <v>1804.442</v>
      </c>
      <c r="K382" s="22">
        <f t="shared" si="191"/>
        <v>0</v>
      </c>
      <c r="L382" s="22">
        <f t="shared" si="191"/>
        <v>2184.5755800000002</v>
      </c>
      <c r="M382" s="22"/>
      <c r="N382" s="22"/>
      <c r="O382" s="277">
        <f>O383+O386</f>
        <v>3989.0175800000002</v>
      </c>
      <c r="P382" s="277">
        <f t="shared" ref="P382:Q382" si="192">P383+P386</f>
        <v>0</v>
      </c>
      <c r="Q382" s="277">
        <f t="shared" si="192"/>
        <v>3989.0175800000002</v>
      </c>
    </row>
    <row r="383" spans="1:17" s="23" customFormat="1" ht="25.5" hidden="1">
      <c r="A383" s="42" t="s">
        <v>352</v>
      </c>
      <c r="B383" s="15" t="s">
        <v>30</v>
      </c>
      <c r="C383" s="15" t="s">
        <v>52</v>
      </c>
      <c r="D383" s="15" t="s">
        <v>31</v>
      </c>
      <c r="E383" s="15" t="s">
        <v>353</v>
      </c>
      <c r="F383" s="15"/>
      <c r="G383" s="16">
        <f>G384+G385</f>
        <v>0</v>
      </c>
      <c r="H383" s="16">
        <f t="shared" ref="H383:Q383" si="193">H384+H385</f>
        <v>0</v>
      </c>
      <c r="I383" s="16">
        <f t="shared" si="193"/>
        <v>0</v>
      </c>
      <c r="J383" s="16">
        <f t="shared" si="193"/>
        <v>1804.442</v>
      </c>
      <c r="K383" s="16">
        <f t="shared" si="193"/>
        <v>0</v>
      </c>
      <c r="L383" s="16">
        <f t="shared" si="193"/>
        <v>0</v>
      </c>
      <c r="M383" s="16">
        <f t="shared" si="193"/>
        <v>0</v>
      </c>
      <c r="N383" s="16">
        <f t="shared" si="193"/>
        <v>0</v>
      </c>
      <c r="O383" s="16">
        <f t="shared" si="193"/>
        <v>1804.442</v>
      </c>
      <c r="P383" s="16">
        <f t="shared" si="193"/>
        <v>0</v>
      </c>
      <c r="Q383" s="16">
        <f t="shared" si="193"/>
        <v>1804.442</v>
      </c>
    </row>
    <row r="384" spans="1:17" hidden="1">
      <c r="A384" s="31" t="s">
        <v>46</v>
      </c>
      <c r="B384" s="27" t="s">
        <v>30</v>
      </c>
      <c r="C384" s="27" t="s">
        <v>52</v>
      </c>
      <c r="D384" s="27" t="s">
        <v>31</v>
      </c>
      <c r="E384" s="27" t="s">
        <v>353</v>
      </c>
      <c r="F384" s="27" t="s">
        <v>47</v>
      </c>
      <c r="G384" s="28"/>
      <c r="H384" s="28"/>
      <c r="I384" s="28"/>
      <c r="J384" s="299">
        <v>1804.442</v>
      </c>
      <c r="K384" s="299"/>
      <c r="L384" s="299">
        <v>-1804.442</v>
      </c>
      <c r="M384" s="299"/>
      <c r="N384" s="299"/>
      <c r="O384" s="298">
        <f t="shared" si="176"/>
        <v>0</v>
      </c>
      <c r="P384" s="287">
        <f>Q384-O384</f>
        <v>0</v>
      </c>
      <c r="Q384" s="8"/>
    </row>
    <row r="385" spans="1:17" ht="38.25" hidden="1">
      <c r="A385" s="45" t="s">
        <v>73</v>
      </c>
      <c r="B385" s="27" t="s">
        <v>30</v>
      </c>
      <c r="C385" s="27" t="s">
        <v>52</v>
      </c>
      <c r="D385" s="27" t="s">
        <v>31</v>
      </c>
      <c r="E385" s="27" t="s">
        <v>353</v>
      </c>
      <c r="F385" s="27" t="s">
        <v>74</v>
      </c>
      <c r="G385" s="28"/>
      <c r="H385" s="28"/>
      <c r="I385" s="28"/>
      <c r="J385" s="299"/>
      <c r="K385" s="299"/>
      <c r="L385" s="299">
        <v>1804.442</v>
      </c>
      <c r="M385" s="299"/>
      <c r="N385" s="299"/>
      <c r="O385" s="298">
        <f t="shared" si="176"/>
        <v>1804.442</v>
      </c>
      <c r="P385" s="287">
        <f>Q385-O385</f>
        <v>0</v>
      </c>
      <c r="Q385" s="8">
        <v>1804.442</v>
      </c>
    </row>
    <row r="386" spans="1:17" s="23" customFormat="1" ht="25.5" hidden="1">
      <c r="A386" s="117" t="s">
        <v>352</v>
      </c>
      <c r="B386" s="118" t="s">
        <v>30</v>
      </c>
      <c r="C386" s="118" t="s">
        <v>52</v>
      </c>
      <c r="D386" s="118" t="s">
        <v>31</v>
      </c>
      <c r="E386" s="118" t="s">
        <v>354</v>
      </c>
      <c r="F386" s="118"/>
      <c r="G386" s="119">
        <f>G387</f>
        <v>0</v>
      </c>
      <c r="H386" s="119">
        <f t="shared" ref="H386:Q386" si="194">H387</f>
        <v>0</v>
      </c>
      <c r="I386" s="119">
        <f t="shared" si="194"/>
        <v>0</v>
      </c>
      <c r="J386" s="119">
        <f t="shared" si="194"/>
        <v>0</v>
      </c>
      <c r="K386" s="119">
        <f t="shared" si="194"/>
        <v>0</v>
      </c>
      <c r="L386" s="119">
        <f t="shared" si="194"/>
        <v>2184.5755800000002</v>
      </c>
      <c r="M386" s="119">
        <f t="shared" si="194"/>
        <v>0</v>
      </c>
      <c r="N386" s="119">
        <f t="shared" si="194"/>
        <v>0</v>
      </c>
      <c r="O386" s="119">
        <f t="shared" si="194"/>
        <v>2184.5755800000002</v>
      </c>
      <c r="P386" s="119">
        <f t="shared" si="194"/>
        <v>0</v>
      </c>
      <c r="Q386" s="119">
        <f t="shared" si="194"/>
        <v>2184.5755800000002</v>
      </c>
    </row>
    <row r="387" spans="1:17" hidden="1">
      <c r="A387" s="31" t="s">
        <v>46</v>
      </c>
      <c r="B387" s="27" t="s">
        <v>30</v>
      </c>
      <c r="C387" s="27" t="s">
        <v>52</v>
      </c>
      <c r="D387" s="27" t="s">
        <v>31</v>
      </c>
      <c r="E387" s="27" t="s">
        <v>354</v>
      </c>
      <c r="F387" s="27" t="s">
        <v>47</v>
      </c>
      <c r="G387" s="28"/>
      <c r="H387" s="28"/>
      <c r="I387" s="28"/>
      <c r="J387" s="299"/>
      <c r="K387" s="299"/>
      <c r="L387" s="299">
        <v>2184.5755800000002</v>
      </c>
      <c r="M387" s="299"/>
      <c r="N387" s="299"/>
      <c r="O387" s="298">
        <f t="shared" si="176"/>
        <v>2184.5755800000002</v>
      </c>
      <c r="P387" s="287">
        <f>Q387-O387</f>
        <v>0</v>
      </c>
      <c r="Q387" s="8">
        <v>2184.5755800000002</v>
      </c>
    </row>
    <row r="388" spans="1:17" s="23" customFormat="1">
      <c r="A388" s="507" t="s">
        <v>355</v>
      </c>
      <c r="B388" s="466"/>
      <c r="C388" s="466" t="s">
        <v>52</v>
      </c>
      <c r="D388" s="466" t="s">
        <v>127</v>
      </c>
      <c r="E388" s="466"/>
      <c r="F388" s="466"/>
      <c r="G388" s="467">
        <f>G389</f>
        <v>2600</v>
      </c>
      <c r="H388" s="467">
        <f t="shared" ref="H388:Q389" si="195">H389</f>
        <v>0</v>
      </c>
      <c r="I388" s="467">
        <f t="shared" si="195"/>
        <v>0</v>
      </c>
      <c r="J388" s="467">
        <f t="shared" si="195"/>
        <v>0</v>
      </c>
      <c r="K388" s="467">
        <f t="shared" si="195"/>
        <v>0</v>
      </c>
      <c r="L388" s="467">
        <f t="shared" si="195"/>
        <v>1679.3</v>
      </c>
      <c r="M388" s="468">
        <f t="shared" si="195"/>
        <v>0</v>
      </c>
      <c r="N388" s="356">
        <f t="shared" si="195"/>
        <v>0</v>
      </c>
      <c r="O388" s="350">
        <f t="shared" si="195"/>
        <v>4279.3</v>
      </c>
      <c r="P388" s="475">
        <f t="shared" si="195"/>
        <v>-376</v>
      </c>
      <c r="Q388" s="468">
        <f t="shared" si="195"/>
        <v>3903.3</v>
      </c>
    </row>
    <row r="389" spans="1:17" s="23" customFormat="1" ht="33.75">
      <c r="A389" s="401" t="s">
        <v>356</v>
      </c>
      <c r="B389" s="389" t="s">
        <v>30</v>
      </c>
      <c r="C389" s="389" t="s">
        <v>52</v>
      </c>
      <c r="D389" s="389" t="s">
        <v>127</v>
      </c>
      <c r="E389" s="389" t="s">
        <v>357</v>
      </c>
      <c r="F389" s="389"/>
      <c r="G389" s="112">
        <f>G390</f>
        <v>2600</v>
      </c>
      <c r="H389" s="112">
        <f t="shared" si="195"/>
        <v>0</v>
      </c>
      <c r="I389" s="112">
        <f t="shared" si="195"/>
        <v>0</v>
      </c>
      <c r="J389" s="112">
        <f t="shared" si="195"/>
        <v>0</v>
      </c>
      <c r="K389" s="112">
        <f t="shared" si="195"/>
        <v>0</v>
      </c>
      <c r="L389" s="112">
        <f t="shared" si="195"/>
        <v>1679.3</v>
      </c>
      <c r="M389" s="469">
        <f t="shared" si="195"/>
        <v>0</v>
      </c>
      <c r="N389" s="356">
        <f t="shared" si="195"/>
        <v>0</v>
      </c>
      <c r="O389" s="350">
        <f t="shared" si="195"/>
        <v>4279.3</v>
      </c>
      <c r="P389" s="476">
        <f t="shared" si="195"/>
        <v>-376</v>
      </c>
      <c r="Q389" s="469">
        <f t="shared" si="195"/>
        <v>3903.3</v>
      </c>
    </row>
    <row r="390" spans="1:17" s="23" customFormat="1" ht="22.5">
      <c r="A390" s="401" t="s">
        <v>358</v>
      </c>
      <c r="B390" s="389" t="s">
        <v>30</v>
      </c>
      <c r="C390" s="389" t="s">
        <v>52</v>
      </c>
      <c r="D390" s="389" t="s">
        <v>127</v>
      </c>
      <c r="E390" s="389" t="s">
        <v>359</v>
      </c>
      <c r="F390" s="389"/>
      <c r="G390" s="112">
        <f>G391+G393</f>
        <v>2600</v>
      </c>
      <c r="H390" s="112">
        <f>H391+H393</f>
        <v>0</v>
      </c>
      <c r="I390" s="112">
        <f>I391+I393</f>
        <v>0</v>
      </c>
      <c r="J390" s="112">
        <f>J391+J393</f>
        <v>0</v>
      </c>
      <c r="K390" s="112">
        <f t="shared" ref="K390:Q390" si="196">K391+K393</f>
        <v>0</v>
      </c>
      <c r="L390" s="112">
        <f t="shared" si="196"/>
        <v>1679.3</v>
      </c>
      <c r="M390" s="469">
        <f t="shared" si="196"/>
        <v>0</v>
      </c>
      <c r="N390" s="356">
        <f t="shared" si="196"/>
        <v>0</v>
      </c>
      <c r="O390" s="350">
        <f t="shared" si="196"/>
        <v>4279.3</v>
      </c>
      <c r="P390" s="476">
        <f t="shared" si="196"/>
        <v>-376</v>
      </c>
      <c r="Q390" s="469">
        <f t="shared" si="196"/>
        <v>3903.3</v>
      </c>
    </row>
    <row r="391" spans="1:17" s="23" customFormat="1" ht="22.5">
      <c r="A391" s="401" t="s">
        <v>360</v>
      </c>
      <c r="B391" s="389" t="s">
        <v>30</v>
      </c>
      <c r="C391" s="389" t="s">
        <v>52</v>
      </c>
      <c r="D391" s="389" t="s">
        <v>127</v>
      </c>
      <c r="E391" s="389" t="s">
        <v>361</v>
      </c>
      <c r="F391" s="389"/>
      <c r="G391" s="112">
        <f>G392</f>
        <v>600</v>
      </c>
      <c r="H391" s="112">
        <f>H392</f>
        <v>0</v>
      </c>
      <c r="I391" s="112">
        <f>I392</f>
        <v>0</v>
      </c>
      <c r="J391" s="112">
        <f>J392</f>
        <v>0</v>
      </c>
      <c r="K391" s="112">
        <f t="shared" ref="K391:Q391" si="197">K392</f>
        <v>0</v>
      </c>
      <c r="L391" s="112">
        <f t="shared" si="197"/>
        <v>0</v>
      </c>
      <c r="M391" s="469">
        <f t="shared" si="197"/>
        <v>0</v>
      </c>
      <c r="N391" s="356">
        <f t="shared" si="197"/>
        <v>0</v>
      </c>
      <c r="O391" s="350">
        <f t="shared" si="197"/>
        <v>600</v>
      </c>
      <c r="P391" s="476">
        <f t="shared" si="197"/>
        <v>-106</v>
      </c>
      <c r="Q391" s="469">
        <f t="shared" si="197"/>
        <v>494</v>
      </c>
    </row>
    <row r="392" spans="1:17">
      <c r="A392" s="395" t="s">
        <v>46</v>
      </c>
      <c r="B392" s="390" t="s">
        <v>30</v>
      </c>
      <c r="C392" s="390" t="s">
        <v>52</v>
      </c>
      <c r="D392" s="390" t="s">
        <v>127</v>
      </c>
      <c r="E392" s="390" t="s">
        <v>361</v>
      </c>
      <c r="F392" s="390" t="s">
        <v>47</v>
      </c>
      <c r="G392" s="67">
        <v>600</v>
      </c>
      <c r="H392" s="114"/>
      <c r="I392" s="95"/>
      <c r="J392" s="95"/>
      <c r="K392" s="95"/>
      <c r="L392" s="95"/>
      <c r="M392" s="497"/>
      <c r="N392" s="579"/>
      <c r="O392" s="352">
        <f t="shared" si="176"/>
        <v>600</v>
      </c>
      <c r="P392" s="494">
        <f>Q392-O392</f>
        <v>-106</v>
      </c>
      <c r="Q392" s="495">
        <v>494</v>
      </c>
    </row>
    <row r="393" spans="1:17" s="23" customFormat="1" ht="22.5">
      <c r="A393" s="401" t="s">
        <v>362</v>
      </c>
      <c r="B393" s="389" t="s">
        <v>30</v>
      </c>
      <c r="C393" s="389" t="s">
        <v>52</v>
      </c>
      <c r="D393" s="389" t="s">
        <v>127</v>
      </c>
      <c r="E393" s="389" t="s">
        <v>363</v>
      </c>
      <c r="F393" s="389"/>
      <c r="G393" s="112">
        <f>G394</f>
        <v>2000</v>
      </c>
      <c r="H393" s="112">
        <f>H394</f>
        <v>0</v>
      </c>
      <c r="I393" s="112">
        <f>I394</f>
        <v>0</v>
      </c>
      <c r="J393" s="112">
        <f>J394</f>
        <v>0</v>
      </c>
      <c r="K393" s="112">
        <f t="shared" ref="K393:Q393" si="198">K394</f>
        <v>0</v>
      </c>
      <c r="L393" s="112">
        <f t="shared" si="198"/>
        <v>1679.3</v>
      </c>
      <c r="M393" s="469">
        <f t="shared" si="198"/>
        <v>0</v>
      </c>
      <c r="N393" s="356">
        <f t="shared" si="198"/>
        <v>0</v>
      </c>
      <c r="O393" s="350">
        <f t="shared" si="198"/>
        <v>3679.3</v>
      </c>
      <c r="P393" s="476">
        <f t="shared" si="198"/>
        <v>-270</v>
      </c>
      <c r="Q393" s="469">
        <f t="shared" si="198"/>
        <v>3409.3</v>
      </c>
    </row>
    <row r="394" spans="1:17">
      <c r="A394" s="395" t="s">
        <v>46</v>
      </c>
      <c r="B394" s="390" t="s">
        <v>30</v>
      </c>
      <c r="C394" s="390" t="s">
        <v>52</v>
      </c>
      <c r="D394" s="390" t="s">
        <v>127</v>
      </c>
      <c r="E394" s="390" t="s">
        <v>363</v>
      </c>
      <c r="F394" s="390" t="s">
        <v>47</v>
      </c>
      <c r="G394" s="67">
        <v>2000</v>
      </c>
      <c r="H394" s="114"/>
      <c r="I394" s="95"/>
      <c r="J394" s="95"/>
      <c r="K394" s="95"/>
      <c r="L394" s="95">
        <v>1679.3</v>
      </c>
      <c r="M394" s="497"/>
      <c r="N394" s="579"/>
      <c r="O394" s="352">
        <f t="shared" si="176"/>
        <v>3679.3</v>
      </c>
      <c r="P394" s="494">
        <f>Q394-O394</f>
        <v>-270</v>
      </c>
      <c r="Q394" s="495">
        <v>3409.3</v>
      </c>
    </row>
    <row r="395" spans="1:17">
      <c r="A395" s="388" t="s">
        <v>364</v>
      </c>
      <c r="B395" s="389"/>
      <c r="C395" s="389" t="s">
        <v>60</v>
      </c>
      <c r="D395" s="389"/>
      <c r="E395" s="389"/>
      <c r="F395" s="389"/>
      <c r="G395" s="112">
        <f>G396+G440+G593+G734</f>
        <v>722967.11399999994</v>
      </c>
      <c r="H395" s="112">
        <f t="shared" ref="H395:Q395" si="199">H396+H440+H593+H734</f>
        <v>-5747.5733999999993</v>
      </c>
      <c r="I395" s="112">
        <f t="shared" si="199"/>
        <v>3975.0360000000001</v>
      </c>
      <c r="J395" s="112">
        <f t="shared" si="199"/>
        <v>4198.7305999999999</v>
      </c>
      <c r="K395" s="112">
        <f t="shared" si="199"/>
        <v>8199</v>
      </c>
      <c r="L395" s="112">
        <f t="shared" si="199"/>
        <v>-8273.6726799999979</v>
      </c>
      <c r="M395" s="469">
        <f t="shared" si="199"/>
        <v>-2140.3000000000002</v>
      </c>
      <c r="N395" s="356">
        <f t="shared" si="199"/>
        <v>0</v>
      </c>
      <c r="O395" s="350">
        <f t="shared" si="199"/>
        <v>723178.33451999992</v>
      </c>
      <c r="P395" s="476">
        <f t="shared" si="199"/>
        <v>-4891.763330000007</v>
      </c>
      <c r="Q395" s="469">
        <f t="shared" si="199"/>
        <v>718286.57118999993</v>
      </c>
    </row>
    <row r="396" spans="1:17">
      <c r="A396" s="388"/>
      <c r="B396" s="389"/>
      <c r="C396" s="389" t="s">
        <v>60</v>
      </c>
      <c r="D396" s="389" t="s">
        <v>25</v>
      </c>
      <c r="E396" s="389"/>
      <c r="F396" s="389"/>
      <c r="G396" s="112">
        <f>G398</f>
        <v>317613.89399999997</v>
      </c>
      <c r="H396" s="112">
        <f t="shared" ref="H396:Q396" si="200">H398</f>
        <v>-20828.988499999999</v>
      </c>
      <c r="I396" s="112">
        <f t="shared" si="200"/>
        <v>308.7</v>
      </c>
      <c r="J396" s="112">
        <f t="shared" si="200"/>
        <v>2700.2570000000001</v>
      </c>
      <c r="K396" s="112">
        <f t="shared" si="200"/>
        <v>2300</v>
      </c>
      <c r="L396" s="112">
        <f t="shared" si="200"/>
        <v>-1025.7292599999998</v>
      </c>
      <c r="M396" s="469">
        <f t="shared" si="200"/>
        <v>0</v>
      </c>
      <c r="N396" s="356">
        <f t="shared" si="200"/>
        <v>0</v>
      </c>
      <c r="O396" s="350">
        <f t="shared" si="200"/>
        <v>301068.13323999994</v>
      </c>
      <c r="P396" s="476">
        <f t="shared" si="200"/>
        <v>-2362.6647400000174</v>
      </c>
      <c r="Q396" s="469">
        <f t="shared" si="200"/>
        <v>298705.46849999996</v>
      </c>
    </row>
    <row r="397" spans="1:17" ht="22.5">
      <c r="A397" s="388" t="s">
        <v>365</v>
      </c>
      <c r="B397" s="389" t="s">
        <v>30</v>
      </c>
      <c r="C397" s="389" t="s">
        <v>60</v>
      </c>
      <c r="D397" s="389" t="s">
        <v>344</v>
      </c>
      <c r="E397" s="389" t="s">
        <v>366</v>
      </c>
      <c r="F397" s="389"/>
      <c r="G397" s="112"/>
      <c r="H397" s="112"/>
      <c r="I397" s="366"/>
      <c r="J397" s="366"/>
      <c r="K397" s="366"/>
      <c r="L397" s="366"/>
      <c r="M397" s="469"/>
      <c r="N397" s="357"/>
      <c r="O397" s="355"/>
      <c r="P397" s="515"/>
      <c r="Q397" s="469"/>
    </row>
    <row r="398" spans="1:17" s="23" customFormat="1" ht="14.25" customHeight="1">
      <c r="A398" s="388" t="s">
        <v>367</v>
      </c>
      <c r="B398" s="389" t="s">
        <v>30</v>
      </c>
      <c r="C398" s="389" t="s">
        <v>60</v>
      </c>
      <c r="D398" s="389" t="s">
        <v>25</v>
      </c>
      <c r="E398" s="389" t="s">
        <v>366</v>
      </c>
      <c r="F398" s="389"/>
      <c r="G398" s="112">
        <f>G399+G401+G403+G405+G408+G411+G413+G415+G417+G426</f>
        <v>317613.89399999997</v>
      </c>
      <c r="H398" s="112">
        <f t="shared" ref="H398:Q398" si="201">H399+H401+H403+H405+H408+H411+H413+H415+H417+H426</f>
        <v>-20828.988499999999</v>
      </c>
      <c r="I398" s="112">
        <f t="shared" si="201"/>
        <v>308.7</v>
      </c>
      <c r="J398" s="112">
        <f t="shared" si="201"/>
        <v>2700.2570000000001</v>
      </c>
      <c r="K398" s="112">
        <f t="shared" si="201"/>
        <v>2300</v>
      </c>
      <c r="L398" s="112">
        <f t="shared" si="201"/>
        <v>-1025.7292599999998</v>
      </c>
      <c r="M398" s="469">
        <f t="shared" si="201"/>
        <v>0</v>
      </c>
      <c r="N398" s="356">
        <f t="shared" si="201"/>
        <v>0</v>
      </c>
      <c r="O398" s="350">
        <f t="shared" si="201"/>
        <v>301068.13323999994</v>
      </c>
      <c r="P398" s="476">
        <f t="shared" si="201"/>
        <v>-2362.6647400000174</v>
      </c>
      <c r="Q398" s="469">
        <f t="shared" si="201"/>
        <v>298705.46849999996</v>
      </c>
    </row>
    <row r="399" spans="1:17" s="23" customFormat="1">
      <c r="A399" s="388" t="s">
        <v>368</v>
      </c>
      <c r="B399" s="389" t="s">
        <v>30</v>
      </c>
      <c r="C399" s="389" t="s">
        <v>60</v>
      </c>
      <c r="D399" s="389" t="s">
        <v>25</v>
      </c>
      <c r="E399" s="389" t="s">
        <v>369</v>
      </c>
      <c r="F399" s="389"/>
      <c r="G399" s="112">
        <f>G400</f>
        <v>50</v>
      </c>
      <c r="H399" s="112">
        <f>H400</f>
        <v>0</v>
      </c>
      <c r="I399" s="112">
        <f>I400</f>
        <v>0</v>
      </c>
      <c r="J399" s="112">
        <f>J400</f>
        <v>0</v>
      </c>
      <c r="K399" s="112">
        <f t="shared" ref="K399:Q399" si="202">K400</f>
        <v>0</v>
      </c>
      <c r="L399" s="112">
        <f t="shared" si="202"/>
        <v>0</v>
      </c>
      <c r="M399" s="469">
        <f t="shared" si="202"/>
        <v>0</v>
      </c>
      <c r="N399" s="356">
        <f t="shared" si="202"/>
        <v>0</v>
      </c>
      <c r="O399" s="350">
        <f t="shared" si="202"/>
        <v>50</v>
      </c>
      <c r="P399" s="476">
        <f t="shared" si="202"/>
        <v>0</v>
      </c>
      <c r="Q399" s="469">
        <f t="shared" si="202"/>
        <v>50</v>
      </c>
    </row>
    <row r="400" spans="1:17">
      <c r="A400" s="395" t="s">
        <v>46</v>
      </c>
      <c r="B400" s="390" t="s">
        <v>30</v>
      </c>
      <c r="C400" s="390" t="s">
        <v>60</v>
      </c>
      <c r="D400" s="390" t="s">
        <v>25</v>
      </c>
      <c r="E400" s="390" t="s">
        <v>369</v>
      </c>
      <c r="F400" s="390" t="s">
        <v>47</v>
      </c>
      <c r="G400" s="67">
        <v>50</v>
      </c>
      <c r="H400" s="114"/>
      <c r="I400" s="95"/>
      <c r="J400" s="95"/>
      <c r="K400" s="95"/>
      <c r="L400" s="95"/>
      <c r="M400" s="497"/>
      <c r="N400" s="579"/>
      <c r="O400" s="352">
        <f t="shared" si="176"/>
        <v>50</v>
      </c>
      <c r="P400" s="494">
        <f>Q400-O400</f>
        <v>0</v>
      </c>
      <c r="Q400" s="495">
        <v>50</v>
      </c>
    </row>
    <row r="401" spans="1:17" s="23" customFormat="1">
      <c r="A401" s="388" t="s">
        <v>370</v>
      </c>
      <c r="B401" s="389" t="s">
        <v>30</v>
      </c>
      <c r="C401" s="389" t="s">
        <v>60</v>
      </c>
      <c r="D401" s="389" t="s">
        <v>25</v>
      </c>
      <c r="E401" s="389" t="s">
        <v>371</v>
      </c>
      <c r="F401" s="389"/>
      <c r="G401" s="112">
        <f>G402</f>
        <v>250</v>
      </c>
      <c r="H401" s="112">
        <f>H402</f>
        <v>0</v>
      </c>
      <c r="I401" s="112">
        <f>I402</f>
        <v>0</v>
      </c>
      <c r="J401" s="112">
        <f>J402</f>
        <v>0</v>
      </c>
      <c r="K401" s="112">
        <f t="shared" ref="K401:Q401" si="203">K402</f>
        <v>0</v>
      </c>
      <c r="L401" s="112">
        <f t="shared" si="203"/>
        <v>0</v>
      </c>
      <c r="M401" s="469">
        <f t="shared" si="203"/>
        <v>0</v>
      </c>
      <c r="N401" s="356">
        <f t="shared" si="203"/>
        <v>0</v>
      </c>
      <c r="O401" s="355">
        <f t="shared" si="203"/>
        <v>250</v>
      </c>
      <c r="P401" s="515">
        <f t="shared" si="203"/>
        <v>0</v>
      </c>
      <c r="Q401" s="469">
        <f t="shared" si="203"/>
        <v>250</v>
      </c>
    </row>
    <row r="402" spans="1:17">
      <c r="A402" s="395" t="s">
        <v>46</v>
      </c>
      <c r="B402" s="390" t="s">
        <v>30</v>
      </c>
      <c r="C402" s="390" t="s">
        <v>60</v>
      </c>
      <c r="D402" s="390" t="s">
        <v>25</v>
      </c>
      <c r="E402" s="390" t="s">
        <v>371</v>
      </c>
      <c r="F402" s="390" t="s">
        <v>47</v>
      </c>
      <c r="G402" s="67">
        <v>250</v>
      </c>
      <c r="H402" s="114"/>
      <c r="I402" s="95"/>
      <c r="J402" s="95"/>
      <c r="K402" s="95"/>
      <c r="L402" s="95"/>
      <c r="M402" s="497"/>
      <c r="N402" s="579"/>
      <c r="O402" s="352">
        <f t="shared" si="176"/>
        <v>250</v>
      </c>
      <c r="P402" s="494">
        <f>Q402-O402</f>
        <v>0</v>
      </c>
      <c r="Q402" s="495">
        <v>250</v>
      </c>
    </row>
    <row r="403" spans="1:17" s="23" customFormat="1">
      <c r="A403" s="388" t="s">
        <v>372</v>
      </c>
      <c r="B403" s="389" t="s">
        <v>30</v>
      </c>
      <c r="C403" s="389" t="s">
        <v>60</v>
      </c>
      <c r="D403" s="389" t="s">
        <v>25</v>
      </c>
      <c r="E403" s="389" t="s">
        <v>373</v>
      </c>
      <c r="F403" s="389"/>
      <c r="G403" s="112">
        <f>G404</f>
        <v>10</v>
      </c>
      <c r="H403" s="112">
        <f>H404</f>
        <v>0</v>
      </c>
      <c r="I403" s="112">
        <f>I404</f>
        <v>0</v>
      </c>
      <c r="J403" s="112">
        <f>J404</f>
        <v>0</v>
      </c>
      <c r="K403" s="112">
        <f t="shared" ref="K403:Q403" si="204">K404</f>
        <v>0</v>
      </c>
      <c r="L403" s="112">
        <f t="shared" si="204"/>
        <v>0</v>
      </c>
      <c r="M403" s="469">
        <f t="shared" si="204"/>
        <v>0</v>
      </c>
      <c r="N403" s="356">
        <f t="shared" si="204"/>
        <v>0</v>
      </c>
      <c r="O403" s="350">
        <f t="shared" si="204"/>
        <v>10</v>
      </c>
      <c r="P403" s="476">
        <f t="shared" si="204"/>
        <v>0</v>
      </c>
      <c r="Q403" s="469">
        <f t="shared" si="204"/>
        <v>10</v>
      </c>
    </row>
    <row r="404" spans="1:17">
      <c r="A404" s="395" t="s">
        <v>46</v>
      </c>
      <c r="B404" s="390" t="s">
        <v>30</v>
      </c>
      <c r="C404" s="390" t="s">
        <v>60</v>
      </c>
      <c r="D404" s="390" t="s">
        <v>25</v>
      </c>
      <c r="E404" s="390" t="s">
        <v>373</v>
      </c>
      <c r="F404" s="390" t="s">
        <v>47</v>
      </c>
      <c r="G404" s="67">
        <v>10</v>
      </c>
      <c r="H404" s="114"/>
      <c r="I404" s="95"/>
      <c r="J404" s="95"/>
      <c r="K404" s="95"/>
      <c r="L404" s="95"/>
      <c r="M404" s="497"/>
      <c r="N404" s="579"/>
      <c r="O404" s="352">
        <f t="shared" si="176"/>
        <v>10</v>
      </c>
      <c r="P404" s="494">
        <f>Q404-O404</f>
        <v>0</v>
      </c>
      <c r="Q404" s="495">
        <v>10</v>
      </c>
    </row>
    <row r="405" spans="1:17" s="23" customFormat="1">
      <c r="A405" s="388" t="s">
        <v>374</v>
      </c>
      <c r="B405" s="389" t="s">
        <v>30</v>
      </c>
      <c r="C405" s="389" t="s">
        <v>60</v>
      </c>
      <c r="D405" s="389" t="s">
        <v>25</v>
      </c>
      <c r="E405" s="389" t="s">
        <v>375</v>
      </c>
      <c r="F405" s="389"/>
      <c r="G405" s="112">
        <f>G406+G407</f>
        <v>2480</v>
      </c>
      <c r="H405" s="112">
        <f>H406+H407</f>
        <v>0</v>
      </c>
      <c r="I405" s="112">
        <f>I406+I407</f>
        <v>0</v>
      </c>
      <c r="J405" s="112">
        <f>J406+J407</f>
        <v>0</v>
      </c>
      <c r="K405" s="112">
        <f t="shared" ref="K405:Q405" si="205">K406+K407</f>
        <v>0</v>
      </c>
      <c r="L405" s="112">
        <f t="shared" si="205"/>
        <v>0</v>
      </c>
      <c r="M405" s="469">
        <f t="shared" si="205"/>
        <v>0</v>
      </c>
      <c r="N405" s="356">
        <f t="shared" si="205"/>
        <v>0</v>
      </c>
      <c r="O405" s="350">
        <f t="shared" si="205"/>
        <v>2480</v>
      </c>
      <c r="P405" s="476">
        <f t="shared" si="205"/>
        <v>0</v>
      </c>
      <c r="Q405" s="469">
        <f t="shared" si="205"/>
        <v>2480</v>
      </c>
    </row>
    <row r="406" spans="1:17">
      <c r="A406" s="395" t="s">
        <v>46</v>
      </c>
      <c r="B406" s="390" t="s">
        <v>30</v>
      </c>
      <c r="C406" s="390" t="s">
        <v>60</v>
      </c>
      <c r="D406" s="390" t="s">
        <v>25</v>
      </c>
      <c r="E406" s="390" t="s">
        <v>375</v>
      </c>
      <c r="F406" s="390" t="s">
        <v>47</v>
      </c>
      <c r="G406" s="67">
        <v>247</v>
      </c>
      <c r="H406" s="114"/>
      <c r="I406" s="95"/>
      <c r="J406" s="95"/>
      <c r="K406" s="95"/>
      <c r="L406" s="95"/>
      <c r="M406" s="497"/>
      <c r="N406" s="579"/>
      <c r="O406" s="352">
        <f t="shared" si="176"/>
        <v>247</v>
      </c>
      <c r="P406" s="494">
        <f>Q406-O406</f>
        <v>0</v>
      </c>
      <c r="Q406" s="495">
        <v>247</v>
      </c>
    </row>
    <row r="407" spans="1:17">
      <c r="A407" s="370" t="s">
        <v>92</v>
      </c>
      <c r="B407" s="390" t="s">
        <v>30</v>
      </c>
      <c r="C407" s="390" t="s">
        <v>60</v>
      </c>
      <c r="D407" s="390" t="s">
        <v>25</v>
      </c>
      <c r="E407" s="390" t="s">
        <v>375</v>
      </c>
      <c r="F407" s="390" t="s">
        <v>93</v>
      </c>
      <c r="G407" s="67">
        <v>2233</v>
      </c>
      <c r="H407" s="114"/>
      <c r="I407" s="95"/>
      <c r="J407" s="95"/>
      <c r="K407" s="95"/>
      <c r="L407" s="95"/>
      <c r="M407" s="497"/>
      <c r="N407" s="579"/>
      <c r="O407" s="352">
        <f t="shared" si="176"/>
        <v>2233</v>
      </c>
      <c r="P407" s="494">
        <f>Q407-O407</f>
        <v>0</v>
      </c>
      <c r="Q407" s="495">
        <v>2233</v>
      </c>
    </row>
    <row r="408" spans="1:17" s="23" customFormat="1">
      <c r="A408" s="388" t="s">
        <v>376</v>
      </c>
      <c r="B408" s="389" t="s">
        <v>30</v>
      </c>
      <c r="C408" s="389" t="s">
        <v>60</v>
      </c>
      <c r="D408" s="389" t="s">
        <v>25</v>
      </c>
      <c r="E408" s="389" t="s">
        <v>377</v>
      </c>
      <c r="F408" s="389"/>
      <c r="G408" s="112">
        <f>G409+G410</f>
        <v>20454.334999999999</v>
      </c>
      <c r="H408" s="112">
        <f>H409+H410</f>
        <v>6240</v>
      </c>
      <c r="I408" s="112">
        <f>I409+I410</f>
        <v>308.7</v>
      </c>
      <c r="J408" s="112">
        <f>J409+J410</f>
        <v>2700.2570000000001</v>
      </c>
      <c r="K408" s="112">
        <f t="shared" ref="K408:Q408" si="206">K409+K410</f>
        <v>2300</v>
      </c>
      <c r="L408" s="112">
        <f t="shared" si="206"/>
        <v>0</v>
      </c>
      <c r="M408" s="469">
        <f t="shared" si="206"/>
        <v>0</v>
      </c>
      <c r="N408" s="356">
        <f t="shared" si="206"/>
        <v>0</v>
      </c>
      <c r="O408" s="350">
        <f t="shared" si="206"/>
        <v>32003.292000000001</v>
      </c>
      <c r="P408" s="476">
        <f t="shared" si="206"/>
        <v>0</v>
      </c>
      <c r="Q408" s="469">
        <f t="shared" si="206"/>
        <v>32003.292000000001</v>
      </c>
    </row>
    <row r="409" spans="1:17">
      <c r="A409" s="395" t="s">
        <v>46</v>
      </c>
      <c r="B409" s="390" t="s">
        <v>30</v>
      </c>
      <c r="C409" s="390" t="s">
        <v>60</v>
      </c>
      <c r="D409" s="390" t="s">
        <v>25</v>
      </c>
      <c r="E409" s="390" t="s">
        <v>377</v>
      </c>
      <c r="F409" s="390" t="s">
        <v>47</v>
      </c>
      <c r="G409" s="67">
        <v>730.32</v>
      </c>
      <c r="H409" s="114"/>
      <c r="I409" s="95"/>
      <c r="J409" s="95"/>
      <c r="K409" s="95"/>
      <c r="L409" s="95"/>
      <c r="M409" s="497"/>
      <c r="N409" s="579"/>
      <c r="O409" s="352">
        <f t="shared" si="176"/>
        <v>730.32</v>
      </c>
      <c r="P409" s="494">
        <f>Q409-O409</f>
        <v>0</v>
      </c>
      <c r="Q409" s="495">
        <v>730.32</v>
      </c>
    </row>
    <row r="410" spans="1:17">
      <c r="A410" s="370" t="s">
        <v>92</v>
      </c>
      <c r="B410" s="390" t="s">
        <v>30</v>
      </c>
      <c r="C410" s="390" t="s">
        <v>60</v>
      </c>
      <c r="D410" s="390" t="s">
        <v>25</v>
      </c>
      <c r="E410" s="390" t="s">
        <v>377</v>
      </c>
      <c r="F410" s="390" t="s">
        <v>93</v>
      </c>
      <c r="G410" s="67">
        <v>19724.014999999999</v>
      </c>
      <c r="H410" s="114">
        <v>6240</v>
      </c>
      <c r="I410" s="95">
        <v>308.7</v>
      </c>
      <c r="J410" s="95">
        <f>2500-219.743+420</f>
        <v>2700.2570000000001</v>
      </c>
      <c r="K410" s="95">
        <v>2300</v>
      </c>
      <c r="L410" s="95"/>
      <c r="M410" s="497"/>
      <c r="N410" s="579"/>
      <c r="O410" s="352">
        <f t="shared" si="176"/>
        <v>31272.972000000002</v>
      </c>
      <c r="P410" s="494">
        <f>Q410-O410</f>
        <v>0</v>
      </c>
      <c r="Q410" s="495">
        <v>31272.972000000002</v>
      </c>
    </row>
    <row r="411" spans="1:17" s="23" customFormat="1">
      <c r="A411" s="388" t="s">
        <v>378</v>
      </c>
      <c r="B411" s="389" t="s">
        <v>30</v>
      </c>
      <c r="C411" s="389" t="s">
        <v>60</v>
      </c>
      <c r="D411" s="389" t="s">
        <v>25</v>
      </c>
      <c r="E411" s="389" t="s">
        <v>379</v>
      </c>
      <c r="F411" s="389"/>
      <c r="G411" s="112">
        <f>G412</f>
        <v>2000</v>
      </c>
      <c r="H411" s="112">
        <f>H412</f>
        <v>0</v>
      </c>
      <c r="I411" s="112">
        <f>I412</f>
        <v>0</v>
      </c>
      <c r="J411" s="112">
        <f>J412</f>
        <v>0</v>
      </c>
      <c r="K411" s="112">
        <f t="shared" ref="K411:Q411" si="207">K412</f>
        <v>0</v>
      </c>
      <c r="L411" s="112">
        <f t="shared" si="207"/>
        <v>0</v>
      </c>
      <c r="M411" s="469">
        <f t="shared" si="207"/>
        <v>0</v>
      </c>
      <c r="N411" s="356">
        <f t="shared" si="207"/>
        <v>0</v>
      </c>
      <c r="O411" s="350">
        <f t="shared" si="207"/>
        <v>2000</v>
      </c>
      <c r="P411" s="476">
        <f t="shared" si="207"/>
        <v>-350.5348899999999</v>
      </c>
      <c r="Q411" s="469">
        <f t="shared" si="207"/>
        <v>1649.4651100000001</v>
      </c>
    </row>
    <row r="412" spans="1:17">
      <c r="A412" s="395" t="s">
        <v>46</v>
      </c>
      <c r="B412" s="390" t="s">
        <v>30</v>
      </c>
      <c r="C412" s="390" t="s">
        <v>60</v>
      </c>
      <c r="D412" s="390" t="s">
        <v>25</v>
      </c>
      <c r="E412" s="390" t="s">
        <v>379</v>
      </c>
      <c r="F412" s="390" t="s">
        <v>47</v>
      </c>
      <c r="G412" s="67">
        <v>2000</v>
      </c>
      <c r="H412" s="114"/>
      <c r="I412" s="95"/>
      <c r="J412" s="95"/>
      <c r="K412" s="95"/>
      <c r="L412" s="95"/>
      <c r="M412" s="497"/>
      <c r="N412" s="579"/>
      <c r="O412" s="352">
        <f t="shared" si="176"/>
        <v>2000</v>
      </c>
      <c r="P412" s="494">
        <f>Q412-O412</f>
        <v>-350.5348899999999</v>
      </c>
      <c r="Q412" s="495">
        <v>1649.4651100000001</v>
      </c>
    </row>
    <row r="413" spans="1:17" s="23" customFormat="1" ht="22.5">
      <c r="A413" s="388" t="s">
        <v>380</v>
      </c>
      <c r="B413" s="389" t="s">
        <v>30</v>
      </c>
      <c r="C413" s="389" t="s">
        <v>60</v>
      </c>
      <c r="D413" s="389" t="s">
        <v>25</v>
      </c>
      <c r="E413" s="389" t="s">
        <v>381</v>
      </c>
      <c r="F413" s="389"/>
      <c r="G413" s="112">
        <f>G414</f>
        <v>146</v>
      </c>
      <c r="H413" s="112">
        <f>H414</f>
        <v>0</v>
      </c>
      <c r="I413" s="112">
        <f>I414</f>
        <v>0</v>
      </c>
      <c r="J413" s="112">
        <f>J414</f>
        <v>0</v>
      </c>
      <c r="K413" s="112">
        <f t="shared" ref="K413:Q413" si="208">K414</f>
        <v>0</v>
      </c>
      <c r="L413" s="112">
        <f t="shared" si="208"/>
        <v>0</v>
      </c>
      <c r="M413" s="469">
        <f t="shared" si="208"/>
        <v>0</v>
      </c>
      <c r="N413" s="356">
        <f t="shared" si="208"/>
        <v>0</v>
      </c>
      <c r="O413" s="350">
        <f t="shared" si="208"/>
        <v>146</v>
      </c>
      <c r="P413" s="476">
        <f t="shared" si="208"/>
        <v>0</v>
      </c>
      <c r="Q413" s="469">
        <f t="shared" si="208"/>
        <v>146</v>
      </c>
    </row>
    <row r="414" spans="1:17">
      <c r="A414" s="370" t="s">
        <v>92</v>
      </c>
      <c r="B414" s="390" t="s">
        <v>30</v>
      </c>
      <c r="C414" s="390" t="s">
        <v>60</v>
      </c>
      <c r="D414" s="390" t="s">
        <v>25</v>
      </c>
      <c r="E414" s="390" t="s">
        <v>381</v>
      </c>
      <c r="F414" s="390" t="s">
        <v>93</v>
      </c>
      <c r="G414" s="67">
        <v>146</v>
      </c>
      <c r="H414" s="114"/>
      <c r="I414" s="95"/>
      <c r="J414" s="95"/>
      <c r="K414" s="95"/>
      <c r="L414" s="95"/>
      <c r="M414" s="497"/>
      <c r="N414" s="579"/>
      <c r="O414" s="352">
        <f t="shared" si="176"/>
        <v>146</v>
      </c>
      <c r="P414" s="494">
        <f>Q414-O414</f>
        <v>0</v>
      </c>
      <c r="Q414" s="495">
        <v>146</v>
      </c>
    </row>
    <row r="415" spans="1:17" s="23" customFormat="1">
      <c r="A415" s="388" t="s">
        <v>382</v>
      </c>
      <c r="B415" s="389" t="s">
        <v>30</v>
      </c>
      <c r="C415" s="389" t="s">
        <v>60</v>
      </c>
      <c r="D415" s="389" t="s">
        <v>25</v>
      </c>
      <c r="E415" s="389" t="s">
        <v>383</v>
      </c>
      <c r="F415" s="389"/>
      <c r="G415" s="112">
        <f>G416</f>
        <v>979.25900000000001</v>
      </c>
      <c r="H415" s="112">
        <f>H416</f>
        <v>0</v>
      </c>
      <c r="I415" s="112">
        <f>I416</f>
        <v>0</v>
      </c>
      <c r="J415" s="112">
        <f>J416</f>
        <v>0</v>
      </c>
      <c r="K415" s="112">
        <f t="shared" ref="K415:Q415" si="209">K416</f>
        <v>0</v>
      </c>
      <c r="L415" s="112">
        <f t="shared" si="209"/>
        <v>0</v>
      </c>
      <c r="M415" s="469">
        <f t="shared" si="209"/>
        <v>0</v>
      </c>
      <c r="N415" s="356">
        <f t="shared" si="209"/>
        <v>0</v>
      </c>
      <c r="O415" s="350">
        <f t="shared" si="209"/>
        <v>979.25900000000001</v>
      </c>
      <c r="P415" s="476">
        <f t="shared" si="209"/>
        <v>0</v>
      </c>
      <c r="Q415" s="469">
        <f t="shared" si="209"/>
        <v>979.25900000000001</v>
      </c>
    </row>
    <row r="416" spans="1:17">
      <c r="A416" s="395" t="s">
        <v>46</v>
      </c>
      <c r="B416" s="390" t="s">
        <v>30</v>
      </c>
      <c r="C416" s="390" t="s">
        <v>60</v>
      </c>
      <c r="D416" s="390" t="s">
        <v>25</v>
      </c>
      <c r="E416" s="390" t="s">
        <v>383</v>
      </c>
      <c r="F416" s="390" t="s">
        <v>47</v>
      </c>
      <c r="G416" s="67">
        <v>979.25900000000001</v>
      </c>
      <c r="H416" s="114"/>
      <c r="I416" s="95"/>
      <c r="J416" s="95"/>
      <c r="K416" s="95"/>
      <c r="L416" s="95"/>
      <c r="M416" s="497"/>
      <c r="N416" s="579"/>
      <c r="O416" s="352">
        <f t="shared" si="176"/>
        <v>979.25900000000001</v>
      </c>
      <c r="P416" s="494">
        <f>Q416-O416</f>
        <v>0</v>
      </c>
      <c r="Q416" s="495">
        <v>979.25900000000001</v>
      </c>
    </row>
    <row r="417" spans="1:18" s="100" customFormat="1" ht="22.5">
      <c r="A417" s="388" t="s">
        <v>384</v>
      </c>
      <c r="B417" s="389" t="s">
        <v>30</v>
      </c>
      <c r="C417" s="389" t="s">
        <v>60</v>
      </c>
      <c r="D417" s="389" t="s">
        <v>25</v>
      </c>
      <c r="E417" s="389" t="s">
        <v>385</v>
      </c>
      <c r="F417" s="389"/>
      <c r="G417" s="112">
        <f>G418+G419+G420+G421+G422+G423+G424+G425</f>
        <v>291244.3</v>
      </c>
      <c r="H417" s="112">
        <f>H418+H419+H420+H421+H422+H423+H424+H425</f>
        <v>-27068.988499999999</v>
      </c>
      <c r="I417" s="112">
        <f>I418+I419+I420+I421+I422+I423+I424+I425</f>
        <v>0</v>
      </c>
      <c r="J417" s="112">
        <f>J418+J419+J420+J421+J422+J423+J424+J425</f>
        <v>0</v>
      </c>
      <c r="K417" s="112">
        <f t="shared" ref="K417:Q417" si="210">K418+K419+K420+K421+K422+K423+K424+K425</f>
        <v>0</v>
      </c>
      <c r="L417" s="112">
        <f t="shared" si="210"/>
        <v>-1158.2701999999999</v>
      </c>
      <c r="M417" s="469">
        <f t="shared" si="210"/>
        <v>0</v>
      </c>
      <c r="N417" s="356">
        <f t="shared" si="210"/>
        <v>0</v>
      </c>
      <c r="O417" s="350">
        <f t="shared" si="210"/>
        <v>263017.04129999998</v>
      </c>
      <c r="P417" s="476">
        <f t="shared" si="210"/>
        <v>-2052.6624500000175</v>
      </c>
      <c r="Q417" s="469">
        <f t="shared" si="210"/>
        <v>260964.37884999998</v>
      </c>
    </row>
    <row r="418" spans="1:18">
      <c r="A418" s="370" t="s">
        <v>33</v>
      </c>
      <c r="B418" s="390" t="s">
        <v>30</v>
      </c>
      <c r="C418" s="390" t="s">
        <v>60</v>
      </c>
      <c r="D418" s="390" t="s">
        <v>25</v>
      </c>
      <c r="E418" s="390" t="s">
        <v>385</v>
      </c>
      <c r="F418" s="390" t="s">
        <v>209</v>
      </c>
      <c r="G418" s="67">
        <v>27199.4</v>
      </c>
      <c r="H418" s="114"/>
      <c r="I418" s="95"/>
      <c r="J418" s="95"/>
      <c r="K418" s="95"/>
      <c r="L418" s="95">
        <v>-1433.1</v>
      </c>
      <c r="M418" s="497"/>
      <c r="N418" s="579"/>
      <c r="O418" s="352">
        <f t="shared" si="176"/>
        <v>25766.300000000003</v>
      </c>
      <c r="P418" s="494">
        <f>Q418-O418</f>
        <v>0</v>
      </c>
      <c r="Q418" s="495">
        <v>25766.3</v>
      </c>
    </row>
    <row r="419" spans="1:18">
      <c r="A419" s="395" t="s">
        <v>38</v>
      </c>
      <c r="B419" s="390" t="s">
        <v>30</v>
      </c>
      <c r="C419" s="390" t="s">
        <v>60</v>
      </c>
      <c r="D419" s="390" t="s">
        <v>25</v>
      </c>
      <c r="E419" s="390" t="s">
        <v>385</v>
      </c>
      <c r="F419" s="390" t="s">
        <v>83</v>
      </c>
      <c r="G419" s="67">
        <v>1135.7</v>
      </c>
      <c r="H419" s="114"/>
      <c r="I419" s="95">
        <f>-15+2+4+2.15+2.4</f>
        <v>-4.4499999999999993</v>
      </c>
      <c r="J419" s="95"/>
      <c r="K419" s="95">
        <f>4.9+7.16072</f>
        <v>12.06072</v>
      </c>
      <c r="L419" s="95">
        <f>45.0699+2.05</f>
        <v>47.119899999999994</v>
      </c>
      <c r="M419" s="497"/>
      <c r="N419" s="579"/>
      <c r="O419" s="352">
        <f t="shared" si="176"/>
        <v>1190.4306199999999</v>
      </c>
      <c r="P419" s="494">
        <f>Q419-O419</f>
        <v>-352.70327999999984</v>
      </c>
      <c r="Q419" s="495">
        <v>837.72734000000003</v>
      </c>
    </row>
    <row r="420" spans="1:18" ht="22.5">
      <c r="A420" s="395" t="s">
        <v>44</v>
      </c>
      <c r="B420" s="390" t="s">
        <v>30</v>
      </c>
      <c r="C420" s="390" t="s">
        <v>60</v>
      </c>
      <c r="D420" s="390" t="s">
        <v>25</v>
      </c>
      <c r="E420" s="390" t="s">
        <v>385</v>
      </c>
      <c r="F420" s="390" t="s">
        <v>45</v>
      </c>
      <c r="G420" s="67">
        <v>198.3</v>
      </c>
      <c r="H420" s="114"/>
      <c r="I420" s="95">
        <v>5</v>
      </c>
      <c r="J420" s="95"/>
      <c r="K420" s="95">
        <v>27.99</v>
      </c>
      <c r="L420" s="95">
        <v>-4</v>
      </c>
      <c r="M420" s="497"/>
      <c r="N420" s="579"/>
      <c r="O420" s="352">
        <f t="shared" si="176"/>
        <v>227.29000000000002</v>
      </c>
      <c r="P420" s="494">
        <f t="shared" ref="P420:P425" si="211">Q420-O420</f>
        <v>-17.756000000000029</v>
      </c>
      <c r="Q420" s="495">
        <v>209.53399999999999</v>
      </c>
    </row>
    <row r="421" spans="1:18">
      <c r="A421" s="395" t="s">
        <v>46</v>
      </c>
      <c r="B421" s="390" t="s">
        <v>30</v>
      </c>
      <c r="C421" s="390" t="s">
        <v>60</v>
      </c>
      <c r="D421" s="390" t="s">
        <v>25</v>
      </c>
      <c r="E421" s="390" t="s">
        <v>385</v>
      </c>
      <c r="F421" s="390" t="s">
        <v>47</v>
      </c>
      <c r="G421" s="67">
        <v>14988</v>
      </c>
      <c r="H421" s="114">
        <v>77.465400000000002</v>
      </c>
      <c r="I421" s="95">
        <f>-2-5-4-2.15-2.4-1.077</f>
        <v>-16.627000000000002</v>
      </c>
      <c r="J421" s="95"/>
      <c r="K421" s="95">
        <f>-4.9-7.16072-27.99</f>
        <v>-40.050719999999998</v>
      </c>
      <c r="L421" s="95">
        <f>-26.0699-2.05</f>
        <v>-28.119900000000001</v>
      </c>
      <c r="M421" s="497"/>
      <c r="N421" s="579"/>
      <c r="O421" s="352">
        <f t="shared" si="176"/>
        <v>14980.667780000002</v>
      </c>
      <c r="P421" s="494">
        <f t="shared" si="211"/>
        <v>-721.53586000000178</v>
      </c>
      <c r="Q421" s="495">
        <f>14393.02132+40-173.8894</f>
        <v>14259.13192</v>
      </c>
    </row>
    <row r="422" spans="1:18" ht="33.75">
      <c r="A422" s="404" t="s">
        <v>386</v>
      </c>
      <c r="B422" s="390" t="s">
        <v>30</v>
      </c>
      <c r="C422" s="390" t="s">
        <v>60</v>
      </c>
      <c r="D422" s="390" t="s">
        <v>25</v>
      </c>
      <c r="E422" s="390" t="s">
        <v>385</v>
      </c>
      <c r="F422" s="390" t="s">
        <v>99</v>
      </c>
      <c r="G422" s="67">
        <v>242182.6</v>
      </c>
      <c r="H422" s="114">
        <f>-27673.31+526.8561</f>
        <v>-27146.4539</v>
      </c>
      <c r="I422" s="95"/>
      <c r="J422" s="95"/>
      <c r="K422" s="95"/>
      <c r="L422" s="95">
        <v>326.5</v>
      </c>
      <c r="M422" s="497"/>
      <c r="N422" s="579"/>
      <c r="O422" s="352">
        <f t="shared" si="176"/>
        <v>215362.64610000001</v>
      </c>
      <c r="P422" s="494">
        <f t="shared" si="211"/>
        <v>-725.00804000001517</v>
      </c>
      <c r="Q422" s="495">
        <v>214637.63806</v>
      </c>
    </row>
    <row r="423" spans="1:18">
      <c r="A423" s="370" t="s">
        <v>92</v>
      </c>
      <c r="B423" s="390" t="s">
        <v>30</v>
      </c>
      <c r="C423" s="390" t="s">
        <v>60</v>
      </c>
      <c r="D423" s="390" t="s">
        <v>25</v>
      </c>
      <c r="E423" s="390" t="s">
        <v>385</v>
      </c>
      <c r="F423" s="390" t="s">
        <v>93</v>
      </c>
      <c r="G423" s="67">
        <v>5154.5</v>
      </c>
      <c r="H423" s="114"/>
      <c r="I423" s="95"/>
      <c r="J423" s="95"/>
      <c r="K423" s="95"/>
      <c r="L423" s="95">
        <f>-93.7702+42.1</f>
        <v>-51.670200000000001</v>
      </c>
      <c r="M423" s="497"/>
      <c r="N423" s="579"/>
      <c r="O423" s="352">
        <f t="shared" si="176"/>
        <v>5102.8298000000004</v>
      </c>
      <c r="P423" s="494">
        <f t="shared" si="211"/>
        <v>-241.00070000000051</v>
      </c>
      <c r="Q423" s="495">
        <v>4861.8290999999999</v>
      </c>
    </row>
    <row r="424" spans="1:18">
      <c r="A424" s="394" t="s">
        <v>48</v>
      </c>
      <c r="B424" s="390" t="s">
        <v>30</v>
      </c>
      <c r="C424" s="390" t="s">
        <v>60</v>
      </c>
      <c r="D424" s="390" t="s">
        <v>25</v>
      </c>
      <c r="E424" s="390" t="s">
        <v>385</v>
      </c>
      <c r="F424" s="390" t="s">
        <v>49</v>
      </c>
      <c r="G424" s="67">
        <v>378.18</v>
      </c>
      <c r="H424" s="114"/>
      <c r="I424" s="95">
        <v>1.077</v>
      </c>
      <c r="J424" s="95"/>
      <c r="K424" s="95"/>
      <c r="L424" s="95"/>
      <c r="M424" s="497"/>
      <c r="N424" s="579"/>
      <c r="O424" s="352">
        <f t="shared" si="176"/>
        <v>379.25700000000001</v>
      </c>
      <c r="P424" s="494">
        <f t="shared" si="211"/>
        <v>2.529989999999998</v>
      </c>
      <c r="Q424" s="495">
        <v>381.78699</v>
      </c>
    </row>
    <row r="425" spans="1:18">
      <c r="A425" s="394" t="s">
        <v>50</v>
      </c>
      <c r="B425" s="390" t="s">
        <v>30</v>
      </c>
      <c r="C425" s="390" t="s">
        <v>60</v>
      </c>
      <c r="D425" s="390" t="s">
        <v>25</v>
      </c>
      <c r="E425" s="390" t="s">
        <v>385</v>
      </c>
      <c r="F425" s="390" t="s">
        <v>51</v>
      </c>
      <c r="G425" s="67">
        <v>7.62</v>
      </c>
      <c r="H425" s="114"/>
      <c r="I425" s="95">
        <f>15</f>
        <v>15</v>
      </c>
      <c r="J425" s="95"/>
      <c r="K425" s="95"/>
      <c r="L425" s="95">
        <v>-15</v>
      </c>
      <c r="M425" s="497"/>
      <c r="N425" s="579"/>
      <c r="O425" s="352">
        <f t="shared" si="176"/>
        <v>7.620000000000001</v>
      </c>
      <c r="P425" s="494">
        <f t="shared" si="211"/>
        <v>2.8114399999999993</v>
      </c>
      <c r="Q425" s="495">
        <v>10.43144</v>
      </c>
    </row>
    <row r="426" spans="1:18" s="23" customFormat="1" ht="22.5">
      <c r="A426" s="533" t="s">
        <v>387</v>
      </c>
      <c r="B426" s="389" t="s">
        <v>30</v>
      </c>
      <c r="C426" s="389" t="s">
        <v>60</v>
      </c>
      <c r="D426" s="389" t="s">
        <v>25</v>
      </c>
      <c r="E426" s="389" t="s">
        <v>388</v>
      </c>
      <c r="F426" s="389"/>
      <c r="G426" s="112">
        <f>G427</f>
        <v>0</v>
      </c>
      <c r="H426" s="112">
        <f t="shared" ref="H426:Q426" si="212">H427</f>
        <v>0</v>
      </c>
      <c r="I426" s="112">
        <f t="shared" si="212"/>
        <v>0</v>
      </c>
      <c r="J426" s="112">
        <f t="shared" si="212"/>
        <v>0</v>
      </c>
      <c r="K426" s="112">
        <f t="shared" si="212"/>
        <v>0</v>
      </c>
      <c r="L426" s="112">
        <f t="shared" si="212"/>
        <v>132.54094000000001</v>
      </c>
      <c r="M426" s="469">
        <f t="shared" si="212"/>
        <v>0</v>
      </c>
      <c r="N426" s="356">
        <f t="shared" si="212"/>
        <v>0</v>
      </c>
      <c r="O426" s="350">
        <f t="shared" si="212"/>
        <v>132.54094000000001</v>
      </c>
      <c r="P426" s="476">
        <f t="shared" si="212"/>
        <v>40.532600000000002</v>
      </c>
      <c r="Q426" s="469">
        <f t="shared" si="212"/>
        <v>173.07354000000001</v>
      </c>
    </row>
    <row r="427" spans="1:18" ht="13.5" thickBot="1">
      <c r="A427" s="470" t="s">
        <v>92</v>
      </c>
      <c r="B427" s="471" t="s">
        <v>30</v>
      </c>
      <c r="C427" s="471" t="s">
        <v>60</v>
      </c>
      <c r="D427" s="471" t="s">
        <v>25</v>
      </c>
      <c r="E427" s="471" t="s">
        <v>388</v>
      </c>
      <c r="F427" s="471" t="s">
        <v>93</v>
      </c>
      <c r="G427" s="472"/>
      <c r="H427" s="499"/>
      <c r="I427" s="500"/>
      <c r="J427" s="500"/>
      <c r="K427" s="500"/>
      <c r="L427" s="500">
        <f>93.7702+38.77074</f>
        <v>132.54094000000001</v>
      </c>
      <c r="M427" s="501"/>
      <c r="N427" s="579"/>
      <c r="O427" s="352">
        <f t="shared" si="176"/>
        <v>132.54094000000001</v>
      </c>
      <c r="P427" s="477">
        <f>Q427-O427</f>
        <v>40.532600000000002</v>
      </c>
      <c r="Q427" s="478">
        <v>173.07354000000001</v>
      </c>
    </row>
    <row r="428" spans="1:18" s="23" customFormat="1" ht="25.5" hidden="1">
      <c r="A428" s="597" t="s">
        <v>389</v>
      </c>
      <c r="B428" s="591" t="s">
        <v>30</v>
      </c>
      <c r="C428" s="591" t="s">
        <v>60</v>
      </c>
      <c r="D428" s="591" t="s">
        <v>25</v>
      </c>
      <c r="E428" s="591" t="s">
        <v>390</v>
      </c>
      <c r="F428" s="591"/>
      <c r="G428" s="592">
        <f>G429+G430</f>
        <v>0</v>
      </c>
      <c r="H428" s="592">
        <f>H429+H430</f>
        <v>1699.2650699999999</v>
      </c>
      <c r="I428" s="592">
        <f>I429+I430</f>
        <v>2923.9332099999997</v>
      </c>
      <c r="J428" s="592">
        <f>J429+J430</f>
        <v>0</v>
      </c>
      <c r="K428" s="592">
        <f t="shared" ref="K428:Q428" si="213">K429+K430</f>
        <v>0</v>
      </c>
      <c r="L428" s="592">
        <f t="shared" si="213"/>
        <v>54.749839999999999</v>
      </c>
      <c r="M428" s="592">
        <f t="shared" si="213"/>
        <v>0</v>
      </c>
      <c r="N428" s="16">
        <f t="shared" si="213"/>
        <v>0</v>
      </c>
      <c r="O428" s="16">
        <f t="shared" si="213"/>
        <v>4677.94812</v>
      </c>
      <c r="P428" s="592">
        <f t="shared" si="213"/>
        <v>0</v>
      </c>
      <c r="Q428" s="592">
        <f t="shared" si="213"/>
        <v>4677.94812</v>
      </c>
      <c r="R428" s="125"/>
    </row>
    <row r="429" spans="1:18" hidden="1">
      <c r="A429" s="31" t="s">
        <v>38</v>
      </c>
      <c r="B429" s="27" t="s">
        <v>30</v>
      </c>
      <c r="C429" s="27" t="s">
        <v>60</v>
      </c>
      <c r="D429" s="27" t="s">
        <v>25</v>
      </c>
      <c r="E429" s="27" t="s">
        <v>390</v>
      </c>
      <c r="F429" s="27" t="s">
        <v>83</v>
      </c>
      <c r="G429" s="28"/>
      <c r="H429" s="29">
        <v>695.97653000000003</v>
      </c>
      <c r="I429" s="30">
        <f>11.47003</f>
        <v>11.47003</v>
      </c>
      <c r="J429" s="30"/>
      <c r="K429" s="30"/>
      <c r="L429" s="30"/>
      <c r="M429" s="30"/>
      <c r="N429" s="30"/>
      <c r="O429" s="298">
        <f t="shared" ref="O429:O430" si="214">I429+H429+G429+J429+K429+L429+M429+N429</f>
        <v>707.44655999999998</v>
      </c>
      <c r="P429" s="287">
        <f>Q429-O429</f>
        <v>0</v>
      </c>
      <c r="Q429" s="8">
        <v>707.44655999999998</v>
      </c>
    </row>
    <row r="430" spans="1:18" hidden="1">
      <c r="A430" s="17" t="s">
        <v>92</v>
      </c>
      <c r="B430" s="27" t="s">
        <v>30</v>
      </c>
      <c r="C430" s="27" t="s">
        <v>60</v>
      </c>
      <c r="D430" s="27" t="s">
        <v>25</v>
      </c>
      <c r="E430" s="27" t="s">
        <v>390</v>
      </c>
      <c r="F430" s="27" t="s">
        <v>93</v>
      </c>
      <c r="G430" s="28"/>
      <c r="H430" s="29">
        <v>1003.28854</v>
      </c>
      <c r="I430" s="30">
        <f>5.26318+2907.2</f>
        <v>2912.4631799999997</v>
      </c>
      <c r="J430" s="30"/>
      <c r="K430" s="30"/>
      <c r="L430" s="30">
        <v>54.749839999999999</v>
      </c>
      <c r="M430" s="30"/>
      <c r="N430" s="30"/>
      <c r="O430" s="298">
        <f t="shared" si="214"/>
        <v>3970.5015599999997</v>
      </c>
      <c r="P430" s="287">
        <f>Q430-O430</f>
        <v>0</v>
      </c>
      <c r="Q430" s="8">
        <v>3970.5015600000002</v>
      </c>
    </row>
    <row r="431" spans="1:18" s="23" customFormat="1" ht="63.75" hidden="1">
      <c r="A431" s="73" t="s">
        <v>391</v>
      </c>
      <c r="B431" s="15" t="s">
        <v>30</v>
      </c>
      <c r="C431" s="15" t="s">
        <v>60</v>
      </c>
      <c r="D431" s="15" t="s">
        <v>25</v>
      </c>
      <c r="E431" s="15" t="s">
        <v>392</v>
      </c>
      <c r="F431" s="15"/>
      <c r="G431" s="16">
        <f>G432+G433</f>
        <v>0</v>
      </c>
      <c r="H431" s="16">
        <f>H432+H433</f>
        <v>0</v>
      </c>
      <c r="I431" s="16">
        <f>I432+I433</f>
        <v>0</v>
      </c>
      <c r="J431" s="16">
        <f>J432+J433</f>
        <v>98788</v>
      </c>
      <c r="K431" s="16">
        <f t="shared" ref="K431:Q431" si="215">K432+K433</f>
        <v>0</v>
      </c>
      <c r="L431" s="16">
        <f t="shared" si="215"/>
        <v>0</v>
      </c>
      <c r="M431" s="16">
        <f t="shared" si="215"/>
        <v>0</v>
      </c>
      <c r="N431" s="309">
        <f t="shared" si="215"/>
        <v>0</v>
      </c>
      <c r="O431" s="310">
        <f t="shared" si="215"/>
        <v>98788</v>
      </c>
      <c r="P431" s="278">
        <f t="shared" si="215"/>
        <v>6635.6999999999971</v>
      </c>
      <c r="Q431" s="278">
        <f t="shared" si="215"/>
        <v>105423.7</v>
      </c>
    </row>
    <row r="432" spans="1:18" hidden="1">
      <c r="A432" s="17" t="s">
        <v>33</v>
      </c>
      <c r="B432" s="27" t="s">
        <v>30</v>
      </c>
      <c r="C432" s="27" t="s">
        <v>60</v>
      </c>
      <c r="D432" s="27" t="s">
        <v>25</v>
      </c>
      <c r="E432" s="27" t="s">
        <v>392</v>
      </c>
      <c r="F432" s="27" t="s">
        <v>209</v>
      </c>
      <c r="G432" s="28"/>
      <c r="H432" s="29"/>
      <c r="I432" s="30"/>
      <c r="J432" s="30">
        <v>13446.9</v>
      </c>
      <c r="K432" s="30"/>
      <c r="L432" s="30"/>
      <c r="M432" s="30"/>
      <c r="N432" s="126"/>
      <c r="O432" s="311">
        <f t="shared" ref="O432:O491" si="216">I432+H432+G432+J432+K432+L432+M432+N432</f>
        <v>13446.9</v>
      </c>
      <c r="P432" s="287">
        <f>Q432-O432</f>
        <v>967.5</v>
      </c>
      <c r="Q432" s="308">
        <v>14414.4</v>
      </c>
    </row>
    <row r="433" spans="1:17" ht="38.25" hidden="1">
      <c r="A433" s="122" t="s">
        <v>386</v>
      </c>
      <c r="B433" s="27" t="s">
        <v>30</v>
      </c>
      <c r="C433" s="27" t="s">
        <v>60</v>
      </c>
      <c r="D433" s="27" t="s">
        <v>25</v>
      </c>
      <c r="E433" s="27" t="s">
        <v>392</v>
      </c>
      <c r="F433" s="27" t="s">
        <v>99</v>
      </c>
      <c r="G433" s="28"/>
      <c r="H433" s="29"/>
      <c r="I433" s="30"/>
      <c r="J433" s="30">
        <v>85341.1</v>
      </c>
      <c r="K433" s="30"/>
      <c r="L433" s="30"/>
      <c r="M433" s="30"/>
      <c r="N433" s="126"/>
      <c r="O433" s="311">
        <f t="shared" si="216"/>
        <v>85341.1</v>
      </c>
      <c r="P433" s="287">
        <f t="shared" ref="P433:P496" si="217">Q433-O433</f>
        <v>5668.1999999999971</v>
      </c>
      <c r="Q433" s="308">
        <v>91009.3</v>
      </c>
    </row>
    <row r="434" spans="1:17" ht="25.5" hidden="1">
      <c r="A434" s="42" t="s">
        <v>393</v>
      </c>
      <c r="B434" s="43" t="s">
        <v>30</v>
      </c>
      <c r="C434" s="43" t="s">
        <v>60</v>
      </c>
      <c r="D434" s="43" t="s">
        <v>25</v>
      </c>
      <c r="E434" s="43" t="s">
        <v>394</v>
      </c>
      <c r="F434" s="43"/>
      <c r="G434" s="89">
        <f>G435+G436</f>
        <v>0</v>
      </c>
      <c r="H434" s="89">
        <f t="shared" ref="H434:Q434" si="218">H435+H436</f>
        <v>0</v>
      </c>
      <c r="I434" s="89">
        <f t="shared" si="218"/>
        <v>0</v>
      </c>
      <c r="J434" s="89">
        <f t="shared" si="218"/>
        <v>0</v>
      </c>
      <c r="K434" s="89">
        <f t="shared" si="218"/>
        <v>500</v>
      </c>
      <c r="L434" s="89">
        <f t="shared" si="218"/>
        <v>0</v>
      </c>
      <c r="M434" s="89">
        <f t="shared" si="218"/>
        <v>0</v>
      </c>
      <c r="N434" s="309">
        <f t="shared" si="218"/>
        <v>0</v>
      </c>
      <c r="O434" s="310">
        <f t="shared" si="218"/>
        <v>500</v>
      </c>
      <c r="P434" s="283">
        <f t="shared" si="218"/>
        <v>0</v>
      </c>
      <c r="Q434" s="283">
        <f t="shared" si="218"/>
        <v>500</v>
      </c>
    </row>
    <row r="435" spans="1:17" hidden="1">
      <c r="A435" s="31" t="s">
        <v>46</v>
      </c>
      <c r="B435" s="27" t="s">
        <v>30</v>
      </c>
      <c r="C435" s="27" t="s">
        <v>60</v>
      </c>
      <c r="D435" s="27" t="s">
        <v>25</v>
      </c>
      <c r="E435" s="27" t="s">
        <v>394</v>
      </c>
      <c r="F435" s="27" t="s">
        <v>47</v>
      </c>
      <c r="G435" s="28"/>
      <c r="H435" s="29"/>
      <c r="I435" s="30"/>
      <c r="J435" s="30"/>
      <c r="K435" s="30">
        <v>24.777000000000001</v>
      </c>
      <c r="L435" s="30"/>
      <c r="M435" s="30"/>
      <c r="N435" s="126"/>
      <c r="O435" s="311">
        <f t="shared" si="216"/>
        <v>24.777000000000001</v>
      </c>
      <c r="P435" s="287">
        <f t="shared" si="217"/>
        <v>0</v>
      </c>
      <c r="Q435" s="308">
        <v>24.777000000000001</v>
      </c>
    </row>
    <row r="436" spans="1:17" hidden="1">
      <c r="A436" s="17" t="s">
        <v>92</v>
      </c>
      <c r="B436" s="27" t="s">
        <v>30</v>
      </c>
      <c r="C436" s="27" t="s">
        <v>60</v>
      </c>
      <c r="D436" s="27" t="s">
        <v>25</v>
      </c>
      <c r="E436" s="27" t="s">
        <v>394</v>
      </c>
      <c r="F436" s="27" t="s">
        <v>93</v>
      </c>
      <c r="G436" s="28"/>
      <c r="H436" s="29"/>
      <c r="I436" s="30"/>
      <c r="J436" s="30"/>
      <c r="K436" s="30">
        <v>475.22300000000001</v>
      </c>
      <c r="L436" s="30"/>
      <c r="M436" s="30"/>
      <c r="N436" s="126"/>
      <c r="O436" s="311">
        <f t="shared" si="216"/>
        <v>475.22300000000001</v>
      </c>
      <c r="P436" s="287">
        <f t="shared" si="217"/>
        <v>0</v>
      </c>
      <c r="Q436" s="308">
        <v>475.22300000000001</v>
      </c>
    </row>
    <row r="437" spans="1:17" ht="25.5" hidden="1">
      <c r="A437" s="42" t="s">
        <v>395</v>
      </c>
      <c r="B437" s="43" t="s">
        <v>30</v>
      </c>
      <c r="C437" s="43" t="s">
        <v>60</v>
      </c>
      <c r="D437" s="43" t="s">
        <v>25</v>
      </c>
      <c r="E437" s="43" t="s">
        <v>396</v>
      </c>
      <c r="F437" s="43"/>
      <c r="G437" s="89">
        <f>G438+G439</f>
        <v>0</v>
      </c>
      <c r="H437" s="89">
        <f t="shared" ref="H437:Q437" si="219">H438+H439</f>
        <v>0</v>
      </c>
      <c r="I437" s="89">
        <f t="shared" si="219"/>
        <v>0</v>
      </c>
      <c r="J437" s="89">
        <f t="shared" si="219"/>
        <v>0</v>
      </c>
      <c r="K437" s="89">
        <f t="shared" si="219"/>
        <v>220</v>
      </c>
      <c r="L437" s="89">
        <f t="shared" si="219"/>
        <v>0</v>
      </c>
      <c r="M437" s="89">
        <f t="shared" si="219"/>
        <v>0</v>
      </c>
      <c r="N437" s="309">
        <f t="shared" si="219"/>
        <v>0</v>
      </c>
      <c r="O437" s="310">
        <f t="shared" si="219"/>
        <v>220</v>
      </c>
      <c r="P437" s="283">
        <f t="shared" si="219"/>
        <v>0</v>
      </c>
      <c r="Q437" s="283">
        <f t="shared" si="219"/>
        <v>220</v>
      </c>
    </row>
    <row r="438" spans="1:17" hidden="1">
      <c r="A438" s="31" t="s">
        <v>46</v>
      </c>
      <c r="B438" s="27" t="s">
        <v>30</v>
      </c>
      <c r="C438" s="27" t="s">
        <v>60</v>
      </c>
      <c r="D438" s="27" t="s">
        <v>25</v>
      </c>
      <c r="E438" s="27" t="s">
        <v>396</v>
      </c>
      <c r="F438" s="27" t="s">
        <v>47</v>
      </c>
      <c r="G438" s="28"/>
      <c r="H438" s="29"/>
      <c r="I438" s="30"/>
      <c r="J438" s="30"/>
      <c r="K438" s="30">
        <v>107.5</v>
      </c>
      <c r="L438" s="30"/>
      <c r="M438" s="30"/>
      <c r="N438" s="126"/>
      <c r="O438" s="311">
        <f t="shared" si="216"/>
        <v>107.5</v>
      </c>
      <c r="P438" s="287">
        <f t="shared" si="217"/>
        <v>0</v>
      </c>
      <c r="Q438" s="308">
        <v>107.5</v>
      </c>
    </row>
    <row r="439" spans="1:17" hidden="1">
      <c r="A439" s="17" t="s">
        <v>92</v>
      </c>
      <c r="B439" s="27" t="s">
        <v>30</v>
      </c>
      <c r="C439" s="27" t="s">
        <v>60</v>
      </c>
      <c r="D439" s="27" t="s">
        <v>25</v>
      </c>
      <c r="E439" s="27" t="s">
        <v>396</v>
      </c>
      <c r="F439" s="27" t="s">
        <v>93</v>
      </c>
      <c r="G439" s="28"/>
      <c r="H439" s="29"/>
      <c r="I439" s="30"/>
      <c r="J439" s="30"/>
      <c r="K439" s="30">
        <v>112.5</v>
      </c>
      <c r="L439" s="30"/>
      <c r="M439" s="30"/>
      <c r="N439" s="126"/>
      <c r="O439" s="311">
        <f t="shared" si="216"/>
        <v>112.5</v>
      </c>
      <c r="P439" s="287">
        <f t="shared" si="217"/>
        <v>0</v>
      </c>
      <c r="Q439" s="308">
        <v>112.5</v>
      </c>
    </row>
    <row r="440" spans="1:17">
      <c r="A440" s="465" t="s">
        <v>397</v>
      </c>
      <c r="B440" s="466"/>
      <c r="C440" s="466" t="s">
        <v>60</v>
      </c>
      <c r="D440" s="466" t="s">
        <v>31</v>
      </c>
      <c r="E440" s="481"/>
      <c r="F440" s="481"/>
      <c r="G440" s="467">
        <f>G441+G488</f>
        <v>323574.21999999997</v>
      </c>
      <c r="H440" s="467">
        <f t="shared" ref="H440:Q440" si="220">H441+H488</f>
        <v>14529.9648</v>
      </c>
      <c r="I440" s="467">
        <f t="shared" si="220"/>
        <v>346.33600000000001</v>
      </c>
      <c r="J440" s="467">
        <f t="shared" si="220"/>
        <v>-133.23440000000022</v>
      </c>
      <c r="K440" s="467">
        <f t="shared" si="220"/>
        <v>2899</v>
      </c>
      <c r="L440" s="467">
        <f t="shared" si="220"/>
        <v>-9922.8434199999974</v>
      </c>
      <c r="M440" s="468">
        <f t="shared" si="220"/>
        <v>-2140.3000000000002</v>
      </c>
      <c r="N440" s="356">
        <f t="shared" si="220"/>
        <v>0</v>
      </c>
      <c r="O440" s="350">
        <f t="shared" si="220"/>
        <v>329153.14297999995</v>
      </c>
      <c r="P440" s="475">
        <f t="shared" si="220"/>
        <v>-867.76429999999095</v>
      </c>
      <c r="Q440" s="468">
        <f t="shared" si="220"/>
        <v>328285.37867999997</v>
      </c>
    </row>
    <row r="441" spans="1:17">
      <c r="A441" s="388" t="s">
        <v>398</v>
      </c>
      <c r="B441" s="389" t="s">
        <v>30</v>
      </c>
      <c r="C441" s="389" t="s">
        <v>60</v>
      </c>
      <c r="D441" s="389" t="s">
        <v>31</v>
      </c>
      <c r="E441" s="389" t="s">
        <v>399</v>
      </c>
      <c r="F441" s="389"/>
      <c r="G441" s="112">
        <f>G442+G444+G446+G448+G450+G452+G454+G456+G458+G460+G462+G466+G469+G471+G474+G482+G484+G486</f>
        <v>159653.65999999997</v>
      </c>
      <c r="H441" s="112">
        <f t="shared" ref="H441:K441" si="221">H442+H444+H446+H448+H450+H452+H454+H456+H458+H460+H462+H466+H469+H471+H474+H482+H484+H486</f>
        <v>17959</v>
      </c>
      <c r="I441" s="112">
        <f t="shared" si="221"/>
        <v>285</v>
      </c>
      <c r="J441" s="112">
        <f t="shared" si="221"/>
        <v>506.76559999999978</v>
      </c>
      <c r="K441" s="112">
        <f t="shared" si="221"/>
        <v>2387.1999999999998</v>
      </c>
      <c r="L441" s="112">
        <f>L442+L444+L446+L448+L450+L452+L454+L456+L458+L460+L462+L466+L469+L471+L474+L482+L484+L486</f>
        <v>2643.6752800000004</v>
      </c>
      <c r="M441" s="469">
        <f t="shared" ref="M441:Q441" si="222">M442+M444+M446+M448+M450+M452+M454+M456+M458+M460+M462+M466+M469+M471+M474+M482+M484+M486</f>
        <v>0</v>
      </c>
      <c r="N441" s="356">
        <f t="shared" si="222"/>
        <v>0</v>
      </c>
      <c r="O441" s="355">
        <f t="shared" si="222"/>
        <v>183435.30088</v>
      </c>
      <c r="P441" s="515">
        <f t="shared" si="222"/>
        <v>-2136.8875299999895</v>
      </c>
      <c r="Q441" s="469">
        <f t="shared" si="222"/>
        <v>181298.41334999999</v>
      </c>
    </row>
    <row r="442" spans="1:17" s="23" customFormat="1" ht="22.5">
      <c r="A442" s="388" t="s">
        <v>400</v>
      </c>
      <c r="B442" s="389" t="s">
        <v>30</v>
      </c>
      <c r="C442" s="389" t="s">
        <v>60</v>
      </c>
      <c r="D442" s="389" t="s">
        <v>31</v>
      </c>
      <c r="E442" s="389" t="s">
        <v>401</v>
      </c>
      <c r="F442" s="389"/>
      <c r="G442" s="112">
        <f>G443</f>
        <v>150</v>
      </c>
      <c r="H442" s="112">
        <f>H443</f>
        <v>0</v>
      </c>
      <c r="I442" s="112">
        <f>I443</f>
        <v>0</v>
      </c>
      <c r="J442" s="112">
        <f>J443</f>
        <v>0</v>
      </c>
      <c r="K442" s="112">
        <f t="shared" ref="K442:Q442" si="223">K443</f>
        <v>0</v>
      </c>
      <c r="L442" s="112">
        <f t="shared" si="223"/>
        <v>0</v>
      </c>
      <c r="M442" s="469">
        <f t="shared" si="223"/>
        <v>0</v>
      </c>
      <c r="N442" s="356">
        <f t="shared" si="223"/>
        <v>0</v>
      </c>
      <c r="O442" s="355">
        <f t="shared" si="223"/>
        <v>150</v>
      </c>
      <c r="P442" s="515">
        <f t="shared" si="223"/>
        <v>0</v>
      </c>
      <c r="Q442" s="469">
        <f t="shared" si="223"/>
        <v>150</v>
      </c>
    </row>
    <row r="443" spans="1:17">
      <c r="A443" s="395" t="s">
        <v>46</v>
      </c>
      <c r="B443" s="390" t="s">
        <v>30</v>
      </c>
      <c r="C443" s="390" t="s">
        <v>60</v>
      </c>
      <c r="D443" s="390" t="s">
        <v>31</v>
      </c>
      <c r="E443" s="390" t="s">
        <v>401</v>
      </c>
      <c r="F443" s="390" t="s">
        <v>47</v>
      </c>
      <c r="G443" s="67">
        <v>150</v>
      </c>
      <c r="H443" s="114"/>
      <c r="I443" s="95"/>
      <c r="J443" s="95"/>
      <c r="K443" s="95"/>
      <c r="L443" s="95"/>
      <c r="M443" s="497"/>
      <c r="N443" s="579"/>
      <c r="O443" s="352">
        <f t="shared" si="216"/>
        <v>150</v>
      </c>
      <c r="P443" s="494">
        <f t="shared" si="217"/>
        <v>0</v>
      </c>
      <c r="Q443" s="497">
        <v>150</v>
      </c>
    </row>
    <row r="444" spans="1:17" s="23" customFormat="1">
      <c r="A444" s="388" t="s">
        <v>402</v>
      </c>
      <c r="B444" s="389" t="s">
        <v>30</v>
      </c>
      <c r="C444" s="389" t="s">
        <v>60</v>
      </c>
      <c r="D444" s="389" t="s">
        <v>31</v>
      </c>
      <c r="E444" s="389" t="s">
        <v>403</v>
      </c>
      <c r="F444" s="389"/>
      <c r="G444" s="112">
        <f>G445</f>
        <v>40</v>
      </c>
      <c r="H444" s="112">
        <f>H445</f>
        <v>0</v>
      </c>
      <c r="I444" s="112">
        <f>I445</f>
        <v>0</v>
      </c>
      <c r="J444" s="112">
        <f>J445</f>
        <v>0</v>
      </c>
      <c r="K444" s="112">
        <f t="shared" ref="K444:Q444" si="224">K445</f>
        <v>0</v>
      </c>
      <c r="L444" s="112">
        <f t="shared" si="224"/>
        <v>0</v>
      </c>
      <c r="M444" s="469">
        <f t="shared" si="224"/>
        <v>0</v>
      </c>
      <c r="N444" s="356">
        <f t="shared" si="224"/>
        <v>0</v>
      </c>
      <c r="O444" s="355">
        <f t="shared" si="224"/>
        <v>40</v>
      </c>
      <c r="P444" s="515">
        <f t="shared" si="224"/>
        <v>0</v>
      </c>
      <c r="Q444" s="469">
        <f t="shared" si="224"/>
        <v>40</v>
      </c>
    </row>
    <row r="445" spans="1:17">
      <c r="A445" s="395" t="s">
        <v>46</v>
      </c>
      <c r="B445" s="390" t="s">
        <v>30</v>
      </c>
      <c r="C445" s="390" t="s">
        <v>60</v>
      </c>
      <c r="D445" s="390" t="s">
        <v>31</v>
      </c>
      <c r="E445" s="390" t="s">
        <v>403</v>
      </c>
      <c r="F445" s="390" t="s">
        <v>47</v>
      </c>
      <c r="G445" s="67">
        <v>40</v>
      </c>
      <c r="H445" s="114"/>
      <c r="I445" s="95"/>
      <c r="J445" s="95"/>
      <c r="K445" s="95"/>
      <c r="L445" s="95"/>
      <c r="M445" s="497"/>
      <c r="N445" s="579"/>
      <c r="O445" s="352">
        <f t="shared" si="216"/>
        <v>40</v>
      </c>
      <c r="P445" s="494">
        <f t="shared" si="217"/>
        <v>0</v>
      </c>
      <c r="Q445" s="497">
        <v>40</v>
      </c>
    </row>
    <row r="446" spans="1:17" s="23" customFormat="1" ht="22.5">
      <c r="A446" s="388" t="s">
        <v>404</v>
      </c>
      <c r="B446" s="389" t="s">
        <v>30</v>
      </c>
      <c r="C446" s="389" t="s">
        <v>60</v>
      </c>
      <c r="D446" s="389" t="s">
        <v>31</v>
      </c>
      <c r="E446" s="389" t="s">
        <v>405</v>
      </c>
      <c r="F446" s="389"/>
      <c r="G446" s="112">
        <f>G447</f>
        <v>50</v>
      </c>
      <c r="H446" s="112">
        <f>H447</f>
        <v>0</v>
      </c>
      <c r="I446" s="112">
        <f>I447</f>
        <v>0</v>
      </c>
      <c r="J446" s="112">
        <f>J447</f>
        <v>0</v>
      </c>
      <c r="K446" s="112">
        <f t="shared" ref="K446:Q446" si="225">K447</f>
        <v>0</v>
      </c>
      <c r="L446" s="112">
        <f t="shared" si="225"/>
        <v>0</v>
      </c>
      <c r="M446" s="469">
        <f t="shared" si="225"/>
        <v>0</v>
      </c>
      <c r="N446" s="356">
        <f t="shared" si="225"/>
        <v>0</v>
      </c>
      <c r="O446" s="355">
        <f t="shared" si="225"/>
        <v>50</v>
      </c>
      <c r="P446" s="515">
        <f t="shared" si="225"/>
        <v>0</v>
      </c>
      <c r="Q446" s="469">
        <f t="shared" si="225"/>
        <v>50</v>
      </c>
    </row>
    <row r="447" spans="1:17">
      <c r="A447" s="395" t="s">
        <v>46</v>
      </c>
      <c r="B447" s="390" t="s">
        <v>30</v>
      </c>
      <c r="C447" s="390" t="s">
        <v>60</v>
      </c>
      <c r="D447" s="390" t="s">
        <v>31</v>
      </c>
      <c r="E447" s="390" t="s">
        <v>405</v>
      </c>
      <c r="F447" s="390" t="s">
        <v>47</v>
      </c>
      <c r="G447" s="67">
        <v>50</v>
      </c>
      <c r="H447" s="114"/>
      <c r="I447" s="95"/>
      <c r="J447" s="95"/>
      <c r="K447" s="95"/>
      <c r="L447" s="95"/>
      <c r="M447" s="497"/>
      <c r="N447" s="579"/>
      <c r="O447" s="352">
        <f t="shared" si="216"/>
        <v>50</v>
      </c>
      <c r="P447" s="494">
        <f t="shared" si="217"/>
        <v>0</v>
      </c>
      <c r="Q447" s="497">
        <v>50</v>
      </c>
    </row>
    <row r="448" spans="1:17" s="23" customFormat="1" ht="22.5">
      <c r="A448" s="388" t="s">
        <v>406</v>
      </c>
      <c r="B448" s="389" t="s">
        <v>30</v>
      </c>
      <c r="C448" s="389" t="s">
        <v>60</v>
      </c>
      <c r="D448" s="389" t="s">
        <v>31</v>
      </c>
      <c r="E448" s="389" t="s">
        <v>407</v>
      </c>
      <c r="F448" s="389"/>
      <c r="G448" s="112">
        <f>G449</f>
        <v>40</v>
      </c>
      <c r="H448" s="112">
        <f>H449</f>
        <v>0</v>
      </c>
      <c r="I448" s="112">
        <f>I449</f>
        <v>0</v>
      </c>
      <c r="J448" s="112">
        <f>J449</f>
        <v>0</v>
      </c>
      <c r="K448" s="112">
        <f t="shared" ref="K448:Q448" si="226">K449</f>
        <v>0</v>
      </c>
      <c r="L448" s="112">
        <f t="shared" si="226"/>
        <v>0</v>
      </c>
      <c r="M448" s="469">
        <f t="shared" si="226"/>
        <v>0</v>
      </c>
      <c r="N448" s="356">
        <f t="shared" si="226"/>
        <v>0</v>
      </c>
      <c r="O448" s="355">
        <f t="shared" si="226"/>
        <v>40</v>
      </c>
      <c r="P448" s="515">
        <f t="shared" si="226"/>
        <v>0</v>
      </c>
      <c r="Q448" s="469">
        <f t="shared" si="226"/>
        <v>40</v>
      </c>
    </row>
    <row r="449" spans="1:18">
      <c r="A449" s="395" t="s">
        <v>46</v>
      </c>
      <c r="B449" s="390" t="s">
        <v>30</v>
      </c>
      <c r="C449" s="390" t="s">
        <v>60</v>
      </c>
      <c r="D449" s="390" t="s">
        <v>31</v>
      </c>
      <c r="E449" s="390" t="s">
        <v>407</v>
      </c>
      <c r="F449" s="390" t="s">
        <v>47</v>
      </c>
      <c r="G449" s="67">
        <v>40</v>
      </c>
      <c r="H449" s="114"/>
      <c r="I449" s="95"/>
      <c r="J449" s="95"/>
      <c r="K449" s="95"/>
      <c r="L449" s="95"/>
      <c r="M449" s="497"/>
      <c r="N449" s="579"/>
      <c r="O449" s="352">
        <f t="shared" si="216"/>
        <v>40</v>
      </c>
      <c r="P449" s="494">
        <f t="shared" si="217"/>
        <v>0</v>
      </c>
      <c r="Q449" s="497">
        <v>40</v>
      </c>
    </row>
    <row r="450" spans="1:18" s="23" customFormat="1" ht="22.5">
      <c r="A450" s="388" t="s">
        <v>408</v>
      </c>
      <c r="B450" s="389" t="s">
        <v>30</v>
      </c>
      <c r="C450" s="389" t="s">
        <v>60</v>
      </c>
      <c r="D450" s="389" t="s">
        <v>31</v>
      </c>
      <c r="E450" s="389" t="s">
        <v>409</v>
      </c>
      <c r="F450" s="389"/>
      <c r="G450" s="112">
        <f>G451</f>
        <v>120</v>
      </c>
      <c r="H450" s="112">
        <f>H451</f>
        <v>0</v>
      </c>
      <c r="I450" s="112">
        <f>I451</f>
        <v>0</v>
      </c>
      <c r="J450" s="112">
        <f>J451</f>
        <v>0</v>
      </c>
      <c r="K450" s="112">
        <f t="shared" ref="K450:Q450" si="227">K451</f>
        <v>0</v>
      </c>
      <c r="L450" s="112">
        <f t="shared" si="227"/>
        <v>0</v>
      </c>
      <c r="M450" s="469">
        <f t="shared" si="227"/>
        <v>0</v>
      </c>
      <c r="N450" s="356">
        <f t="shared" si="227"/>
        <v>0</v>
      </c>
      <c r="O450" s="355">
        <f t="shared" si="227"/>
        <v>120</v>
      </c>
      <c r="P450" s="515">
        <f t="shared" si="227"/>
        <v>0</v>
      </c>
      <c r="Q450" s="469">
        <f t="shared" si="227"/>
        <v>120</v>
      </c>
    </row>
    <row r="451" spans="1:18">
      <c r="A451" s="395" t="s">
        <v>46</v>
      </c>
      <c r="B451" s="390" t="s">
        <v>30</v>
      </c>
      <c r="C451" s="390" t="s">
        <v>60</v>
      </c>
      <c r="D451" s="390" t="s">
        <v>31</v>
      </c>
      <c r="E451" s="390" t="s">
        <v>409</v>
      </c>
      <c r="F451" s="390" t="s">
        <v>47</v>
      </c>
      <c r="G451" s="67">
        <v>120</v>
      </c>
      <c r="H451" s="114"/>
      <c r="I451" s="95"/>
      <c r="J451" s="95"/>
      <c r="K451" s="95"/>
      <c r="L451" s="95"/>
      <c r="M451" s="497"/>
      <c r="N451" s="579"/>
      <c r="O451" s="352">
        <f t="shared" si="216"/>
        <v>120</v>
      </c>
      <c r="P451" s="494">
        <f t="shared" si="217"/>
        <v>0</v>
      </c>
      <c r="Q451" s="497">
        <v>120</v>
      </c>
      <c r="R451" s="13"/>
    </row>
    <row r="452" spans="1:18" s="23" customFormat="1" ht="22.5">
      <c r="A452" s="388" t="s">
        <v>410</v>
      </c>
      <c r="B452" s="389" t="s">
        <v>30</v>
      </c>
      <c r="C452" s="389" t="s">
        <v>60</v>
      </c>
      <c r="D452" s="389" t="s">
        <v>31</v>
      </c>
      <c r="E452" s="389" t="s">
        <v>411</v>
      </c>
      <c r="F452" s="389"/>
      <c r="G452" s="112">
        <f>G453</f>
        <v>70</v>
      </c>
      <c r="H452" s="112">
        <f>H453</f>
        <v>0</v>
      </c>
      <c r="I452" s="112">
        <f>I453</f>
        <v>0</v>
      </c>
      <c r="J452" s="112">
        <f>J453</f>
        <v>0</v>
      </c>
      <c r="K452" s="112">
        <f t="shared" ref="K452:Q452" si="228">K453</f>
        <v>0</v>
      </c>
      <c r="L452" s="112">
        <f t="shared" si="228"/>
        <v>0</v>
      </c>
      <c r="M452" s="469">
        <f t="shared" si="228"/>
        <v>0</v>
      </c>
      <c r="N452" s="356">
        <f t="shared" si="228"/>
        <v>0</v>
      </c>
      <c r="O452" s="355">
        <f t="shared" si="228"/>
        <v>70</v>
      </c>
      <c r="P452" s="515">
        <f t="shared" si="228"/>
        <v>0</v>
      </c>
      <c r="Q452" s="469">
        <f t="shared" si="228"/>
        <v>70</v>
      </c>
      <c r="R452" s="125"/>
    </row>
    <row r="453" spans="1:18">
      <c r="A453" s="395" t="s">
        <v>46</v>
      </c>
      <c r="B453" s="390" t="s">
        <v>30</v>
      </c>
      <c r="C453" s="390" t="s">
        <v>60</v>
      </c>
      <c r="D453" s="390" t="s">
        <v>31</v>
      </c>
      <c r="E453" s="390" t="s">
        <v>411</v>
      </c>
      <c r="F453" s="390" t="s">
        <v>47</v>
      </c>
      <c r="G453" s="67">
        <v>70</v>
      </c>
      <c r="H453" s="114"/>
      <c r="I453" s="95"/>
      <c r="J453" s="95"/>
      <c r="K453" s="95"/>
      <c r="L453" s="95"/>
      <c r="M453" s="497"/>
      <c r="N453" s="579"/>
      <c r="O453" s="352">
        <f t="shared" si="216"/>
        <v>70</v>
      </c>
      <c r="P453" s="494">
        <f t="shared" si="217"/>
        <v>0</v>
      </c>
      <c r="Q453" s="497">
        <v>70</v>
      </c>
      <c r="R453" s="13"/>
    </row>
    <row r="454" spans="1:18" s="23" customFormat="1">
      <c r="A454" s="388" t="s">
        <v>412</v>
      </c>
      <c r="B454" s="389" t="s">
        <v>30</v>
      </c>
      <c r="C454" s="389" t="s">
        <v>60</v>
      </c>
      <c r="D454" s="389" t="s">
        <v>31</v>
      </c>
      <c r="E454" s="389" t="s">
        <v>413</v>
      </c>
      <c r="F454" s="389"/>
      <c r="G454" s="112">
        <f>G455</f>
        <v>70</v>
      </c>
      <c r="H454" s="112">
        <f>H455</f>
        <v>0</v>
      </c>
      <c r="I454" s="112">
        <f>I455</f>
        <v>0</v>
      </c>
      <c r="J454" s="112">
        <f>J455</f>
        <v>0</v>
      </c>
      <c r="K454" s="112">
        <f t="shared" ref="K454:Q454" si="229">K455</f>
        <v>0</v>
      </c>
      <c r="L454" s="112">
        <f t="shared" si="229"/>
        <v>0</v>
      </c>
      <c r="M454" s="469">
        <f t="shared" si="229"/>
        <v>0</v>
      </c>
      <c r="N454" s="356">
        <f t="shared" si="229"/>
        <v>0</v>
      </c>
      <c r="O454" s="355">
        <f t="shared" si="229"/>
        <v>70</v>
      </c>
      <c r="P454" s="515">
        <f t="shared" si="229"/>
        <v>0</v>
      </c>
      <c r="Q454" s="469">
        <f t="shared" si="229"/>
        <v>70</v>
      </c>
      <c r="R454" s="125"/>
    </row>
    <row r="455" spans="1:18">
      <c r="A455" s="395" t="s">
        <v>46</v>
      </c>
      <c r="B455" s="390" t="s">
        <v>30</v>
      </c>
      <c r="C455" s="390" t="s">
        <v>60</v>
      </c>
      <c r="D455" s="390" t="s">
        <v>31</v>
      </c>
      <c r="E455" s="390" t="s">
        <v>413</v>
      </c>
      <c r="F455" s="390" t="s">
        <v>47</v>
      </c>
      <c r="G455" s="67">
        <v>70</v>
      </c>
      <c r="H455" s="114"/>
      <c r="I455" s="95"/>
      <c r="J455" s="95"/>
      <c r="K455" s="95"/>
      <c r="L455" s="95"/>
      <c r="M455" s="497"/>
      <c r="N455" s="579"/>
      <c r="O455" s="352">
        <f t="shared" si="216"/>
        <v>70</v>
      </c>
      <c r="P455" s="494">
        <f t="shared" si="217"/>
        <v>0</v>
      </c>
      <c r="Q455" s="497">
        <v>70</v>
      </c>
      <c r="R455" s="13"/>
    </row>
    <row r="456" spans="1:18" s="23" customFormat="1">
      <c r="A456" s="388" t="s">
        <v>414</v>
      </c>
      <c r="B456" s="389" t="s">
        <v>30</v>
      </c>
      <c r="C456" s="389" t="s">
        <v>60</v>
      </c>
      <c r="D456" s="389" t="s">
        <v>31</v>
      </c>
      <c r="E456" s="389" t="s">
        <v>415</v>
      </c>
      <c r="F456" s="389"/>
      <c r="G456" s="112">
        <f>G457</f>
        <v>20</v>
      </c>
      <c r="H456" s="112">
        <f>H457</f>
        <v>0</v>
      </c>
      <c r="I456" s="112">
        <f>I457</f>
        <v>0</v>
      </c>
      <c r="J456" s="112">
        <f>J457</f>
        <v>0</v>
      </c>
      <c r="K456" s="112">
        <f t="shared" ref="K456:Q456" si="230">K457</f>
        <v>0</v>
      </c>
      <c r="L456" s="112">
        <f t="shared" si="230"/>
        <v>0</v>
      </c>
      <c r="M456" s="469">
        <f t="shared" si="230"/>
        <v>0</v>
      </c>
      <c r="N456" s="356">
        <f t="shared" si="230"/>
        <v>0</v>
      </c>
      <c r="O456" s="355">
        <f t="shared" si="230"/>
        <v>20</v>
      </c>
      <c r="P456" s="515">
        <f t="shared" si="230"/>
        <v>0</v>
      </c>
      <c r="Q456" s="469">
        <f t="shared" si="230"/>
        <v>20</v>
      </c>
      <c r="R456" s="125"/>
    </row>
    <row r="457" spans="1:18">
      <c r="A457" s="395" t="s">
        <v>46</v>
      </c>
      <c r="B457" s="390" t="s">
        <v>30</v>
      </c>
      <c r="C457" s="390" t="s">
        <v>60</v>
      </c>
      <c r="D457" s="390" t="s">
        <v>31</v>
      </c>
      <c r="E457" s="390" t="s">
        <v>415</v>
      </c>
      <c r="F457" s="390" t="s">
        <v>47</v>
      </c>
      <c r="G457" s="67">
        <v>20</v>
      </c>
      <c r="H457" s="114"/>
      <c r="I457" s="95"/>
      <c r="J457" s="95"/>
      <c r="K457" s="95"/>
      <c r="L457" s="95"/>
      <c r="M457" s="497"/>
      <c r="N457" s="579"/>
      <c r="O457" s="352">
        <f t="shared" si="216"/>
        <v>20</v>
      </c>
      <c r="P457" s="494">
        <f t="shared" si="217"/>
        <v>0</v>
      </c>
      <c r="Q457" s="497">
        <v>20</v>
      </c>
      <c r="R457" s="13"/>
    </row>
    <row r="458" spans="1:18" s="23" customFormat="1" ht="22.5">
      <c r="A458" s="388" t="s">
        <v>416</v>
      </c>
      <c r="B458" s="389" t="s">
        <v>30</v>
      </c>
      <c r="C458" s="389" t="s">
        <v>60</v>
      </c>
      <c r="D458" s="389" t="s">
        <v>31</v>
      </c>
      <c r="E458" s="389" t="s">
        <v>417</v>
      </c>
      <c r="F458" s="389"/>
      <c r="G458" s="112">
        <f>G459</f>
        <v>20</v>
      </c>
      <c r="H458" s="112">
        <f>H459</f>
        <v>0</v>
      </c>
      <c r="I458" s="112">
        <f>I459</f>
        <v>0</v>
      </c>
      <c r="J458" s="112">
        <f>J459</f>
        <v>0</v>
      </c>
      <c r="K458" s="112">
        <f t="shared" ref="K458:Q458" si="231">K459</f>
        <v>0</v>
      </c>
      <c r="L458" s="112">
        <f t="shared" si="231"/>
        <v>0</v>
      </c>
      <c r="M458" s="469">
        <f t="shared" si="231"/>
        <v>0</v>
      </c>
      <c r="N458" s="356">
        <f t="shared" si="231"/>
        <v>0</v>
      </c>
      <c r="O458" s="355">
        <f t="shared" si="231"/>
        <v>20</v>
      </c>
      <c r="P458" s="515">
        <f t="shared" si="231"/>
        <v>0</v>
      </c>
      <c r="Q458" s="469">
        <f t="shared" si="231"/>
        <v>20</v>
      </c>
      <c r="R458" s="125"/>
    </row>
    <row r="459" spans="1:18">
      <c r="A459" s="395" t="s">
        <v>46</v>
      </c>
      <c r="B459" s="390" t="s">
        <v>30</v>
      </c>
      <c r="C459" s="390" t="s">
        <v>60</v>
      </c>
      <c r="D459" s="390" t="s">
        <v>31</v>
      </c>
      <c r="E459" s="390" t="s">
        <v>417</v>
      </c>
      <c r="F459" s="390" t="s">
        <v>47</v>
      </c>
      <c r="G459" s="67">
        <v>20</v>
      </c>
      <c r="H459" s="114"/>
      <c r="I459" s="95"/>
      <c r="J459" s="95"/>
      <c r="K459" s="95"/>
      <c r="L459" s="95"/>
      <c r="M459" s="497"/>
      <c r="N459" s="579"/>
      <c r="O459" s="352">
        <f t="shared" si="216"/>
        <v>20</v>
      </c>
      <c r="P459" s="494">
        <f t="shared" si="217"/>
        <v>0</v>
      </c>
      <c r="Q459" s="497">
        <v>20</v>
      </c>
      <c r="R459" s="13"/>
    </row>
    <row r="460" spans="1:18" s="23" customFormat="1" ht="22.5">
      <c r="A460" s="388" t="s">
        <v>418</v>
      </c>
      <c r="B460" s="389" t="s">
        <v>30</v>
      </c>
      <c r="C460" s="389" t="s">
        <v>60</v>
      </c>
      <c r="D460" s="389" t="s">
        <v>31</v>
      </c>
      <c r="E460" s="389" t="s">
        <v>419</v>
      </c>
      <c r="F460" s="389"/>
      <c r="G460" s="112">
        <f>G461</f>
        <v>50</v>
      </c>
      <c r="H460" s="112">
        <f>H461</f>
        <v>0</v>
      </c>
      <c r="I460" s="112">
        <f>I461</f>
        <v>0</v>
      </c>
      <c r="J460" s="112">
        <f>J461</f>
        <v>0</v>
      </c>
      <c r="K460" s="112">
        <f t="shared" ref="K460:Q460" si="232">K461</f>
        <v>0</v>
      </c>
      <c r="L460" s="112">
        <f t="shared" si="232"/>
        <v>0</v>
      </c>
      <c r="M460" s="469">
        <f t="shared" si="232"/>
        <v>0</v>
      </c>
      <c r="N460" s="356">
        <f t="shared" si="232"/>
        <v>0</v>
      </c>
      <c r="O460" s="355">
        <f t="shared" si="232"/>
        <v>50</v>
      </c>
      <c r="P460" s="515">
        <f t="shared" si="232"/>
        <v>0</v>
      </c>
      <c r="Q460" s="469">
        <f t="shared" si="232"/>
        <v>50</v>
      </c>
      <c r="R460" s="125"/>
    </row>
    <row r="461" spans="1:18">
      <c r="A461" s="395" t="s">
        <v>46</v>
      </c>
      <c r="B461" s="390" t="s">
        <v>30</v>
      </c>
      <c r="C461" s="390" t="s">
        <v>60</v>
      </c>
      <c r="D461" s="390" t="s">
        <v>31</v>
      </c>
      <c r="E461" s="390" t="s">
        <v>419</v>
      </c>
      <c r="F461" s="390" t="s">
        <v>47</v>
      </c>
      <c r="G461" s="67">
        <v>50</v>
      </c>
      <c r="H461" s="114"/>
      <c r="I461" s="95"/>
      <c r="J461" s="95"/>
      <c r="K461" s="95"/>
      <c r="L461" s="95"/>
      <c r="M461" s="497"/>
      <c r="N461" s="579"/>
      <c r="O461" s="352">
        <f t="shared" si="216"/>
        <v>50</v>
      </c>
      <c r="P461" s="494">
        <f t="shared" si="217"/>
        <v>0</v>
      </c>
      <c r="Q461" s="497">
        <v>50</v>
      </c>
      <c r="R461" s="13"/>
    </row>
    <row r="462" spans="1:18" s="23" customFormat="1" ht="22.5">
      <c r="A462" s="388" t="s">
        <v>420</v>
      </c>
      <c r="B462" s="389" t="s">
        <v>30</v>
      </c>
      <c r="C462" s="389" t="s">
        <v>60</v>
      </c>
      <c r="D462" s="389" t="s">
        <v>31</v>
      </c>
      <c r="E462" s="389" t="s">
        <v>421</v>
      </c>
      <c r="F462" s="389"/>
      <c r="G462" s="112">
        <f>G464+G465+G463</f>
        <v>4929</v>
      </c>
      <c r="H462" s="112">
        <f t="shared" ref="H462:Q462" si="233">H464+H465+H463</f>
        <v>1000</v>
      </c>
      <c r="I462" s="112">
        <f t="shared" si="233"/>
        <v>260</v>
      </c>
      <c r="J462" s="112">
        <f t="shared" si="233"/>
        <v>0</v>
      </c>
      <c r="K462" s="112">
        <f t="shared" si="233"/>
        <v>0</v>
      </c>
      <c r="L462" s="112">
        <f t="shared" si="233"/>
        <v>-197.803</v>
      </c>
      <c r="M462" s="469">
        <f t="shared" si="233"/>
        <v>0</v>
      </c>
      <c r="N462" s="356">
        <f t="shared" si="233"/>
        <v>0</v>
      </c>
      <c r="O462" s="355">
        <f t="shared" si="233"/>
        <v>5991.1970000000001</v>
      </c>
      <c r="P462" s="515">
        <f t="shared" si="233"/>
        <v>-315.29700000000014</v>
      </c>
      <c r="Q462" s="469">
        <f t="shared" si="233"/>
        <v>5675.9</v>
      </c>
      <c r="R462" s="125"/>
    </row>
    <row r="463" spans="1:18" ht="22.5">
      <c r="A463" s="395" t="s">
        <v>44</v>
      </c>
      <c r="B463" s="390" t="s">
        <v>30</v>
      </c>
      <c r="C463" s="390" t="s">
        <v>60</v>
      </c>
      <c r="D463" s="390" t="s">
        <v>31</v>
      </c>
      <c r="E463" s="390" t="s">
        <v>421</v>
      </c>
      <c r="F463" s="390" t="s">
        <v>45</v>
      </c>
      <c r="G463" s="67"/>
      <c r="H463" s="67"/>
      <c r="I463" s="68"/>
      <c r="J463" s="68"/>
      <c r="K463" s="68">
        <v>99</v>
      </c>
      <c r="L463" s="68"/>
      <c r="M463" s="503"/>
      <c r="N463" s="582"/>
      <c r="O463" s="352">
        <f t="shared" si="216"/>
        <v>99</v>
      </c>
      <c r="P463" s="494">
        <f t="shared" si="217"/>
        <v>0</v>
      </c>
      <c r="Q463" s="497">
        <v>99</v>
      </c>
      <c r="R463" s="13"/>
    </row>
    <row r="464" spans="1:18">
      <c r="A464" s="395" t="s">
        <v>46</v>
      </c>
      <c r="B464" s="390" t="s">
        <v>30</v>
      </c>
      <c r="C464" s="390" t="s">
        <v>60</v>
      </c>
      <c r="D464" s="390" t="s">
        <v>31</v>
      </c>
      <c r="E464" s="390" t="s">
        <v>421</v>
      </c>
      <c r="F464" s="390" t="s">
        <v>47</v>
      </c>
      <c r="G464" s="67">
        <v>530</v>
      </c>
      <c r="H464" s="114"/>
      <c r="I464" s="95"/>
      <c r="J464" s="95"/>
      <c r="K464" s="95">
        <v>-99</v>
      </c>
      <c r="L464" s="95"/>
      <c r="M464" s="497"/>
      <c r="N464" s="579"/>
      <c r="O464" s="352">
        <f t="shared" si="216"/>
        <v>431</v>
      </c>
      <c r="P464" s="494">
        <f t="shared" si="217"/>
        <v>-13.100000000000023</v>
      </c>
      <c r="Q464" s="497">
        <v>417.9</v>
      </c>
      <c r="R464" s="13"/>
    </row>
    <row r="465" spans="1:18">
      <c r="A465" s="370" t="s">
        <v>92</v>
      </c>
      <c r="B465" s="390" t="s">
        <v>30</v>
      </c>
      <c r="C465" s="390" t="s">
        <v>60</v>
      </c>
      <c r="D465" s="390" t="s">
        <v>31</v>
      </c>
      <c r="E465" s="390" t="s">
        <v>421</v>
      </c>
      <c r="F465" s="390" t="s">
        <v>93</v>
      </c>
      <c r="G465" s="67">
        <f>4259+140</f>
        <v>4399</v>
      </c>
      <c r="H465" s="114">
        <v>1000</v>
      </c>
      <c r="I465" s="95">
        <v>260</v>
      </c>
      <c r="J465" s="95"/>
      <c r="K465" s="95"/>
      <c r="L465" s="95">
        <v>-197.803</v>
      </c>
      <c r="M465" s="497"/>
      <c r="N465" s="579"/>
      <c r="O465" s="352">
        <f t="shared" si="216"/>
        <v>5461.1970000000001</v>
      </c>
      <c r="P465" s="494">
        <f t="shared" si="217"/>
        <v>-302.19700000000012</v>
      </c>
      <c r="Q465" s="497">
        <v>5159</v>
      </c>
      <c r="R465" s="13"/>
    </row>
    <row r="466" spans="1:18" s="23" customFormat="1">
      <c r="A466" s="388" t="s">
        <v>422</v>
      </c>
      <c r="B466" s="389" t="s">
        <v>30</v>
      </c>
      <c r="C466" s="389" t="s">
        <v>60</v>
      </c>
      <c r="D466" s="389" t="s">
        <v>31</v>
      </c>
      <c r="E466" s="389" t="s">
        <v>423</v>
      </c>
      <c r="F466" s="389"/>
      <c r="G466" s="112">
        <f>G467+G468</f>
        <v>24736.021999999997</v>
      </c>
      <c r="H466" s="112">
        <f>H467+H468</f>
        <v>10518.2</v>
      </c>
      <c r="I466" s="112">
        <f>I467+I468</f>
        <v>0</v>
      </c>
      <c r="J466" s="112">
        <f>J467+J468</f>
        <v>486.48999999999978</v>
      </c>
      <c r="K466" s="112">
        <f t="shared" ref="K466:Q466" si="234">K467+K468</f>
        <v>1987.2</v>
      </c>
      <c r="L466" s="112">
        <f t="shared" si="234"/>
        <v>420</v>
      </c>
      <c r="M466" s="469">
        <f t="shared" si="234"/>
        <v>0</v>
      </c>
      <c r="N466" s="356">
        <f t="shared" si="234"/>
        <v>0</v>
      </c>
      <c r="O466" s="355">
        <f t="shared" si="234"/>
        <v>38147.911999999997</v>
      </c>
      <c r="P466" s="515">
        <f t="shared" si="234"/>
        <v>-776.49056000000019</v>
      </c>
      <c r="Q466" s="469">
        <f t="shared" si="234"/>
        <v>37371.421439999998</v>
      </c>
      <c r="R466" s="125"/>
    </row>
    <row r="467" spans="1:18">
      <c r="A467" s="395" t="s">
        <v>46</v>
      </c>
      <c r="B467" s="390" t="s">
        <v>30</v>
      </c>
      <c r="C467" s="390" t="s">
        <v>60</v>
      </c>
      <c r="D467" s="390" t="s">
        <v>31</v>
      </c>
      <c r="E467" s="390" t="s">
        <v>423</v>
      </c>
      <c r="F467" s="390" t="s">
        <v>47</v>
      </c>
      <c r="G467" s="67">
        <v>5761.027</v>
      </c>
      <c r="H467" s="114"/>
      <c r="I467" s="95"/>
      <c r="J467" s="95">
        <f>794+500</f>
        <v>1294</v>
      </c>
      <c r="K467" s="95"/>
      <c r="L467" s="95"/>
      <c r="M467" s="497"/>
      <c r="N467" s="579"/>
      <c r="O467" s="352">
        <f t="shared" si="216"/>
        <v>7055.027</v>
      </c>
      <c r="P467" s="494">
        <f t="shared" si="217"/>
        <v>-776.49056000000019</v>
      </c>
      <c r="Q467" s="497">
        <v>6278.5364399999999</v>
      </c>
      <c r="R467" s="13"/>
    </row>
    <row r="468" spans="1:18">
      <c r="A468" s="370" t="s">
        <v>92</v>
      </c>
      <c r="B468" s="390" t="s">
        <v>30</v>
      </c>
      <c r="C468" s="390" t="s">
        <v>60</v>
      </c>
      <c r="D468" s="390" t="s">
        <v>31</v>
      </c>
      <c r="E468" s="390" t="s">
        <v>423</v>
      </c>
      <c r="F468" s="390" t="s">
        <v>93</v>
      </c>
      <c r="G468" s="67">
        <v>18974.994999999999</v>
      </c>
      <c r="H468" s="114">
        <f>7195.7+3322.5</f>
        <v>10518.2</v>
      </c>
      <c r="I468" s="95"/>
      <c r="J468" s="95">
        <f>200+279-2711.51+1425</f>
        <v>-807.51000000000022</v>
      </c>
      <c r="K468" s="95">
        <f>475+200+164+1148.2</f>
        <v>1987.2</v>
      </c>
      <c r="L468" s="95">
        <f>420</f>
        <v>420</v>
      </c>
      <c r="M468" s="497"/>
      <c r="N468" s="579"/>
      <c r="O468" s="352">
        <f t="shared" si="216"/>
        <v>31092.884999999998</v>
      </c>
      <c r="P468" s="494">
        <f t="shared" si="217"/>
        <v>0</v>
      </c>
      <c r="Q468" s="497">
        <v>31092.884999999998</v>
      </c>
      <c r="R468" s="13"/>
    </row>
    <row r="469" spans="1:18" s="23" customFormat="1" ht="22.5">
      <c r="A469" s="388" t="s">
        <v>424</v>
      </c>
      <c r="B469" s="389" t="s">
        <v>30</v>
      </c>
      <c r="C469" s="389" t="s">
        <v>60</v>
      </c>
      <c r="D469" s="389" t="s">
        <v>31</v>
      </c>
      <c r="E469" s="389" t="s">
        <v>425</v>
      </c>
      <c r="F469" s="389"/>
      <c r="G469" s="112">
        <f>G470</f>
        <v>277.5</v>
      </c>
      <c r="H469" s="112">
        <f>H470</f>
        <v>0</v>
      </c>
      <c r="I469" s="112">
        <f>I470</f>
        <v>0</v>
      </c>
      <c r="J469" s="112">
        <f>J470</f>
        <v>0</v>
      </c>
      <c r="K469" s="112">
        <f t="shared" ref="K469:Q469" si="235">K470</f>
        <v>0</v>
      </c>
      <c r="L469" s="112">
        <f t="shared" si="235"/>
        <v>0</v>
      </c>
      <c r="M469" s="469">
        <f t="shared" si="235"/>
        <v>0</v>
      </c>
      <c r="N469" s="356">
        <f t="shared" si="235"/>
        <v>0</v>
      </c>
      <c r="O469" s="355">
        <f t="shared" si="235"/>
        <v>277.5</v>
      </c>
      <c r="P469" s="515">
        <f t="shared" si="235"/>
        <v>0</v>
      </c>
      <c r="Q469" s="469">
        <f t="shared" si="235"/>
        <v>277.5</v>
      </c>
      <c r="R469" s="125"/>
    </row>
    <row r="470" spans="1:18">
      <c r="A470" s="370" t="s">
        <v>92</v>
      </c>
      <c r="B470" s="390" t="s">
        <v>30</v>
      </c>
      <c r="C470" s="390" t="s">
        <v>60</v>
      </c>
      <c r="D470" s="390" t="s">
        <v>31</v>
      </c>
      <c r="E470" s="390" t="s">
        <v>425</v>
      </c>
      <c r="F470" s="390" t="s">
        <v>93</v>
      </c>
      <c r="G470" s="67">
        <v>277.5</v>
      </c>
      <c r="H470" s="114"/>
      <c r="I470" s="95"/>
      <c r="J470" s="95"/>
      <c r="K470" s="95"/>
      <c r="L470" s="95"/>
      <c r="M470" s="497"/>
      <c r="N470" s="579"/>
      <c r="O470" s="352">
        <f t="shared" si="216"/>
        <v>277.5</v>
      </c>
      <c r="P470" s="494">
        <f t="shared" si="217"/>
        <v>0</v>
      </c>
      <c r="Q470" s="497">
        <v>277.5</v>
      </c>
      <c r="R470" s="13"/>
    </row>
    <row r="471" spans="1:18" s="23" customFormat="1" ht="22.5">
      <c r="A471" s="388" t="s">
        <v>426</v>
      </c>
      <c r="B471" s="389" t="s">
        <v>30</v>
      </c>
      <c r="C471" s="389" t="s">
        <v>60</v>
      </c>
      <c r="D471" s="389" t="s">
        <v>31</v>
      </c>
      <c r="E471" s="389" t="s">
        <v>427</v>
      </c>
      <c r="F471" s="389"/>
      <c r="G471" s="112">
        <f>G472+G473</f>
        <v>1000</v>
      </c>
      <c r="H471" s="112">
        <f>H472+H473</f>
        <v>0</v>
      </c>
      <c r="I471" s="112">
        <f>I472+I473</f>
        <v>0</v>
      </c>
      <c r="J471" s="112">
        <f>J472+J473</f>
        <v>0</v>
      </c>
      <c r="K471" s="112">
        <f t="shared" ref="K471:Q471" si="236">K472+K473</f>
        <v>0</v>
      </c>
      <c r="L471" s="112">
        <f t="shared" si="236"/>
        <v>0</v>
      </c>
      <c r="M471" s="469">
        <f t="shared" si="236"/>
        <v>0</v>
      </c>
      <c r="N471" s="356">
        <f t="shared" si="236"/>
        <v>0</v>
      </c>
      <c r="O471" s="355">
        <f t="shared" si="236"/>
        <v>1000</v>
      </c>
      <c r="P471" s="515">
        <f t="shared" si="236"/>
        <v>0</v>
      </c>
      <c r="Q471" s="469">
        <f t="shared" si="236"/>
        <v>1000</v>
      </c>
      <c r="R471" s="125"/>
    </row>
    <row r="472" spans="1:18">
      <c r="A472" s="395" t="s">
        <v>46</v>
      </c>
      <c r="B472" s="390" t="s">
        <v>30</v>
      </c>
      <c r="C472" s="390" t="s">
        <v>60</v>
      </c>
      <c r="D472" s="390" t="s">
        <v>31</v>
      </c>
      <c r="E472" s="390" t="s">
        <v>427</v>
      </c>
      <c r="F472" s="390" t="s">
        <v>47</v>
      </c>
      <c r="G472" s="67">
        <v>400</v>
      </c>
      <c r="H472" s="114"/>
      <c r="I472" s="95"/>
      <c r="J472" s="95"/>
      <c r="K472" s="95"/>
      <c r="L472" s="95"/>
      <c r="M472" s="497"/>
      <c r="N472" s="579"/>
      <c r="O472" s="352">
        <f t="shared" si="216"/>
        <v>400</v>
      </c>
      <c r="P472" s="494">
        <f t="shared" si="217"/>
        <v>0</v>
      </c>
      <c r="Q472" s="497">
        <v>400</v>
      </c>
      <c r="R472" s="13"/>
    </row>
    <row r="473" spans="1:18">
      <c r="A473" s="370" t="s">
        <v>92</v>
      </c>
      <c r="B473" s="390" t="s">
        <v>30</v>
      </c>
      <c r="C473" s="390" t="s">
        <v>60</v>
      </c>
      <c r="D473" s="390" t="s">
        <v>31</v>
      </c>
      <c r="E473" s="390" t="s">
        <v>427</v>
      </c>
      <c r="F473" s="390" t="s">
        <v>93</v>
      </c>
      <c r="G473" s="67">
        <v>600</v>
      </c>
      <c r="H473" s="114"/>
      <c r="I473" s="95"/>
      <c r="J473" s="95"/>
      <c r="K473" s="95"/>
      <c r="L473" s="95"/>
      <c r="M473" s="497"/>
      <c r="N473" s="579"/>
      <c r="O473" s="352">
        <f t="shared" si="216"/>
        <v>600</v>
      </c>
      <c r="P473" s="494">
        <f t="shared" si="217"/>
        <v>0</v>
      </c>
      <c r="Q473" s="497">
        <v>600</v>
      </c>
      <c r="R473" s="13"/>
    </row>
    <row r="474" spans="1:18" s="100" customFormat="1" ht="22.5">
      <c r="A474" s="388" t="s">
        <v>428</v>
      </c>
      <c r="B474" s="389" t="s">
        <v>30</v>
      </c>
      <c r="C474" s="389" t="s">
        <v>60</v>
      </c>
      <c r="D474" s="389" t="s">
        <v>31</v>
      </c>
      <c r="E474" s="389" t="s">
        <v>429</v>
      </c>
      <c r="F474" s="389"/>
      <c r="G474" s="112">
        <f>G475+G476+G477+G478+G479+G480+G481</f>
        <v>128081.13799999999</v>
      </c>
      <c r="H474" s="112">
        <f>H475+H476+H477+H478+H479+H480+H481</f>
        <v>6440.7999999999993</v>
      </c>
      <c r="I474" s="112">
        <f>I475+I476+I477+I478+I479+I480+I481</f>
        <v>25</v>
      </c>
      <c r="J474" s="112">
        <f>J475+J476+J477+J478+J479+J480+J481</f>
        <v>20.275600000000001</v>
      </c>
      <c r="K474" s="112">
        <f t="shared" ref="K474:Q474" si="237">K475+K476+K477+K478+K479+K480+K481</f>
        <v>0</v>
      </c>
      <c r="L474" s="112">
        <f t="shared" si="237"/>
        <v>2210.5263100000002</v>
      </c>
      <c r="M474" s="469">
        <f t="shared" si="237"/>
        <v>0</v>
      </c>
      <c r="N474" s="356">
        <f t="shared" si="237"/>
        <v>0</v>
      </c>
      <c r="O474" s="355">
        <f t="shared" si="237"/>
        <v>136777.73991</v>
      </c>
      <c r="P474" s="515">
        <f t="shared" si="237"/>
        <v>-1213.7591199999895</v>
      </c>
      <c r="Q474" s="469">
        <f t="shared" si="237"/>
        <v>135563.98079</v>
      </c>
      <c r="R474" s="127"/>
    </row>
    <row r="475" spans="1:18">
      <c r="A475" s="395" t="s">
        <v>38</v>
      </c>
      <c r="B475" s="390" t="s">
        <v>30</v>
      </c>
      <c r="C475" s="390" t="s">
        <v>60</v>
      </c>
      <c r="D475" s="390" t="s">
        <v>31</v>
      </c>
      <c r="E475" s="390" t="s">
        <v>429</v>
      </c>
      <c r="F475" s="390" t="s">
        <v>83</v>
      </c>
      <c r="G475" s="67">
        <v>4239</v>
      </c>
      <c r="H475" s="114">
        <v>112.7</v>
      </c>
      <c r="I475" s="95"/>
      <c r="J475" s="95"/>
      <c r="K475" s="95">
        <v>5.8</v>
      </c>
      <c r="L475" s="95">
        <v>-42.859520000000003</v>
      </c>
      <c r="M475" s="497"/>
      <c r="N475" s="579"/>
      <c r="O475" s="352">
        <f t="shared" si="216"/>
        <v>4314.64048</v>
      </c>
      <c r="P475" s="494">
        <f t="shared" si="217"/>
        <v>-640.1266599999999</v>
      </c>
      <c r="Q475" s="497">
        <v>3674.5138200000001</v>
      </c>
      <c r="R475" s="13"/>
    </row>
    <row r="476" spans="1:18" ht="22.5">
      <c r="A476" s="395" t="s">
        <v>44</v>
      </c>
      <c r="B476" s="390" t="s">
        <v>30</v>
      </c>
      <c r="C476" s="390" t="s">
        <v>60</v>
      </c>
      <c r="D476" s="390" t="s">
        <v>31</v>
      </c>
      <c r="E476" s="390" t="s">
        <v>429</v>
      </c>
      <c r="F476" s="390" t="s">
        <v>45</v>
      </c>
      <c r="G476" s="67">
        <v>594.20000000000005</v>
      </c>
      <c r="H476" s="114"/>
      <c r="I476" s="95">
        <f>4.863</f>
        <v>4.8630000000000004</v>
      </c>
      <c r="J476" s="95"/>
      <c r="K476" s="95">
        <v>10</v>
      </c>
      <c r="L476" s="95">
        <v>7.2</v>
      </c>
      <c r="M476" s="497"/>
      <c r="N476" s="579"/>
      <c r="O476" s="352">
        <f t="shared" si="216"/>
        <v>616.26300000000015</v>
      </c>
      <c r="P476" s="494">
        <f t="shared" si="217"/>
        <v>68.426669999999831</v>
      </c>
      <c r="Q476" s="497">
        <v>684.68966999999998</v>
      </c>
      <c r="R476" s="13"/>
    </row>
    <row r="477" spans="1:18">
      <c r="A477" s="395" t="s">
        <v>46</v>
      </c>
      <c r="B477" s="390" t="s">
        <v>30</v>
      </c>
      <c r="C477" s="390" t="s">
        <v>60</v>
      </c>
      <c r="D477" s="390" t="s">
        <v>31</v>
      </c>
      <c r="E477" s="390" t="s">
        <v>429</v>
      </c>
      <c r="F477" s="390" t="s">
        <v>47</v>
      </c>
      <c r="G477" s="67">
        <f>20307.3+88+180</f>
        <v>20575.3</v>
      </c>
      <c r="H477" s="114">
        <f>830+2842.5</f>
        <v>3672.5</v>
      </c>
      <c r="I477" s="95">
        <f>25-4.863-2.1</f>
        <v>18.036999999999999</v>
      </c>
      <c r="J477" s="95">
        <v>20.275600000000001</v>
      </c>
      <c r="K477" s="95">
        <v>-15.8</v>
      </c>
      <c r="L477" s="95">
        <f>-8.5+42.85952-7.2</f>
        <v>27.159520000000004</v>
      </c>
      <c r="M477" s="497"/>
      <c r="N477" s="579"/>
      <c r="O477" s="352">
        <f t="shared" si="216"/>
        <v>24297.472120000002</v>
      </c>
      <c r="P477" s="494">
        <f t="shared" si="217"/>
        <v>-522.2392600000021</v>
      </c>
      <c r="Q477" s="497">
        <f>23836.34346-61.1106</f>
        <v>23775.23286</v>
      </c>
      <c r="R477" s="13"/>
    </row>
    <row r="478" spans="1:18" ht="33.75">
      <c r="A478" s="404" t="s">
        <v>386</v>
      </c>
      <c r="B478" s="390" t="s">
        <v>30</v>
      </c>
      <c r="C478" s="390" t="s">
        <v>60</v>
      </c>
      <c r="D478" s="390" t="s">
        <v>31</v>
      </c>
      <c r="E478" s="390" t="s">
        <v>429</v>
      </c>
      <c r="F478" s="390" t="s">
        <v>99</v>
      </c>
      <c r="G478" s="67">
        <v>82647.23</v>
      </c>
      <c r="H478" s="114"/>
      <c r="I478" s="95"/>
      <c r="J478" s="95"/>
      <c r="K478" s="95"/>
      <c r="L478" s="95">
        <f>440+250+1100+300</f>
        <v>2090</v>
      </c>
      <c r="M478" s="497"/>
      <c r="N478" s="579"/>
      <c r="O478" s="352">
        <f t="shared" si="216"/>
        <v>84737.23</v>
      </c>
      <c r="P478" s="494">
        <f t="shared" si="217"/>
        <v>1439.6963500000129</v>
      </c>
      <c r="Q478" s="497">
        <f>85769.86035+107.066+300</f>
        <v>86176.926350000009</v>
      </c>
      <c r="R478" s="13"/>
    </row>
    <row r="479" spans="1:18">
      <c r="A479" s="370" t="s">
        <v>92</v>
      </c>
      <c r="B479" s="390" t="s">
        <v>30</v>
      </c>
      <c r="C479" s="390" t="s">
        <v>60</v>
      </c>
      <c r="D479" s="390" t="s">
        <v>31</v>
      </c>
      <c r="E479" s="390" t="s">
        <v>429</v>
      </c>
      <c r="F479" s="390" t="s">
        <v>93</v>
      </c>
      <c r="G479" s="67">
        <v>18894.5</v>
      </c>
      <c r="H479" s="114">
        <f>566+2089.6</f>
        <v>2655.6</v>
      </c>
      <c r="I479" s="95"/>
      <c r="J479" s="95"/>
      <c r="K479" s="95"/>
      <c r="L479" s="95">
        <f>-48.33689-28.9398+197.803</f>
        <v>120.52631</v>
      </c>
      <c r="M479" s="497"/>
      <c r="N479" s="579"/>
      <c r="O479" s="352">
        <f t="shared" si="216"/>
        <v>21670.62631</v>
      </c>
      <c r="P479" s="494">
        <f t="shared" si="217"/>
        <v>-1603.7246500000001</v>
      </c>
      <c r="Q479" s="497">
        <f>20173.96766-107.066</f>
        <v>20066.90166</v>
      </c>
      <c r="R479" s="13"/>
    </row>
    <row r="480" spans="1:18">
      <c r="A480" s="394" t="s">
        <v>48</v>
      </c>
      <c r="B480" s="390" t="s">
        <v>30</v>
      </c>
      <c r="C480" s="390" t="s">
        <v>60</v>
      </c>
      <c r="D480" s="390" t="s">
        <v>31</v>
      </c>
      <c r="E480" s="390" t="s">
        <v>429</v>
      </c>
      <c r="F480" s="390" t="s">
        <v>49</v>
      </c>
      <c r="G480" s="67">
        <v>1119.912</v>
      </c>
      <c r="H480" s="114"/>
      <c r="I480" s="95"/>
      <c r="J480" s="95"/>
      <c r="K480" s="95"/>
      <c r="L480" s="95"/>
      <c r="M480" s="497"/>
      <c r="N480" s="579"/>
      <c r="O480" s="352">
        <f t="shared" si="216"/>
        <v>1119.912</v>
      </c>
      <c r="P480" s="494">
        <f t="shared" si="217"/>
        <v>23.413000000000011</v>
      </c>
      <c r="Q480" s="497">
        <v>1143.325</v>
      </c>
      <c r="R480" s="13"/>
    </row>
    <row r="481" spans="1:18">
      <c r="A481" s="394" t="s">
        <v>50</v>
      </c>
      <c r="B481" s="390" t="s">
        <v>30</v>
      </c>
      <c r="C481" s="390" t="s">
        <v>60</v>
      </c>
      <c r="D481" s="390" t="s">
        <v>31</v>
      </c>
      <c r="E481" s="390" t="s">
        <v>429</v>
      </c>
      <c r="F481" s="390" t="s">
        <v>51</v>
      </c>
      <c r="G481" s="67">
        <v>10.996</v>
      </c>
      <c r="H481" s="114"/>
      <c r="I481" s="95">
        <f>2.1</f>
        <v>2.1</v>
      </c>
      <c r="J481" s="95"/>
      <c r="K481" s="95"/>
      <c r="L481" s="95">
        <v>8.5</v>
      </c>
      <c r="M481" s="497"/>
      <c r="N481" s="579"/>
      <c r="O481" s="352">
        <f t="shared" si="216"/>
        <v>21.596</v>
      </c>
      <c r="P481" s="494">
        <f t="shared" si="217"/>
        <v>20.79543</v>
      </c>
      <c r="Q481" s="497">
        <v>42.39143</v>
      </c>
      <c r="R481" s="13"/>
    </row>
    <row r="482" spans="1:18" s="23" customFormat="1">
      <c r="A482" s="397" t="s">
        <v>430</v>
      </c>
      <c r="B482" s="389" t="s">
        <v>30</v>
      </c>
      <c r="C482" s="389" t="s">
        <v>60</v>
      </c>
      <c r="D482" s="389" t="s">
        <v>31</v>
      </c>
      <c r="E482" s="389" t="s">
        <v>431</v>
      </c>
      <c r="F482" s="389"/>
      <c r="G482" s="112">
        <f>G483</f>
        <v>0</v>
      </c>
      <c r="H482" s="112">
        <f t="shared" ref="H482:Q482" si="238">H483</f>
        <v>0</v>
      </c>
      <c r="I482" s="112">
        <f t="shared" si="238"/>
        <v>0</v>
      </c>
      <c r="J482" s="112">
        <f t="shared" si="238"/>
        <v>0</v>
      </c>
      <c r="K482" s="112">
        <f t="shared" si="238"/>
        <v>400</v>
      </c>
      <c r="L482" s="112">
        <f t="shared" si="238"/>
        <v>0</v>
      </c>
      <c r="M482" s="469">
        <f t="shared" si="238"/>
        <v>0</v>
      </c>
      <c r="N482" s="356">
        <f t="shared" si="238"/>
        <v>0</v>
      </c>
      <c r="O482" s="355">
        <f t="shared" si="238"/>
        <v>400</v>
      </c>
      <c r="P482" s="515">
        <f t="shared" si="238"/>
        <v>0</v>
      </c>
      <c r="Q482" s="469">
        <f t="shared" si="238"/>
        <v>400</v>
      </c>
      <c r="R482" s="125"/>
    </row>
    <row r="483" spans="1:18">
      <c r="A483" s="370" t="s">
        <v>92</v>
      </c>
      <c r="B483" s="390" t="s">
        <v>30</v>
      </c>
      <c r="C483" s="390" t="s">
        <v>60</v>
      </c>
      <c r="D483" s="390" t="s">
        <v>31</v>
      </c>
      <c r="E483" s="390" t="s">
        <v>431</v>
      </c>
      <c r="F483" s="390" t="s">
        <v>93</v>
      </c>
      <c r="G483" s="67"/>
      <c r="H483" s="114"/>
      <c r="I483" s="95"/>
      <c r="J483" s="95"/>
      <c r="K483" s="95">
        <v>400</v>
      </c>
      <c r="L483" s="95"/>
      <c r="M483" s="497"/>
      <c r="N483" s="579"/>
      <c r="O483" s="352">
        <f t="shared" si="216"/>
        <v>400</v>
      </c>
      <c r="P483" s="494">
        <f t="shared" si="217"/>
        <v>0</v>
      </c>
      <c r="Q483" s="497">
        <v>400</v>
      </c>
      <c r="R483" s="13"/>
    </row>
    <row r="484" spans="1:18" s="23" customFormat="1" ht="22.5">
      <c r="A484" s="533" t="s">
        <v>432</v>
      </c>
      <c r="B484" s="389" t="s">
        <v>30</v>
      </c>
      <c r="C484" s="389" t="s">
        <v>60</v>
      </c>
      <c r="D484" s="389" t="s">
        <v>31</v>
      </c>
      <c r="E484" s="389" t="s">
        <v>433</v>
      </c>
      <c r="F484" s="389"/>
      <c r="G484" s="112">
        <f>G485</f>
        <v>0</v>
      </c>
      <c r="H484" s="112">
        <f t="shared" ref="H484:Q484" si="239">H485</f>
        <v>0</v>
      </c>
      <c r="I484" s="112">
        <f t="shared" si="239"/>
        <v>0</v>
      </c>
      <c r="J484" s="112">
        <f t="shared" si="239"/>
        <v>0</v>
      </c>
      <c r="K484" s="112">
        <f t="shared" si="239"/>
        <v>0</v>
      </c>
      <c r="L484" s="112">
        <f t="shared" si="239"/>
        <v>164.69539</v>
      </c>
      <c r="M484" s="469">
        <f t="shared" si="239"/>
        <v>0</v>
      </c>
      <c r="N484" s="356">
        <f t="shared" si="239"/>
        <v>0</v>
      </c>
      <c r="O484" s="355">
        <f t="shared" si="239"/>
        <v>164.69539</v>
      </c>
      <c r="P484" s="515">
        <f t="shared" si="239"/>
        <v>146.94566999999998</v>
      </c>
      <c r="Q484" s="469">
        <f t="shared" si="239"/>
        <v>311.64105999999998</v>
      </c>
      <c r="R484" s="125"/>
    </row>
    <row r="485" spans="1:18">
      <c r="A485" s="370" t="s">
        <v>92</v>
      </c>
      <c r="B485" s="390" t="s">
        <v>30</v>
      </c>
      <c r="C485" s="390" t="s">
        <v>60</v>
      </c>
      <c r="D485" s="390" t="s">
        <v>31</v>
      </c>
      <c r="E485" s="390" t="s">
        <v>433</v>
      </c>
      <c r="F485" s="390" t="s">
        <v>93</v>
      </c>
      <c r="G485" s="67"/>
      <c r="H485" s="114"/>
      <c r="I485" s="95"/>
      <c r="J485" s="95"/>
      <c r="K485" s="95"/>
      <c r="L485" s="95">
        <f>48.33689+28.9398+87.4187</f>
        <v>164.69539</v>
      </c>
      <c r="M485" s="497"/>
      <c r="N485" s="579"/>
      <c r="O485" s="352">
        <f t="shared" si="216"/>
        <v>164.69539</v>
      </c>
      <c r="P485" s="494">
        <f>Q485-O485</f>
        <v>146.94566999999998</v>
      </c>
      <c r="Q485" s="497">
        <f>251.34806+60.293</f>
        <v>311.64105999999998</v>
      </c>
      <c r="R485" s="13"/>
    </row>
    <row r="486" spans="1:18" s="23" customFormat="1">
      <c r="A486" s="619" t="s">
        <v>434</v>
      </c>
      <c r="B486" s="389" t="s">
        <v>30</v>
      </c>
      <c r="C486" s="389" t="s">
        <v>60</v>
      </c>
      <c r="D486" s="389" t="s">
        <v>31</v>
      </c>
      <c r="E486" s="389" t="s">
        <v>435</v>
      </c>
      <c r="F486" s="389"/>
      <c r="G486" s="112">
        <f>G487</f>
        <v>0</v>
      </c>
      <c r="H486" s="112">
        <f t="shared" ref="H486:Q486" si="240">H487</f>
        <v>0</v>
      </c>
      <c r="I486" s="112">
        <f t="shared" si="240"/>
        <v>0</v>
      </c>
      <c r="J486" s="112">
        <f t="shared" si="240"/>
        <v>0</v>
      </c>
      <c r="K486" s="112">
        <f t="shared" si="240"/>
        <v>0</v>
      </c>
      <c r="L486" s="112">
        <f t="shared" si="240"/>
        <v>46.25658</v>
      </c>
      <c r="M486" s="469">
        <f t="shared" si="240"/>
        <v>0</v>
      </c>
      <c r="N486" s="356">
        <f t="shared" si="240"/>
        <v>0</v>
      </c>
      <c r="O486" s="355">
        <f t="shared" si="240"/>
        <v>46.25658</v>
      </c>
      <c r="P486" s="515">
        <f t="shared" si="240"/>
        <v>21.713480000000004</v>
      </c>
      <c r="Q486" s="469">
        <f t="shared" si="240"/>
        <v>67.970060000000004</v>
      </c>
      <c r="R486" s="125"/>
    </row>
    <row r="487" spans="1:18">
      <c r="A487" s="395" t="s">
        <v>46</v>
      </c>
      <c r="B487" s="390" t="s">
        <v>30</v>
      </c>
      <c r="C487" s="390" t="s">
        <v>60</v>
      </c>
      <c r="D487" s="390" t="s">
        <v>31</v>
      </c>
      <c r="E487" s="390" t="s">
        <v>435</v>
      </c>
      <c r="F487" s="390" t="s">
        <v>47</v>
      </c>
      <c r="G487" s="67"/>
      <c r="H487" s="114"/>
      <c r="I487" s="95"/>
      <c r="J487" s="95"/>
      <c r="K487" s="95"/>
      <c r="L487" s="95">
        <v>46.25658</v>
      </c>
      <c r="M487" s="497"/>
      <c r="N487" s="579"/>
      <c r="O487" s="352">
        <f t="shared" si="216"/>
        <v>46.25658</v>
      </c>
      <c r="P487" s="494">
        <f t="shared" si="217"/>
        <v>21.713480000000004</v>
      </c>
      <c r="Q487" s="497">
        <v>67.970060000000004</v>
      </c>
      <c r="R487" s="13"/>
    </row>
    <row r="488" spans="1:18" s="23" customFormat="1">
      <c r="A488" s="388" t="s">
        <v>436</v>
      </c>
      <c r="B488" s="389" t="s">
        <v>30</v>
      </c>
      <c r="C488" s="389" t="s">
        <v>60</v>
      </c>
      <c r="D488" s="389" t="s">
        <v>31</v>
      </c>
      <c r="E488" s="389" t="s">
        <v>437</v>
      </c>
      <c r="F488" s="389"/>
      <c r="G488" s="112">
        <f>G489+G492+G501+G507+G509+G511+G513+G516+G518+G520+G522+G524+G526+G528+G530+G532+G534+G536+G538+G540</f>
        <v>163920.56</v>
      </c>
      <c r="H488" s="112">
        <f t="shared" ref="H488:Q488" si="241">H489+H492+H501+H507+H509+H511+H513+H516+H518+H520+H522+H524+H526+H528+H530+H532+H534+H536+H538+H540</f>
        <v>-3429.0352000000003</v>
      </c>
      <c r="I488" s="112">
        <f t="shared" si="241"/>
        <v>61.335999999999999</v>
      </c>
      <c r="J488" s="112">
        <f t="shared" si="241"/>
        <v>-640</v>
      </c>
      <c r="K488" s="112">
        <f t="shared" si="241"/>
        <v>511.79999999999995</v>
      </c>
      <c r="L488" s="112">
        <f t="shared" si="241"/>
        <v>-12566.518699999999</v>
      </c>
      <c r="M488" s="469">
        <f t="shared" si="241"/>
        <v>-2140.3000000000002</v>
      </c>
      <c r="N488" s="356">
        <f t="shared" si="241"/>
        <v>0</v>
      </c>
      <c r="O488" s="355">
        <f t="shared" si="241"/>
        <v>145717.84209999995</v>
      </c>
      <c r="P488" s="515">
        <f t="shared" si="241"/>
        <v>1269.1232299999986</v>
      </c>
      <c r="Q488" s="469">
        <f t="shared" si="241"/>
        <v>146986.96532999998</v>
      </c>
    </row>
    <row r="489" spans="1:18" s="23" customFormat="1" ht="22.5">
      <c r="A489" s="388" t="s">
        <v>438</v>
      </c>
      <c r="B489" s="389" t="s">
        <v>30</v>
      </c>
      <c r="C489" s="389" t="s">
        <v>60</v>
      </c>
      <c r="D489" s="389" t="s">
        <v>31</v>
      </c>
      <c r="E489" s="389" t="s">
        <v>439</v>
      </c>
      <c r="F489" s="389"/>
      <c r="G489" s="112">
        <f>G490+G491</f>
        <v>31248.760000000002</v>
      </c>
      <c r="H489" s="112">
        <f>H490+H491</f>
        <v>34.641300000000001</v>
      </c>
      <c r="I489" s="112">
        <f>I490+I491</f>
        <v>0</v>
      </c>
      <c r="J489" s="112">
        <f>J490+J491</f>
        <v>0</v>
      </c>
      <c r="K489" s="112">
        <f t="shared" ref="K489:Q489" si="242">K490+K491</f>
        <v>0</v>
      </c>
      <c r="L489" s="112">
        <f t="shared" si="242"/>
        <v>-87.418700000000001</v>
      </c>
      <c r="M489" s="469">
        <f t="shared" si="242"/>
        <v>0</v>
      </c>
      <c r="N489" s="356">
        <f t="shared" si="242"/>
        <v>0</v>
      </c>
      <c r="O489" s="355">
        <f t="shared" si="242"/>
        <v>31195.982599999999</v>
      </c>
      <c r="P489" s="515">
        <f t="shared" si="242"/>
        <v>-81.047400000000039</v>
      </c>
      <c r="Q489" s="469">
        <f t="shared" si="242"/>
        <v>31114.9352</v>
      </c>
    </row>
    <row r="490" spans="1:18" ht="33.75">
      <c r="A490" s="404" t="s">
        <v>386</v>
      </c>
      <c r="B490" s="390" t="s">
        <v>30</v>
      </c>
      <c r="C490" s="390" t="s">
        <v>60</v>
      </c>
      <c r="D490" s="390" t="s">
        <v>31</v>
      </c>
      <c r="E490" s="390" t="s">
        <v>439</v>
      </c>
      <c r="F490" s="390" t="s">
        <v>99</v>
      </c>
      <c r="G490" s="67">
        <f>16295.6+6290.4+7870.7</f>
        <v>30456.7</v>
      </c>
      <c r="H490" s="114">
        <v>34.641300000000001</v>
      </c>
      <c r="I490" s="95"/>
      <c r="J490" s="95"/>
      <c r="K490" s="95"/>
      <c r="L490" s="95"/>
      <c r="M490" s="497"/>
      <c r="N490" s="579"/>
      <c r="O490" s="352">
        <f t="shared" si="216"/>
        <v>30491.3413</v>
      </c>
      <c r="P490" s="494">
        <f t="shared" si="217"/>
        <v>0</v>
      </c>
      <c r="Q490" s="497">
        <v>30491.3413</v>
      </c>
    </row>
    <row r="491" spans="1:18">
      <c r="A491" s="370" t="s">
        <v>92</v>
      </c>
      <c r="B491" s="390" t="s">
        <v>30</v>
      </c>
      <c r="C491" s="390" t="s">
        <v>60</v>
      </c>
      <c r="D491" s="390" t="s">
        <v>31</v>
      </c>
      <c r="E491" s="390" t="s">
        <v>439</v>
      </c>
      <c r="F491" s="390" t="s">
        <v>93</v>
      </c>
      <c r="G491" s="67">
        <f>446.26+144.14+201.66</f>
        <v>792.06</v>
      </c>
      <c r="H491" s="114"/>
      <c r="I491" s="95"/>
      <c r="J491" s="95"/>
      <c r="K491" s="95"/>
      <c r="L491" s="95">
        <v>-87.418700000000001</v>
      </c>
      <c r="M491" s="497"/>
      <c r="N491" s="579"/>
      <c r="O491" s="352">
        <f t="shared" si="216"/>
        <v>704.6413</v>
      </c>
      <c r="P491" s="494">
        <f t="shared" si="217"/>
        <v>-81.047400000000039</v>
      </c>
      <c r="Q491" s="497">
        <f>683.8869-60.293</f>
        <v>623.59389999999996</v>
      </c>
    </row>
    <row r="492" spans="1:18" s="100" customFormat="1" ht="22.5">
      <c r="A492" s="388" t="s">
        <v>440</v>
      </c>
      <c r="B492" s="389" t="s">
        <v>30</v>
      </c>
      <c r="C492" s="389" t="s">
        <v>60</v>
      </c>
      <c r="D492" s="389" t="s">
        <v>31</v>
      </c>
      <c r="E492" s="389" t="s">
        <v>441</v>
      </c>
      <c r="F492" s="389"/>
      <c r="G492" s="112">
        <f>G493+G494+G495+G496+G499+G500+G498+G497</f>
        <v>47498.5</v>
      </c>
      <c r="H492" s="112">
        <f>H493+H494+H495+H496+H499+H500+H498+H497</f>
        <v>-5311.7764999999999</v>
      </c>
      <c r="I492" s="112">
        <f>I493+I494+I495+I496+I499+I500+I498+I497</f>
        <v>-1.4155343563970746E-15</v>
      </c>
      <c r="J492" s="112">
        <f>J493+J494+J495+J496+J499+J500+J498+J497</f>
        <v>10</v>
      </c>
      <c r="K492" s="112">
        <f t="shared" ref="K492:Q492" si="243">K493+K494+K495+K496+K499+K500+K498+K497</f>
        <v>181.79999999999998</v>
      </c>
      <c r="L492" s="112">
        <f t="shared" si="243"/>
        <v>0.12350000000001771</v>
      </c>
      <c r="M492" s="469">
        <f t="shared" si="243"/>
        <v>0</v>
      </c>
      <c r="N492" s="356">
        <f t="shared" si="243"/>
        <v>0</v>
      </c>
      <c r="O492" s="355">
        <f t="shared" si="243"/>
        <v>42378.64699999999</v>
      </c>
      <c r="P492" s="515">
        <f t="shared" si="243"/>
        <v>390.17062999999825</v>
      </c>
      <c r="Q492" s="469">
        <f t="shared" si="243"/>
        <v>42768.817629999998</v>
      </c>
    </row>
    <row r="493" spans="1:18">
      <c r="A493" s="370" t="s">
        <v>33</v>
      </c>
      <c r="B493" s="390" t="s">
        <v>30</v>
      </c>
      <c r="C493" s="390" t="s">
        <v>60</v>
      </c>
      <c r="D493" s="390" t="s">
        <v>31</v>
      </c>
      <c r="E493" s="390" t="s">
        <v>441</v>
      </c>
      <c r="F493" s="390" t="s">
        <v>209</v>
      </c>
      <c r="G493" s="67">
        <v>34337</v>
      </c>
      <c r="H493" s="114">
        <v>-4693.8999999999996</v>
      </c>
      <c r="I493" s="95"/>
      <c r="J493" s="95"/>
      <c r="K493" s="95"/>
      <c r="L493" s="95"/>
      <c r="M493" s="497"/>
      <c r="N493" s="579"/>
      <c r="O493" s="352">
        <f t="shared" ref="O493:O558" si="244">I493+H493+G493+J493+K493+L493+M493+N493</f>
        <v>29643.1</v>
      </c>
      <c r="P493" s="494">
        <f t="shared" si="217"/>
        <v>0</v>
      </c>
      <c r="Q493" s="497">
        <v>29643.1</v>
      </c>
    </row>
    <row r="494" spans="1:18">
      <c r="A494" s="395" t="s">
        <v>38</v>
      </c>
      <c r="B494" s="390" t="s">
        <v>30</v>
      </c>
      <c r="C494" s="390" t="s">
        <v>60</v>
      </c>
      <c r="D494" s="390" t="s">
        <v>31</v>
      </c>
      <c r="E494" s="390" t="s">
        <v>441</v>
      </c>
      <c r="F494" s="390" t="s">
        <v>83</v>
      </c>
      <c r="G494" s="67">
        <v>1220.9000000000001</v>
      </c>
      <c r="H494" s="114">
        <v>25</v>
      </c>
      <c r="I494" s="95">
        <v>50</v>
      </c>
      <c r="J494" s="95">
        <v>3.5</v>
      </c>
      <c r="K494" s="95">
        <v>10.85</v>
      </c>
      <c r="L494" s="95"/>
      <c r="M494" s="497"/>
      <c r="N494" s="579"/>
      <c r="O494" s="352">
        <f t="shared" si="244"/>
        <v>1310.25</v>
      </c>
      <c r="P494" s="494">
        <f t="shared" si="217"/>
        <v>-313.39705000000004</v>
      </c>
      <c r="Q494" s="497">
        <v>996.85294999999996</v>
      </c>
    </row>
    <row r="495" spans="1:18" ht="22.5">
      <c r="A495" s="395" t="s">
        <v>44</v>
      </c>
      <c r="B495" s="390" t="s">
        <v>30</v>
      </c>
      <c r="C495" s="390" t="s">
        <v>60</v>
      </c>
      <c r="D495" s="390" t="s">
        <v>31</v>
      </c>
      <c r="E495" s="390" t="s">
        <v>441</v>
      </c>
      <c r="F495" s="390" t="s">
        <v>45</v>
      </c>
      <c r="G495" s="67">
        <v>59.7</v>
      </c>
      <c r="H495" s="114">
        <v>70</v>
      </c>
      <c r="I495" s="95"/>
      <c r="J495" s="95"/>
      <c r="K495" s="95"/>
      <c r="L495" s="95"/>
      <c r="M495" s="497"/>
      <c r="N495" s="579"/>
      <c r="O495" s="352">
        <f t="shared" si="244"/>
        <v>129.69999999999999</v>
      </c>
      <c r="P495" s="494">
        <f t="shared" si="217"/>
        <v>59.282150000000001</v>
      </c>
      <c r="Q495" s="497">
        <v>188.98214999999999</v>
      </c>
    </row>
    <row r="496" spans="1:18">
      <c r="A496" s="395" t="s">
        <v>46</v>
      </c>
      <c r="B496" s="390" t="s">
        <v>30</v>
      </c>
      <c r="C496" s="390" t="s">
        <v>60</v>
      </c>
      <c r="D496" s="390" t="s">
        <v>31</v>
      </c>
      <c r="E496" s="390" t="s">
        <v>441</v>
      </c>
      <c r="F496" s="390" t="s">
        <v>47</v>
      </c>
      <c r="G496" s="67">
        <v>8936.2000000000007</v>
      </c>
      <c r="H496" s="114">
        <f>-2000+82.1235+1205</f>
        <v>-712.87650000000008</v>
      </c>
      <c r="I496" s="95">
        <f>-0.1-50</f>
        <v>-50.1</v>
      </c>
      <c r="J496" s="95">
        <v>6.5</v>
      </c>
      <c r="K496" s="95">
        <f>-12+170.95</f>
        <v>158.94999999999999</v>
      </c>
      <c r="L496" s="95">
        <f>-11.7+147.3+40.9-188.0765</f>
        <v>-11.576499999999982</v>
      </c>
      <c r="M496" s="497"/>
      <c r="N496" s="579"/>
      <c r="O496" s="352">
        <f t="shared" si="244"/>
        <v>8327.0970000000016</v>
      </c>
      <c r="P496" s="494">
        <f t="shared" si="217"/>
        <v>604.61533999999847</v>
      </c>
      <c r="Q496" s="497">
        <v>8931.71234</v>
      </c>
    </row>
    <row r="497" spans="1:17" ht="33.75">
      <c r="A497" s="404" t="s">
        <v>386</v>
      </c>
      <c r="B497" s="390" t="s">
        <v>30</v>
      </c>
      <c r="C497" s="390" t="s">
        <v>60</v>
      </c>
      <c r="D497" s="390" t="s">
        <v>31</v>
      </c>
      <c r="E497" s="390" t="s">
        <v>441</v>
      </c>
      <c r="F497" s="390" t="s">
        <v>99</v>
      </c>
      <c r="G497" s="67"/>
      <c r="H497" s="114">
        <v>1770.7</v>
      </c>
      <c r="I497" s="95"/>
      <c r="J497" s="95"/>
      <c r="K497" s="95"/>
      <c r="L497" s="95"/>
      <c r="M497" s="497"/>
      <c r="N497" s="579"/>
      <c r="O497" s="352">
        <f t="shared" si="244"/>
        <v>1770.7</v>
      </c>
      <c r="P497" s="494">
        <f t="shared" ref="P497:P561" si="245">Q497-O497</f>
        <v>0</v>
      </c>
      <c r="Q497" s="497">
        <v>1770.7</v>
      </c>
    </row>
    <row r="498" spans="1:17">
      <c r="A498" s="370" t="s">
        <v>92</v>
      </c>
      <c r="B498" s="390" t="s">
        <v>30</v>
      </c>
      <c r="C498" s="390" t="s">
        <v>60</v>
      </c>
      <c r="D498" s="390" t="s">
        <v>31</v>
      </c>
      <c r="E498" s="390" t="s">
        <v>441</v>
      </c>
      <c r="F498" s="390" t="s">
        <v>93</v>
      </c>
      <c r="G498" s="67">
        <v>1770.7</v>
      </c>
      <c r="H498" s="114">
        <v>-1770.7</v>
      </c>
      <c r="I498" s="95"/>
      <c r="J498" s="95"/>
      <c r="K498" s="95"/>
      <c r="L498" s="95"/>
      <c r="M498" s="497"/>
      <c r="N498" s="579"/>
      <c r="O498" s="352">
        <f t="shared" si="244"/>
        <v>0</v>
      </c>
      <c r="P498" s="494">
        <f t="shared" si="245"/>
        <v>0</v>
      </c>
      <c r="Q498" s="497"/>
    </row>
    <row r="499" spans="1:17">
      <c r="A499" s="394" t="s">
        <v>48</v>
      </c>
      <c r="B499" s="390" t="s">
        <v>30</v>
      </c>
      <c r="C499" s="390" t="s">
        <v>60</v>
      </c>
      <c r="D499" s="390" t="s">
        <v>31</v>
      </c>
      <c r="E499" s="390" t="s">
        <v>441</v>
      </c>
      <c r="F499" s="390" t="s">
        <v>49</v>
      </c>
      <c r="G499" s="67">
        <v>1172</v>
      </c>
      <c r="H499" s="114">
        <f>-0.1-4.019</f>
        <v>-4.1189999999999998</v>
      </c>
      <c r="I499" s="95"/>
      <c r="J499" s="95"/>
      <c r="K499" s="95">
        <v>12</v>
      </c>
      <c r="L499" s="95">
        <v>11.7</v>
      </c>
      <c r="M499" s="497"/>
      <c r="N499" s="579"/>
      <c r="O499" s="352">
        <f t="shared" si="244"/>
        <v>1191.5810000000001</v>
      </c>
      <c r="P499" s="494">
        <f t="shared" si="245"/>
        <v>27.832929999999806</v>
      </c>
      <c r="Q499" s="497">
        <v>1219.4139299999999</v>
      </c>
    </row>
    <row r="500" spans="1:17">
      <c r="A500" s="394" t="s">
        <v>50</v>
      </c>
      <c r="B500" s="390" t="s">
        <v>30</v>
      </c>
      <c r="C500" s="390" t="s">
        <v>60</v>
      </c>
      <c r="D500" s="390" t="s">
        <v>31</v>
      </c>
      <c r="E500" s="390" t="s">
        <v>441</v>
      </c>
      <c r="F500" s="390" t="s">
        <v>51</v>
      </c>
      <c r="G500" s="67">
        <v>2</v>
      </c>
      <c r="H500" s="114">
        <f>0.1+4.019</f>
        <v>4.1189999999999998</v>
      </c>
      <c r="I500" s="95">
        <v>0.1</v>
      </c>
      <c r="J500" s="95"/>
      <c r="K500" s="95"/>
      <c r="L500" s="95"/>
      <c r="M500" s="497"/>
      <c r="N500" s="579"/>
      <c r="O500" s="352">
        <f t="shared" si="244"/>
        <v>6.2189999999999994</v>
      </c>
      <c r="P500" s="494">
        <f t="shared" si="245"/>
        <v>11.837260000000002</v>
      </c>
      <c r="Q500" s="497">
        <v>18.056260000000002</v>
      </c>
    </row>
    <row r="501" spans="1:17" s="23" customFormat="1" ht="22.5">
      <c r="A501" s="388" t="s">
        <v>442</v>
      </c>
      <c r="B501" s="389" t="s">
        <v>30</v>
      </c>
      <c r="C501" s="389" t="s">
        <v>60</v>
      </c>
      <c r="D501" s="389" t="s">
        <v>31</v>
      </c>
      <c r="E501" s="389" t="s">
        <v>443</v>
      </c>
      <c r="F501" s="389"/>
      <c r="G501" s="112">
        <f>G505+G502+G506+G503</f>
        <v>5150</v>
      </c>
      <c r="H501" s="112">
        <f>H505+H502+H506+H503</f>
        <v>1543.8999999999999</v>
      </c>
      <c r="I501" s="112">
        <f>I505+I502+I506+I503</f>
        <v>0</v>
      </c>
      <c r="J501" s="112">
        <f>J505+J502+J506+J503</f>
        <v>0</v>
      </c>
      <c r="K501" s="112">
        <f t="shared" ref="K501:M501" si="246">K505+K502+K506+K503</f>
        <v>0</v>
      </c>
      <c r="L501" s="112">
        <f t="shared" si="246"/>
        <v>0</v>
      </c>
      <c r="M501" s="469">
        <f t="shared" si="246"/>
        <v>0</v>
      </c>
      <c r="N501" s="356">
        <f>N505+N502+N506+N503+N504</f>
        <v>0</v>
      </c>
      <c r="O501" s="350">
        <f t="shared" ref="O501:Q501" si="247">O505+O502+O506+O503+O504</f>
        <v>6693.9</v>
      </c>
      <c r="P501" s="476">
        <f t="shared" si="247"/>
        <v>2.8776980798284058E-13</v>
      </c>
      <c r="Q501" s="469">
        <f t="shared" si="247"/>
        <v>6693.9</v>
      </c>
    </row>
    <row r="502" spans="1:17">
      <c r="A502" s="370" t="s">
        <v>33</v>
      </c>
      <c r="B502" s="390" t="s">
        <v>30</v>
      </c>
      <c r="C502" s="390" t="s">
        <v>60</v>
      </c>
      <c r="D502" s="390" t="s">
        <v>31</v>
      </c>
      <c r="E502" s="390" t="s">
        <v>443</v>
      </c>
      <c r="F502" s="390" t="s">
        <v>209</v>
      </c>
      <c r="G502" s="67"/>
      <c r="H502" s="67">
        <f>4693.9-3520.5</f>
        <v>1173.3999999999996</v>
      </c>
      <c r="I502" s="68"/>
      <c r="J502" s="68"/>
      <c r="K502" s="68"/>
      <c r="L502" s="68"/>
      <c r="M502" s="503"/>
      <c r="N502" s="582"/>
      <c r="O502" s="352">
        <f t="shared" si="244"/>
        <v>1173.3999999999996</v>
      </c>
      <c r="P502" s="494">
        <f t="shared" si="245"/>
        <v>-42.805939999999737</v>
      </c>
      <c r="Q502" s="497">
        <v>1130.5940599999999</v>
      </c>
    </row>
    <row r="503" spans="1:17">
      <c r="A503" s="395" t="s">
        <v>38</v>
      </c>
      <c r="B503" s="390" t="s">
        <v>30</v>
      </c>
      <c r="C503" s="390" t="s">
        <v>60</v>
      </c>
      <c r="D503" s="390" t="s">
        <v>31</v>
      </c>
      <c r="E503" s="390" t="s">
        <v>443</v>
      </c>
      <c r="F503" s="390" t="s">
        <v>83</v>
      </c>
      <c r="G503" s="67"/>
      <c r="H503" s="67">
        <v>2.4500000000000002</v>
      </c>
      <c r="I503" s="68"/>
      <c r="J503" s="68"/>
      <c r="K503" s="68"/>
      <c r="L503" s="68"/>
      <c r="M503" s="503"/>
      <c r="N503" s="582"/>
      <c r="O503" s="352">
        <f t="shared" si="244"/>
        <v>2.4500000000000002</v>
      </c>
      <c r="P503" s="494">
        <f t="shared" si="245"/>
        <v>-0.35000000000000009</v>
      </c>
      <c r="Q503" s="497">
        <v>2.1</v>
      </c>
    </row>
    <row r="504" spans="1:17">
      <c r="A504" s="395"/>
      <c r="B504" s="390" t="s">
        <v>30</v>
      </c>
      <c r="C504" s="390" t="s">
        <v>60</v>
      </c>
      <c r="D504" s="390" t="s">
        <v>31</v>
      </c>
      <c r="E504" s="390" t="s">
        <v>443</v>
      </c>
      <c r="F504" s="390" t="s">
        <v>45</v>
      </c>
      <c r="G504" s="67"/>
      <c r="H504" s="67"/>
      <c r="I504" s="68"/>
      <c r="J504" s="68"/>
      <c r="K504" s="68"/>
      <c r="L504" s="68"/>
      <c r="M504" s="503"/>
      <c r="N504" s="582"/>
      <c r="O504" s="352"/>
      <c r="P504" s="494">
        <v>24.98</v>
      </c>
      <c r="Q504" s="497">
        <v>24.98</v>
      </c>
    </row>
    <row r="505" spans="1:17">
      <c r="A505" s="395" t="s">
        <v>46</v>
      </c>
      <c r="B505" s="390" t="s">
        <v>30</v>
      </c>
      <c r="C505" s="390" t="s">
        <v>60</v>
      </c>
      <c r="D505" s="390" t="s">
        <v>31</v>
      </c>
      <c r="E505" s="390" t="s">
        <v>443</v>
      </c>
      <c r="F505" s="390" t="s">
        <v>47</v>
      </c>
      <c r="G505" s="67">
        <v>5150</v>
      </c>
      <c r="H505" s="114">
        <f>-3150-1495-2.45</f>
        <v>-4647.45</v>
      </c>
      <c r="I505" s="95"/>
      <c r="J505" s="95"/>
      <c r="K505" s="95"/>
      <c r="L505" s="95"/>
      <c r="M505" s="497"/>
      <c r="N505" s="579"/>
      <c r="O505" s="352">
        <f t="shared" si="244"/>
        <v>502.55000000000018</v>
      </c>
      <c r="P505" s="494">
        <f t="shared" si="245"/>
        <v>-24.630000000000166</v>
      </c>
      <c r="Q505" s="497">
        <v>477.92</v>
      </c>
    </row>
    <row r="506" spans="1:17" s="23" customFormat="1" ht="33.75">
      <c r="A506" s="404" t="s">
        <v>386</v>
      </c>
      <c r="B506" s="390" t="s">
        <v>30</v>
      </c>
      <c r="C506" s="390" t="s">
        <v>60</v>
      </c>
      <c r="D506" s="390" t="s">
        <v>31</v>
      </c>
      <c r="E506" s="390" t="s">
        <v>443</v>
      </c>
      <c r="F506" s="390" t="s">
        <v>99</v>
      </c>
      <c r="G506" s="67"/>
      <c r="H506" s="114">
        <v>5015.5</v>
      </c>
      <c r="I506" s="95"/>
      <c r="J506" s="95"/>
      <c r="K506" s="95"/>
      <c r="L506" s="95"/>
      <c r="M506" s="497"/>
      <c r="N506" s="579"/>
      <c r="O506" s="352">
        <f t="shared" si="244"/>
        <v>5015.5</v>
      </c>
      <c r="P506" s="494">
        <f t="shared" si="245"/>
        <v>42.805940000000192</v>
      </c>
      <c r="Q506" s="497">
        <v>5058.3059400000002</v>
      </c>
    </row>
    <row r="507" spans="1:17" ht="22.5">
      <c r="A507" s="388" t="s">
        <v>444</v>
      </c>
      <c r="B507" s="389" t="s">
        <v>30</v>
      </c>
      <c r="C507" s="389" t="s">
        <v>60</v>
      </c>
      <c r="D507" s="389" t="s">
        <v>31</v>
      </c>
      <c r="E507" s="389" t="s">
        <v>445</v>
      </c>
      <c r="F507" s="389"/>
      <c r="G507" s="112">
        <f>G508</f>
        <v>100</v>
      </c>
      <c r="H507" s="112">
        <f>H508</f>
        <v>0</v>
      </c>
      <c r="I507" s="112">
        <f>I508</f>
        <v>0</v>
      </c>
      <c r="J507" s="112">
        <f>J508</f>
        <v>0</v>
      </c>
      <c r="K507" s="112">
        <f t="shared" ref="K507:Q507" si="248">K508</f>
        <v>0</v>
      </c>
      <c r="L507" s="112">
        <f t="shared" si="248"/>
        <v>0</v>
      </c>
      <c r="M507" s="469">
        <f t="shared" si="248"/>
        <v>0</v>
      </c>
      <c r="N507" s="356">
        <f t="shared" si="248"/>
        <v>0</v>
      </c>
      <c r="O507" s="355">
        <f t="shared" si="248"/>
        <v>100</v>
      </c>
      <c r="P507" s="515">
        <f t="shared" si="248"/>
        <v>100</v>
      </c>
      <c r="Q507" s="469">
        <f t="shared" si="248"/>
        <v>200</v>
      </c>
    </row>
    <row r="508" spans="1:17" s="23" customFormat="1">
      <c r="A508" s="395" t="s">
        <v>46</v>
      </c>
      <c r="B508" s="390" t="s">
        <v>30</v>
      </c>
      <c r="C508" s="390" t="s">
        <v>60</v>
      </c>
      <c r="D508" s="390" t="s">
        <v>31</v>
      </c>
      <c r="E508" s="390" t="s">
        <v>445</v>
      </c>
      <c r="F508" s="390" t="s">
        <v>47</v>
      </c>
      <c r="G508" s="67">
        <v>100</v>
      </c>
      <c r="H508" s="114"/>
      <c r="I508" s="95"/>
      <c r="J508" s="95"/>
      <c r="K508" s="95"/>
      <c r="L508" s="95"/>
      <c r="M508" s="497"/>
      <c r="N508" s="579"/>
      <c r="O508" s="352">
        <f t="shared" si="244"/>
        <v>100</v>
      </c>
      <c r="P508" s="494">
        <f t="shared" si="245"/>
        <v>100</v>
      </c>
      <c r="Q508" s="497">
        <v>200</v>
      </c>
    </row>
    <row r="509" spans="1:17">
      <c r="A509" s="388" t="s">
        <v>446</v>
      </c>
      <c r="B509" s="389" t="s">
        <v>30</v>
      </c>
      <c r="C509" s="389" t="s">
        <v>60</v>
      </c>
      <c r="D509" s="389" t="s">
        <v>31</v>
      </c>
      <c r="E509" s="389" t="s">
        <v>447</v>
      </c>
      <c r="F509" s="389"/>
      <c r="G509" s="112">
        <f>G510</f>
        <v>250</v>
      </c>
      <c r="H509" s="112">
        <f>H510</f>
        <v>0</v>
      </c>
      <c r="I509" s="112">
        <f>I510</f>
        <v>0</v>
      </c>
      <c r="J509" s="112">
        <f>J510</f>
        <v>0</v>
      </c>
      <c r="K509" s="112">
        <f t="shared" ref="K509:Q509" si="249">K510</f>
        <v>0</v>
      </c>
      <c r="L509" s="112">
        <f t="shared" si="249"/>
        <v>0</v>
      </c>
      <c r="M509" s="469">
        <f t="shared" si="249"/>
        <v>0</v>
      </c>
      <c r="N509" s="356">
        <f t="shared" si="249"/>
        <v>0</v>
      </c>
      <c r="O509" s="355">
        <f t="shared" si="249"/>
        <v>250</v>
      </c>
      <c r="P509" s="515">
        <f t="shared" si="249"/>
        <v>0</v>
      </c>
      <c r="Q509" s="469">
        <f t="shared" si="249"/>
        <v>250</v>
      </c>
    </row>
    <row r="510" spans="1:17" s="23" customFormat="1">
      <c r="A510" s="395" t="s">
        <v>46</v>
      </c>
      <c r="B510" s="390" t="s">
        <v>30</v>
      </c>
      <c r="C510" s="390" t="s">
        <v>60</v>
      </c>
      <c r="D510" s="390" t="s">
        <v>31</v>
      </c>
      <c r="E510" s="390" t="s">
        <v>447</v>
      </c>
      <c r="F510" s="390" t="s">
        <v>47</v>
      </c>
      <c r="G510" s="67">
        <v>250</v>
      </c>
      <c r="H510" s="114"/>
      <c r="I510" s="95"/>
      <c r="J510" s="95"/>
      <c r="K510" s="95"/>
      <c r="L510" s="95"/>
      <c r="M510" s="497"/>
      <c r="N510" s="579"/>
      <c r="O510" s="352">
        <f t="shared" si="244"/>
        <v>250</v>
      </c>
      <c r="P510" s="494">
        <f t="shared" si="245"/>
        <v>0</v>
      </c>
      <c r="Q510" s="497">
        <v>250</v>
      </c>
    </row>
    <row r="511" spans="1:17">
      <c r="A511" s="388" t="s">
        <v>448</v>
      </c>
      <c r="B511" s="389" t="s">
        <v>30</v>
      </c>
      <c r="C511" s="389" t="s">
        <v>60</v>
      </c>
      <c r="D511" s="389" t="s">
        <v>31</v>
      </c>
      <c r="E511" s="389" t="s">
        <v>449</v>
      </c>
      <c r="F511" s="389"/>
      <c r="G511" s="112">
        <f>G512</f>
        <v>200</v>
      </c>
      <c r="H511" s="112">
        <f>H512</f>
        <v>0</v>
      </c>
      <c r="I511" s="112">
        <f>I512</f>
        <v>0</v>
      </c>
      <c r="J511" s="112">
        <f>J512</f>
        <v>0</v>
      </c>
      <c r="K511" s="112">
        <f t="shared" ref="K511:Q511" si="250">K512</f>
        <v>0</v>
      </c>
      <c r="L511" s="112">
        <f t="shared" si="250"/>
        <v>0</v>
      </c>
      <c r="M511" s="469">
        <f t="shared" si="250"/>
        <v>0</v>
      </c>
      <c r="N511" s="356">
        <f t="shared" si="250"/>
        <v>0</v>
      </c>
      <c r="O511" s="355">
        <f t="shared" si="250"/>
        <v>200</v>
      </c>
      <c r="P511" s="515">
        <f t="shared" si="250"/>
        <v>-100</v>
      </c>
      <c r="Q511" s="469">
        <f t="shared" si="250"/>
        <v>100</v>
      </c>
    </row>
    <row r="512" spans="1:17" s="23" customFormat="1">
      <c r="A512" s="395" t="s">
        <v>46</v>
      </c>
      <c r="B512" s="390" t="s">
        <v>30</v>
      </c>
      <c r="C512" s="390" t="s">
        <v>60</v>
      </c>
      <c r="D512" s="390" t="s">
        <v>31</v>
      </c>
      <c r="E512" s="390" t="s">
        <v>449</v>
      </c>
      <c r="F512" s="390" t="s">
        <v>47</v>
      </c>
      <c r="G512" s="67">
        <v>200</v>
      </c>
      <c r="H512" s="114"/>
      <c r="I512" s="95"/>
      <c r="J512" s="95"/>
      <c r="K512" s="95"/>
      <c r="L512" s="95"/>
      <c r="M512" s="497"/>
      <c r="N512" s="579"/>
      <c r="O512" s="352">
        <f t="shared" si="244"/>
        <v>200</v>
      </c>
      <c r="P512" s="494">
        <f t="shared" si="245"/>
        <v>-100</v>
      </c>
      <c r="Q512" s="497">
        <v>100</v>
      </c>
    </row>
    <row r="513" spans="1:17" s="23" customFormat="1" ht="22.5">
      <c r="A513" s="388" t="s">
        <v>450</v>
      </c>
      <c r="B513" s="389" t="s">
        <v>30</v>
      </c>
      <c r="C513" s="389" t="s">
        <v>60</v>
      </c>
      <c r="D513" s="389" t="s">
        <v>31</v>
      </c>
      <c r="E513" s="389" t="s">
        <v>451</v>
      </c>
      <c r="F513" s="389"/>
      <c r="G513" s="112">
        <f>G515+G514</f>
        <v>3100</v>
      </c>
      <c r="H513" s="112">
        <f>H515+H514</f>
        <v>0</v>
      </c>
      <c r="I513" s="112">
        <f>I515+I514</f>
        <v>61.335999999999999</v>
      </c>
      <c r="J513" s="112">
        <f>J515+J514</f>
        <v>0</v>
      </c>
      <c r="K513" s="112">
        <f t="shared" ref="K513:Q513" si="251">K515+K514</f>
        <v>0</v>
      </c>
      <c r="L513" s="112">
        <f t="shared" si="251"/>
        <v>0</v>
      </c>
      <c r="M513" s="469">
        <f t="shared" si="251"/>
        <v>0</v>
      </c>
      <c r="N513" s="356">
        <f t="shared" si="251"/>
        <v>0</v>
      </c>
      <c r="O513" s="355">
        <f t="shared" si="251"/>
        <v>3161.3360000000002</v>
      </c>
      <c r="P513" s="515">
        <f t="shared" si="251"/>
        <v>0</v>
      </c>
      <c r="Q513" s="469">
        <f t="shared" si="251"/>
        <v>3161.3360000000002</v>
      </c>
    </row>
    <row r="514" spans="1:17">
      <c r="A514" s="395" t="s">
        <v>38</v>
      </c>
      <c r="B514" s="390" t="s">
        <v>30</v>
      </c>
      <c r="C514" s="390" t="s">
        <v>60</v>
      </c>
      <c r="D514" s="390" t="s">
        <v>31</v>
      </c>
      <c r="E514" s="390" t="s">
        <v>451</v>
      </c>
      <c r="F514" s="390" t="s">
        <v>83</v>
      </c>
      <c r="G514" s="67"/>
      <c r="H514" s="67">
        <v>49.7</v>
      </c>
      <c r="I514" s="68">
        <v>18.2</v>
      </c>
      <c r="J514" s="68"/>
      <c r="K514" s="68"/>
      <c r="L514" s="68"/>
      <c r="M514" s="503"/>
      <c r="N514" s="582"/>
      <c r="O514" s="352">
        <f t="shared" si="244"/>
        <v>67.900000000000006</v>
      </c>
      <c r="P514" s="494">
        <f t="shared" si="245"/>
        <v>6</v>
      </c>
      <c r="Q514" s="529">
        <v>73.900000000000006</v>
      </c>
    </row>
    <row r="515" spans="1:17" s="23" customFormat="1">
      <c r="A515" s="395" t="s">
        <v>46</v>
      </c>
      <c r="B515" s="390" t="s">
        <v>30</v>
      </c>
      <c r="C515" s="390" t="s">
        <v>60</v>
      </c>
      <c r="D515" s="390" t="s">
        <v>31</v>
      </c>
      <c r="E515" s="390" t="s">
        <v>451</v>
      </c>
      <c r="F515" s="390" t="s">
        <v>47</v>
      </c>
      <c r="G515" s="67">
        <v>3100</v>
      </c>
      <c r="H515" s="114">
        <v>-49.7</v>
      </c>
      <c r="I515" s="95">
        <f>31.336-18.2+30</f>
        <v>43.135999999999996</v>
      </c>
      <c r="J515" s="95"/>
      <c r="K515" s="95"/>
      <c r="L515" s="95"/>
      <c r="M515" s="497"/>
      <c r="N515" s="579"/>
      <c r="O515" s="352">
        <f t="shared" si="244"/>
        <v>3093.4360000000001</v>
      </c>
      <c r="P515" s="494">
        <f t="shared" si="245"/>
        <v>-6</v>
      </c>
      <c r="Q515" s="497">
        <v>3087.4360000000001</v>
      </c>
    </row>
    <row r="516" spans="1:17" ht="22.5">
      <c r="A516" s="388" t="s">
        <v>452</v>
      </c>
      <c r="B516" s="389" t="s">
        <v>30</v>
      </c>
      <c r="C516" s="389" t="s">
        <v>60</v>
      </c>
      <c r="D516" s="389" t="s">
        <v>31</v>
      </c>
      <c r="E516" s="389" t="s">
        <v>453</v>
      </c>
      <c r="F516" s="389"/>
      <c r="G516" s="112">
        <f>G517</f>
        <v>1950</v>
      </c>
      <c r="H516" s="112">
        <f>H517</f>
        <v>304.2</v>
      </c>
      <c r="I516" s="112">
        <f>I517</f>
        <v>0</v>
      </c>
      <c r="J516" s="112">
        <f>J517</f>
        <v>0</v>
      </c>
      <c r="K516" s="112">
        <f t="shared" ref="K516:Q516" si="252">K517</f>
        <v>330</v>
      </c>
      <c r="L516" s="112">
        <f t="shared" si="252"/>
        <v>0</v>
      </c>
      <c r="M516" s="469">
        <f t="shared" si="252"/>
        <v>0</v>
      </c>
      <c r="N516" s="356">
        <f t="shared" si="252"/>
        <v>0</v>
      </c>
      <c r="O516" s="355">
        <f t="shared" si="252"/>
        <v>2584.1999999999998</v>
      </c>
      <c r="P516" s="515">
        <f t="shared" si="252"/>
        <v>0</v>
      </c>
      <c r="Q516" s="469">
        <f t="shared" si="252"/>
        <v>2584.1999999999998</v>
      </c>
    </row>
    <row r="517" spans="1:17" s="23" customFormat="1">
      <c r="A517" s="395" t="s">
        <v>46</v>
      </c>
      <c r="B517" s="390" t="s">
        <v>30</v>
      </c>
      <c r="C517" s="390" t="s">
        <v>60</v>
      </c>
      <c r="D517" s="390" t="s">
        <v>31</v>
      </c>
      <c r="E517" s="390" t="s">
        <v>453</v>
      </c>
      <c r="F517" s="390" t="s">
        <v>47</v>
      </c>
      <c r="G517" s="67">
        <v>1950</v>
      </c>
      <c r="H517" s="114">
        <v>304.2</v>
      </c>
      <c r="I517" s="95"/>
      <c r="J517" s="95"/>
      <c r="K517" s="95">
        <v>330</v>
      </c>
      <c r="L517" s="95"/>
      <c r="M517" s="497"/>
      <c r="N517" s="579"/>
      <c r="O517" s="352">
        <f t="shared" si="244"/>
        <v>2584.1999999999998</v>
      </c>
      <c r="P517" s="494">
        <f t="shared" si="245"/>
        <v>0</v>
      </c>
      <c r="Q517" s="497">
        <v>2584.1999999999998</v>
      </c>
    </row>
    <row r="518" spans="1:17" ht="22.5">
      <c r="A518" s="388" t="s">
        <v>454</v>
      </c>
      <c r="B518" s="389" t="s">
        <v>30</v>
      </c>
      <c r="C518" s="389" t="s">
        <v>60</v>
      </c>
      <c r="D518" s="389" t="s">
        <v>31</v>
      </c>
      <c r="E518" s="389" t="s">
        <v>455</v>
      </c>
      <c r="F518" s="389"/>
      <c r="G518" s="112">
        <f>G519</f>
        <v>2000</v>
      </c>
      <c r="H518" s="112">
        <f>H519</f>
        <v>0</v>
      </c>
      <c r="I518" s="112">
        <f>I519</f>
        <v>0</v>
      </c>
      <c r="J518" s="112">
        <f>J519</f>
        <v>-650</v>
      </c>
      <c r="K518" s="112">
        <f t="shared" ref="K518:Q518" si="253">K519</f>
        <v>0</v>
      </c>
      <c r="L518" s="112">
        <f t="shared" si="253"/>
        <v>188.07650000000001</v>
      </c>
      <c r="M518" s="469">
        <f t="shared" si="253"/>
        <v>0</v>
      </c>
      <c r="N518" s="356">
        <f t="shared" si="253"/>
        <v>0</v>
      </c>
      <c r="O518" s="355">
        <f t="shared" si="253"/>
        <v>1538.0765000000001</v>
      </c>
      <c r="P518" s="515">
        <f t="shared" si="253"/>
        <v>0</v>
      </c>
      <c r="Q518" s="469">
        <f t="shared" si="253"/>
        <v>1538.0764999999999</v>
      </c>
    </row>
    <row r="519" spans="1:17" s="23" customFormat="1" ht="66" customHeight="1">
      <c r="A519" s="395" t="s">
        <v>46</v>
      </c>
      <c r="B519" s="390" t="s">
        <v>30</v>
      </c>
      <c r="C519" s="390" t="s">
        <v>60</v>
      </c>
      <c r="D519" s="390" t="s">
        <v>31</v>
      </c>
      <c r="E519" s="390" t="s">
        <v>455</v>
      </c>
      <c r="F519" s="390" t="s">
        <v>47</v>
      </c>
      <c r="G519" s="67">
        <v>2000</v>
      </c>
      <c r="H519" s="114"/>
      <c r="I519" s="95"/>
      <c r="J519" s="95">
        <v>-650</v>
      </c>
      <c r="K519" s="95"/>
      <c r="L519" s="95">
        <v>188.07650000000001</v>
      </c>
      <c r="M519" s="497"/>
      <c r="N519" s="579"/>
      <c r="O519" s="352">
        <f t="shared" si="244"/>
        <v>1538.0765000000001</v>
      </c>
      <c r="P519" s="494">
        <f t="shared" si="245"/>
        <v>0</v>
      </c>
      <c r="Q519" s="497">
        <v>1538.0764999999999</v>
      </c>
    </row>
    <row r="520" spans="1:17" ht="33.75">
      <c r="A520" s="388" t="s">
        <v>456</v>
      </c>
      <c r="B520" s="389" t="s">
        <v>30</v>
      </c>
      <c r="C520" s="389" t="s">
        <v>60</v>
      </c>
      <c r="D520" s="389" t="s">
        <v>31</v>
      </c>
      <c r="E520" s="389" t="s">
        <v>457</v>
      </c>
      <c r="F520" s="389"/>
      <c r="G520" s="112">
        <f>G521</f>
        <v>150</v>
      </c>
      <c r="H520" s="112">
        <f>H521</f>
        <v>0</v>
      </c>
      <c r="I520" s="112">
        <f>I521</f>
        <v>0</v>
      </c>
      <c r="J520" s="112">
        <f>J521</f>
        <v>0</v>
      </c>
      <c r="K520" s="112">
        <f t="shared" ref="K520:Q520" si="254">K521</f>
        <v>0</v>
      </c>
      <c r="L520" s="112">
        <f t="shared" si="254"/>
        <v>0</v>
      </c>
      <c r="M520" s="469">
        <f t="shared" si="254"/>
        <v>0</v>
      </c>
      <c r="N520" s="356">
        <f t="shared" si="254"/>
        <v>0</v>
      </c>
      <c r="O520" s="355">
        <f t="shared" si="254"/>
        <v>150</v>
      </c>
      <c r="P520" s="515">
        <f t="shared" si="254"/>
        <v>0</v>
      </c>
      <c r="Q520" s="469">
        <f t="shared" si="254"/>
        <v>150</v>
      </c>
    </row>
    <row r="521" spans="1:17" s="23" customFormat="1" ht="39.75" customHeight="1">
      <c r="A521" s="370" t="s">
        <v>92</v>
      </c>
      <c r="B521" s="390" t="s">
        <v>30</v>
      </c>
      <c r="C521" s="390" t="s">
        <v>60</v>
      </c>
      <c r="D521" s="390" t="s">
        <v>31</v>
      </c>
      <c r="E521" s="390" t="s">
        <v>457</v>
      </c>
      <c r="F521" s="390" t="s">
        <v>93</v>
      </c>
      <c r="G521" s="67">
        <v>150</v>
      </c>
      <c r="H521" s="114"/>
      <c r="I521" s="95"/>
      <c r="J521" s="95"/>
      <c r="K521" s="95"/>
      <c r="L521" s="95"/>
      <c r="M521" s="497"/>
      <c r="N521" s="579"/>
      <c r="O521" s="352">
        <f t="shared" si="244"/>
        <v>150</v>
      </c>
      <c r="P521" s="494">
        <f t="shared" si="245"/>
        <v>0</v>
      </c>
      <c r="Q521" s="497">
        <v>150</v>
      </c>
    </row>
    <row r="522" spans="1:17" ht="22.5">
      <c r="A522" s="388" t="s">
        <v>458</v>
      </c>
      <c r="B522" s="389" t="s">
        <v>30</v>
      </c>
      <c r="C522" s="389" t="s">
        <v>60</v>
      </c>
      <c r="D522" s="389" t="s">
        <v>31</v>
      </c>
      <c r="E522" s="389" t="s">
        <v>459</v>
      </c>
      <c r="F522" s="389"/>
      <c r="G522" s="112">
        <f>G523</f>
        <v>17112</v>
      </c>
      <c r="H522" s="112">
        <f>H523</f>
        <v>0</v>
      </c>
      <c r="I522" s="112">
        <f>I523</f>
        <v>0</v>
      </c>
      <c r="J522" s="112">
        <f>J523</f>
        <v>0</v>
      </c>
      <c r="K522" s="112">
        <f t="shared" ref="K522:Q522" si="255">K523</f>
        <v>0</v>
      </c>
      <c r="L522" s="112">
        <f t="shared" si="255"/>
        <v>-12767.3</v>
      </c>
      <c r="M522" s="469">
        <f t="shared" si="255"/>
        <v>-2140.3000000000002</v>
      </c>
      <c r="N522" s="356">
        <f t="shared" si="255"/>
        <v>0</v>
      </c>
      <c r="O522" s="355">
        <f t="shared" si="255"/>
        <v>2204.4000000000005</v>
      </c>
      <c r="P522" s="515">
        <f t="shared" si="255"/>
        <v>0</v>
      </c>
      <c r="Q522" s="469">
        <f t="shared" si="255"/>
        <v>2204.4</v>
      </c>
    </row>
    <row r="523" spans="1:17" s="23" customFormat="1" ht="56.25" customHeight="1">
      <c r="A523" s="370" t="s">
        <v>92</v>
      </c>
      <c r="B523" s="390" t="s">
        <v>30</v>
      </c>
      <c r="C523" s="390" t="s">
        <v>60</v>
      </c>
      <c r="D523" s="390" t="s">
        <v>31</v>
      </c>
      <c r="E523" s="390" t="s">
        <v>459</v>
      </c>
      <c r="F523" s="390" t="s">
        <v>93</v>
      </c>
      <c r="G523" s="67">
        <v>17112</v>
      </c>
      <c r="H523" s="114"/>
      <c r="I523" s="95"/>
      <c r="J523" s="95"/>
      <c r="K523" s="95"/>
      <c r="L523" s="95">
        <f>-11532.3-235-500-500</f>
        <v>-12767.3</v>
      </c>
      <c r="M523" s="497">
        <v>-2140.3000000000002</v>
      </c>
      <c r="N523" s="579"/>
      <c r="O523" s="352">
        <f t="shared" si="244"/>
        <v>2204.4000000000005</v>
      </c>
      <c r="P523" s="494">
        <f t="shared" si="245"/>
        <v>0</v>
      </c>
      <c r="Q523" s="497">
        <v>2204.4</v>
      </c>
    </row>
    <row r="524" spans="1:17" ht="45">
      <c r="A524" s="388" t="s">
        <v>460</v>
      </c>
      <c r="B524" s="389" t="s">
        <v>30</v>
      </c>
      <c r="C524" s="389" t="s">
        <v>60</v>
      </c>
      <c r="D524" s="389" t="s">
        <v>31</v>
      </c>
      <c r="E524" s="389" t="s">
        <v>461</v>
      </c>
      <c r="F524" s="389"/>
      <c r="G524" s="112">
        <f>G525</f>
        <v>90</v>
      </c>
      <c r="H524" s="112">
        <f>H525</f>
        <v>0</v>
      </c>
      <c r="I524" s="112">
        <f>I525</f>
        <v>0</v>
      </c>
      <c r="J524" s="112">
        <f>J525</f>
        <v>0</v>
      </c>
      <c r="K524" s="112">
        <f t="shared" ref="K524:Q524" si="256">K525</f>
        <v>0</v>
      </c>
      <c r="L524" s="112">
        <f t="shared" si="256"/>
        <v>0</v>
      </c>
      <c r="M524" s="469">
        <f t="shared" si="256"/>
        <v>0</v>
      </c>
      <c r="N524" s="356">
        <f t="shared" si="256"/>
        <v>0</v>
      </c>
      <c r="O524" s="355">
        <f t="shared" si="256"/>
        <v>90</v>
      </c>
      <c r="P524" s="515">
        <f t="shared" si="256"/>
        <v>0</v>
      </c>
      <c r="Q524" s="469">
        <f t="shared" si="256"/>
        <v>90</v>
      </c>
    </row>
    <row r="525" spans="1:17" s="23" customFormat="1" ht="26.25" customHeight="1">
      <c r="A525" s="370" t="s">
        <v>92</v>
      </c>
      <c r="B525" s="390" t="s">
        <v>30</v>
      </c>
      <c r="C525" s="390" t="s">
        <v>60</v>
      </c>
      <c r="D525" s="390" t="s">
        <v>31</v>
      </c>
      <c r="E525" s="390" t="s">
        <v>461</v>
      </c>
      <c r="F525" s="390" t="s">
        <v>93</v>
      </c>
      <c r="G525" s="67">
        <v>90</v>
      </c>
      <c r="H525" s="114"/>
      <c r="I525" s="95"/>
      <c r="J525" s="95"/>
      <c r="K525" s="95"/>
      <c r="L525" s="95"/>
      <c r="M525" s="497"/>
      <c r="N525" s="579"/>
      <c r="O525" s="352">
        <f t="shared" si="244"/>
        <v>90</v>
      </c>
      <c r="P525" s="494">
        <f t="shared" si="245"/>
        <v>0</v>
      </c>
      <c r="Q525" s="497">
        <v>90</v>
      </c>
    </row>
    <row r="526" spans="1:17" ht="22.5">
      <c r="A526" s="388" t="s">
        <v>462</v>
      </c>
      <c r="B526" s="389" t="s">
        <v>30</v>
      </c>
      <c r="C526" s="389" t="s">
        <v>60</v>
      </c>
      <c r="D526" s="389" t="s">
        <v>31</v>
      </c>
      <c r="E526" s="389" t="s">
        <v>463</v>
      </c>
      <c r="F526" s="389"/>
      <c r="G526" s="112">
        <f>G527</f>
        <v>60</v>
      </c>
      <c r="H526" s="112">
        <f>H527</f>
        <v>0</v>
      </c>
      <c r="I526" s="112">
        <f>I527</f>
        <v>0</v>
      </c>
      <c r="J526" s="112">
        <f>J527</f>
        <v>0</v>
      </c>
      <c r="K526" s="112">
        <f t="shared" ref="K526:Q526" si="257">K527</f>
        <v>0</v>
      </c>
      <c r="L526" s="112">
        <f t="shared" si="257"/>
        <v>0</v>
      </c>
      <c r="M526" s="469">
        <f t="shared" si="257"/>
        <v>0</v>
      </c>
      <c r="N526" s="356">
        <f t="shared" si="257"/>
        <v>0</v>
      </c>
      <c r="O526" s="355">
        <f t="shared" si="257"/>
        <v>60</v>
      </c>
      <c r="P526" s="515">
        <f t="shared" si="257"/>
        <v>0</v>
      </c>
      <c r="Q526" s="469">
        <f t="shared" si="257"/>
        <v>60</v>
      </c>
    </row>
    <row r="527" spans="1:17" s="23" customFormat="1">
      <c r="A527" s="370" t="s">
        <v>92</v>
      </c>
      <c r="B527" s="390" t="s">
        <v>30</v>
      </c>
      <c r="C527" s="390" t="s">
        <v>60</v>
      </c>
      <c r="D527" s="390" t="s">
        <v>31</v>
      </c>
      <c r="E527" s="390" t="s">
        <v>463</v>
      </c>
      <c r="F527" s="390" t="s">
        <v>93</v>
      </c>
      <c r="G527" s="67">
        <v>60</v>
      </c>
      <c r="H527" s="114"/>
      <c r="I527" s="95"/>
      <c r="J527" s="95"/>
      <c r="K527" s="95"/>
      <c r="L527" s="95"/>
      <c r="M527" s="497"/>
      <c r="N527" s="579"/>
      <c r="O527" s="352">
        <f t="shared" si="244"/>
        <v>60</v>
      </c>
      <c r="P527" s="494">
        <f t="shared" si="245"/>
        <v>0</v>
      </c>
      <c r="Q527" s="497">
        <v>60</v>
      </c>
    </row>
    <row r="528" spans="1:17">
      <c r="A528" s="388" t="s">
        <v>464</v>
      </c>
      <c r="B528" s="389" t="s">
        <v>30</v>
      </c>
      <c r="C528" s="389" t="s">
        <v>60</v>
      </c>
      <c r="D528" s="389" t="s">
        <v>31</v>
      </c>
      <c r="E528" s="389" t="s">
        <v>465</v>
      </c>
      <c r="F528" s="389"/>
      <c r="G528" s="112">
        <f>G529</f>
        <v>1240</v>
      </c>
      <c r="H528" s="112">
        <f>H529</f>
        <v>0</v>
      </c>
      <c r="I528" s="112">
        <f>I529</f>
        <v>0</v>
      </c>
      <c r="J528" s="112">
        <f>J529</f>
        <v>0</v>
      </c>
      <c r="K528" s="112">
        <f t="shared" ref="K528:Q528" si="258">K529</f>
        <v>0</v>
      </c>
      <c r="L528" s="112">
        <f t="shared" si="258"/>
        <v>0</v>
      </c>
      <c r="M528" s="469">
        <f t="shared" si="258"/>
        <v>0</v>
      </c>
      <c r="N528" s="356">
        <f t="shared" si="258"/>
        <v>0</v>
      </c>
      <c r="O528" s="355">
        <f t="shared" si="258"/>
        <v>1240</v>
      </c>
      <c r="P528" s="515">
        <f t="shared" si="258"/>
        <v>0</v>
      </c>
      <c r="Q528" s="469">
        <f t="shared" si="258"/>
        <v>1240</v>
      </c>
    </row>
    <row r="529" spans="1:16384" s="23" customFormat="1" ht="29.25" customHeight="1">
      <c r="A529" s="370" t="s">
        <v>92</v>
      </c>
      <c r="B529" s="390" t="s">
        <v>30</v>
      </c>
      <c r="C529" s="390" t="s">
        <v>60</v>
      </c>
      <c r="D529" s="390" t="s">
        <v>31</v>
      </c>
      <c r="E529" s="390" t="s">
        <v>465</v>
      </c>
      <c r="F529" s="390" t="s">
        <v>93</v>
      </c>
      <c r="G529" s="67">
        <v>1240</v>
      </c>
      <c r="H529" s="114"/>
      <c r="I529" s="95"/>
      <c r="J529" s="95"/>
      <c r="K529" s="95"/>
      <c r="L529" s="95"/>
      <c r="M529" s="497"/>
      <c r="N529" s="579"/>
      <c r="O529" s="352">
        <f t="shared" si="244"/>
        <v>1240</v>
      </c>
      <c r="P529" s="494">
        <f t="shared" si="245"/>
        <v>0</v>
      </c>
      <c r="Q529" s="497">
        <v>1240</v>
      </c>
    </row>
    <row r="530" spans="1:16384" ht="22.5">
      <c r="A530" s="388" t="s">
        <v>466</v>
      </c>
      <c r="B530" s="389" t="s">
        <v>30</v>
      </c>
      <c r="C530" s="389" t="s">
        <v>60</v>
      </c>
      <c r="D530" s="389" t="s">
        <v>31</v>
      </c>
      <c r="E530" s="389" t="s">
        <v>467</v>
      </c>
      <c r="F530" s="389"/>
      <c r="G530" s="112">
        <f>G531</f>
        <v>56.3</v>
      </c>
      <c r="H530" s="112">
        <f>H531</f>
        <v>0</v>
      </c>
      <c r="I530" s="112">
        <f>I531</f>
        <v>0</v>
      </c>
      <c r="J530" s="112">
        <f>J531</f>
        <v>0</v>
      </c>
      <c r="K530" s="112">
        <f t="shared" ref="K530:Q530" si="259">K531</f>
        <v>0</v>
      </c>
      <c r="L530" s="112">
        <f t="shared" si="259"/>
        <v>0</v>
      </c>
      <c r="M530" s="469">
        <f t="shared" si="259"/>
        <v>0</v>
      </c>
      <c r="N530" s="356">
        <f t="shared" si="259"/>
        <v>0</v>
      </c>
      <c r="O530" s="355">
        <f t="shared" si="259"/>
        <v>56.3</v>
      </c>
      <c r="P530" s="515">
        <f t="shared" si="259"/>
        <v>0</v>
      </c>
      <c r="Q530" s="469">
        <f t="shared" si="259"/>
        <v>56.3</v>
      </c>
    </row>
    <row r="531" spans="1:16384" s="23" customFormat="1" ht="68.25" customHeight="1">
      <c r="A531" s="370" t="s">
        <v>92</v>
      </c>
      <c r="B531" s="390" t="s">
        <v>30</v>
      </c>
      <c r="C531" s="390" t="s">
        <v>60</v>
      </c>
      <c r="D531" s="390" t="s">
        <v>31</v>
      </c>
      <c r="E531" s="390" t="s">
        <v>467</v>
      </c>
      <c r="F531" s="390" t="s">
        <v>93</v>
      </c>
      <c r="G531" s="67">
        <v>56.3</v>
      </c>
      <c r="H531" s="114"/>
      <c r="I531" s="95"/>
      <c r="J531" s="95"/>
      <c r="K531" s="95"/>
      <c r="L531" s="95"/>
      <c r="M531" s="497"/>
      <c r="N531" s="579"/>
      <c r="O531" s="352">
        <f t="shared" si="244"/>
        <v>56.3</v>
      </c>
      <c r="P531" s="494">
        <f t="shared" si="245"/>
        <v>0</v>
      </c>
      <c r="Q531" s="497">
        <v>56.3</v>
      </c>
    </row>
    <row r="532" spans="1:16384" ht="45">
      <c r="A532" s="388" t="s">
        <v>468</v>
      </c>
      <c r="B532" s="389" t="s">
        <v>30</v>
      </c>
      <c r="C532" s="389" t="s">
        <v>60</v>
      </c>
      <c r="D532" s="389" t="s">
        <v>31</v>
      </c>
      <c r="E532" s="389" t="s">
        <v>469</v>
      </c>
      <c r="F532" s="389"/>
      <c r="G532" s="112">
        <f>G533</f>
        <v>250</v>
      </c>
      <c r="H532" s="112">
        <f>H533</f>
        <v>0</v>
      </c>
      <c r="I532" s="112">
        <f>I533</f>
        <v>0</v>
      </c>
      <c r="J532" s="112">
        <f>J533</f>
        <v>0</v>
      </c>
      <c r="K532" s="112">
        <f t="shared" ref="K532:Q532" si="260">K533</f>
        <v>0</v>
      </c>
      <c r="L532" s="112">
        <f t="shared" si="260"/>
        <v>0</v>
      </c>
      <c r="M532" s="469">
        <f t="shared" si="260"/>
        <v>0</v>
      </c>
      <c r="N532" s="356">
        <f t="shared" si="260"/>
        <v>0</v>
      </c>
      <c r="O532" s="355">
        <f t="shared" si="260"/>
        <v>250</v>
      </c>
      <c r="P532" s="515">
        <f t="shared" si="260"/>
        <v>0</v>
      </c>
      <c r="Q532" s="469">
        <f t="shared" si="260"/>
        <v>250</v>
      </c>
    </row>
    <row r="533" spans="1:16384" s="23" customFormat="1" ht="77.25" customHeight="1">
      <c r="A533" s="370" t="s">
        <v>92</v>
      </c>
      <c r="B533" s="390" t="s">
        <v>30</v>
      </c>
      <c r="C533" s="390" t="s">
        <v>60</v>
      </c>
      <c r="D533" s="390" t="s">
        <v>31</v>
      </c>
      <c r="E533" s="390" t="s">
        <v>469</v>
      </c>
      <c r="F533" s="390" t="s">
        <v>93</v>
      </c>
      <c r="G533" s="67">
        <v>250</v>
      </c>
      <c r="H533" s="114"/>
      <c r="I533" s="95"/>
      <c r="J533" s="95"/>
      <c r="K533" s="95"/>
      <c r="L533" s="95"/>
      <c r="M533" s="497"/>
      <c r="N533" s="579"/>
      <c r="O533" s="352">
        <f t="shared" si="244"/>
        <v>250</v>
      </c>
      <c r="P533" s="494">
        <f t="shared" si="245"/>
        <v>0</v>
      </c>
      <c r="Q533" s="497">
        <v>250</v>
      </c>
    </row>
    <row r="534" spans="1:16384" ht="56.25">
      <c r="A534" s="625" t="s">
        <v>470</v>
      </c>
      <c r="B534" s="389" t="s">
        <v>30</v>
      </c>
      <c r="C534" s="389" t="s">
        <v>60</v>
      </c>
      <c r="D534" s="389" t="s">
        <v>31</v>
      </c>
      <c r="E534" s="389" t="s">
        <v>471</v>
      </c>
      <c r="F534" s="389"/>
      <c r="G534" s="112">
        <f>G535</f>
        <v>120</v>
      </c>
      <c r="H534" s="112">
        <f>H535</f>
        <v>0</v>
      </c>
      <c r="I534" s="112">
        <f>I535</f>
        <v>0</v>
      </c>
      <c r="J534" s="112">
        <f>J535</f>
        <v>0</v>
      </c>
      <c r="K534" s="112">
        <f t="shared" ref="K534:Q534" si="261">K535</f>
        <v>0</v>
      </c>
      <c r="L534" s="112">
        <f t="shared" si="261"/>
        <v>100</v>
      </c>
      <c r="M534" s="469">
        <f t="shared" si="261"/>
        <v>0</v>
      </c>
      <c r="N534" s="356">
        <f t="shared" si="261"/>
        <v>0</v>
      </c>
      <c r="O534" s="355">
        <f t="shared" si="261"/>
        <v>220</v>
      </c>
      <c r="P534" s="515">
        <f t="shared" si="261"/>
        <v>0</v>
      </c>
      <c r="Q534" s="469">
        <f t="shared" si="261"/>
        <v>220</v>
      </c>
    </row>
    <row r="535" spans="1:16384" s="23" customFormat="1" ht="27.75" customHeight="1">
      <c r="A535" s="370" t="s">
        <v>92</v>
      </c>
      <c r="B535" s="390" t="s">
        <v>30</v>
      </c>
      <c r="C535" s="390" t="s">
        <v>60</v>
      </c>
      <c r="D535" s="390" t="s">
        <v>31</v>
      </c>
      <c r="E535" s="390" t="s">
        <v>471</v>
      </c>
      <c r="F535" s="390" t="s">
        <v>93</v>
      </c>
      <c r="G535" s="67">
        <v>120</v>
      </c>
      <c r="H535" s="114"/>
      <c r="I535" s="95"/>
      <c r="J535" s="95"/>
      <c r="K535" s="95"/>
      <c r="L535" s="95">
        <v>100</v>
      </c>
      <c r="M535" s="497"/>
      <c r="N535" s="579"/>
      <c r="O535" s="352">
        <f t="shared" si="244"/>
        <v>220</v>
      </c>
      <c r="P535" s="494">
        <f t="shared" si="245"/>
        <v>0</v>
      </c>
      <c r="Q535" s="497">
        <v>220</v>
      </c>
    </row>
    <row r="536" spans="1:16384" ht="22.5">
      <c r="A536" s="625" t="s">
        <v>472</v>
      </c>
      <c r="B536" s="389" t="s">
        <v>30</v>
      </c>
      <c r="C536" s="389" t="s">
        <v>60</v>
      </c>
      <c r="D536" s="389" t="s">
        <v>31</v>
      </c>
      <c r="E536" s="389" t="s">
        <v>473</v>
      </c>
      <c r="F536" s="389"/>
      <c r="G536" s="112">
        <f>G537</f>
        <v>45</v>
      </c>
      <c r="H536" s="112">
        <f>H537</f>
        <v>0</v>
      </c>
      <c r="I536" s="112">
        <f>I537</f>
        <v>0</v>
      </c>
      <c r="J536" s="112">
        <f>J537</f>
        <v>0</v>
      </c>
      <c r="K536" s="112">
        <f t="shared" ref="K536:Q536" si="262">K537</f>
        <v>0</v>
      </c>
      <c r="L536" s="112">
        <f t="shared" si="262"/>
        <v>0</v>
      </c>
      <c r="M536" s="469">
        <f t="shared" si="262"/>
        <v>0</v>
      </c>
      <c r="N536" s="356">
        <f t="shared" si="262"/>
        <v>0</v>
      </c>
      <c r="O536" s="355">
        <f t="shared" si="262"/>
        <v>45</v>
      </c>
      <c r="P536" s="515">
        <f t="shared" si="262"/>
        <v>0</v>
      </c>
      <c r="Q536" s="469">
        <f t="shared" si="262"/>
        <v>45</v>
      </c>
    </row>
    <row r="537" spans="1:16384" s="23" customFormat="1" ht="33" customHeight="1">
      <c r="A537" s="370" t="s">
        <v>92</v>
      </c>
      <c r="B537" s="390" t="s">
        <v>30</v>
      </c>
      <c r="C537" s="390" t="s">
        <v>60</v>
      </c>
      <c r="D537" s="390" t="s">
        <v>31</v>
      </c>
      <c r="E537" s="390" t="s">
        <v>473</v>
      </c>
      <c r="F537" s="390" t="s">
        <v>93</v>
      </c>
      <c r="G537" s="67">
        <v>45</v>
      </c>
      <c r="H537" s="114"/>
      <c r="I537" s="95"/>
      <c r="J537" s="95"/>
      <c r="K537" s="95"/>
      <c r="L537" s="95"/>
      <c r="M537" s="497"/>
      <c r="N537" s="579"/>
      <c r="O537" s="352">
        <f t="shared" si="244"/>
        <v>45</v>
      </c>
      <c r="P537" s="494">
        <f t="shared" si="245"/>
        <v>0</v>
      </c>
      <c r="Q537" s="497">
        <v>45</v>
      </c>
    </row>
    <row r="538" spans="1:16384">
      <c r="A538" s="625" t="s">
        <v>474</v>
      </c>
      <c r="B538" s="389" t="s">
        <v>30</v>
      </c>
      <c r="C538" s="389" t="s">
        <v>60</v>
      </c>
      <c r="D538" s="389" t="s">
        <v>31</v>
      </c>
      <c r="E538" s="389" t="s">
        <v>475</v>
      </c>
      <c r="F538" s="389"/>
      <c r="G538" s="112">
        <f>G539</f>
        <v>53300</v>
      </c>
      <c r="H538" s="112">
        <f>H539</f>
        <v>0</v>
      </c>
      <c r="I538" s="112">
        <f>I539</f>
        <v>0</v>
      </c>
      <c r="J538" s="112">
        <f>J539</f>
        <v>0</v>
      </c>
      <c r="K538" s="112">
        <f t="shared" ref="K538:Q538" si="263">K539</f>
        <v>0</v>
      </c>
      <c r="L538" s="112">
        <f t="shared" si="263"/>
        <v>0</v>
      </c>
      <c r="M538" s="469">
        <f t="shared" si="263"/>
        <v>0</v>
      </c>
      <c r="N538" s="356">
        <f t="shared" si="263"/>
        <v>0</v>
      </c>
      <c r="O538" s="355">
        <f t="shared" si="263"/>
        <v>53300</v>
      </c>
      <c r="P538" s="515">
        <f t="shared" si="263"/>
        <v>0</v>
      </c>
      <c r="Q538" s="469">
        <f t="shared" si="263"/>
        <v>53300</v>
      </c>
      <c r="S538" s="13"/>
    </row>
    <row r="539" spans="1:16384" s="23" customFormat="1" ht="22.5">
      <c r="A539" s="394" t="s">
        <v>190</v>
      </c>
      <c r="B539" s="390" t="s">
        <v>30</v>
      </c>
      <c r="C539" s="390" t="s">
        <v>60</v>
      </c>
      <c r="D539" s="390" t="s">
        <v>31</v>
      </c>
      <c r="E539" s="390" t="s">
        <v>475</v>
      </c>
      <c r="F539" s="390" t="s">
        <v>191</v>
      </c>
      <c r="G539" s="67">
        <v>53300</v>
      </c>
      <c r="H539" s="114"/>
      <c r="I539" s="95"/>
      <c r="J539" s="95"/>
      <c r="K539" s="95"/>
      <c r="L539" s="95"/>
      <c r="M539" s="497"/>
      <c r="N539" s="579"/>
      <c r="O539" s="352">
        <f t="shared" si="244"/>
        <v>53300</v>
      </c>
      <c r="P539" s="494">
        <f t="shared" si="245"/>
        <v>0</v>
      </c>
      <c r="Q539" s="497">
        <v>53300</v>
      </c>
      <c r="S539" s="125"/>
    </row>
    <row r="540" spans="1:16384" ht="33.75">
      <c r="A540" s="401" t="s">
        <v>785</v>
      </c>
      <c r="B540" s="626" t="s">
        <v>30</v>
      </c>
      <c r="C540" s="626" t="s">
        <v>60</v>
      </c>
      <c r="D540" s="626" t="s">
        <v>31</v>
      </c>
      <c r="E540" s="626" t="s">
        <v>786</v>
      </c>
      <c r="F540" s="626"/>
      <c r="G540" s="369">
        <f>G541</f>
        <v>0</v>
      </c>
      <c r="H540" s="369">
        <f t="shared" ref="H540:Q540" si="264">H541</f>
        <v>0</v>
      </c>
      <c r="I540" s="369">
        <f t="shared" si="264"/>
        <v>0</v>
      </c>
      <c r="J540" s="369">
        <f t="shared" si="264"/>
        <v>0</v>
      </c>
      <c r="K540" s="369">
        <f t="shared" si="264"/>
        <v>0</v>
      </c>
      <c r="L540" s="369">
        <f t="shared" si="264"/>
        <v>0</v>
      </c>
      <c r="M540" s="610">
        <f t="shared" si="264"/>
        <v>0</v>
      </c>
      <c r="N540" s="356">
        <f t="shared" si="264"/>
        <v>0</v>
      </c>
      <c r="O540" s="357">
        <f t="shared" si="264"/>
        <v>0</v>
      </c>
      <c r="P540" s="515">
        <f t="shared" si="264"/>
        <v>960</v>
      </c>
      <c r="Q540" s="610">
        <f t="shared" si="264"/>
        <v>960</v>
      </c>
      <c r="R540" s="286"/>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7"/>
      <c r="DL540" s="17"/>
      <c r="DM540" s="17"/>
      <c r="DN540" s="17"/>
      <c r="DO540" s="17"/>
      <c r="DP540" s="17"/>
      <c r="DQ540" s="17"/>
      <c r="DR540" s="17"/>
      <c r="DS540" s="17"/>
      <c r="DT540" s="17"/>
      <c r="DU540" s="17"/>
      <c r="DV540" s="17"/>
      <c r="DW540" s="17"/>
      <c r="DX540" s="17"/>
      <c r="DY540" s="17"/>
      <c r="DZ540" s="17"/>
      <c r="EA540" s="17"/>
      <c r="EB540" s="17"/>
      <c r="EC540" s="17"/>
      <c r="ED540" s="17"/>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c r="GN540" s="17"/>
      <c r="GO540" s="17"/>
      <c r="GP540" s="17"/>
      <c r="GQ540" s="17"/>
      <c r="GR540" s="17"/>
      <c r="GS540" s="17"/>
      <c r="GT540" s="17"/>
      <c r="GU540" s="17"/>
      <c r="GV540" s="17"/>
      <c r="GW540" s="17"/>
      <c r="GX540" s="17"/>
      <c r="GY540" s="17"/>
      <c r="GZ540" s="17"/>
      <c r="HA540" s="17"/>
      <c r="HB540" s="17"/>
      <c r="HC540" s="17"/>
      <c r="HD540" s="17"/>
      <c r="HE540" s="17"/>
      <c r="HF540" s="17"/>
      <c r="HG540" s="17"/>
      <c r="HH540" s="17"/>
      <c r="HI540" s="17"/>
      <c r="HJ540" s="17"/>
      <c r="HK540" s="17"/>
      <c r="HL540" s="17"/>
      <c r="HM540" s="17"/>
      <c r="HN540" s="17"/>
      <c r="HO540" s="17"/>
      <c r="HP540" s="17"/>
      <c r="HQ540" s="17"/>
      <c r="HR540" s="17"/>
      <c r="HS540" s="17"/>
      <c r="HT540" s="17"/>
      <c r="HU540" s="17"/>
      <c r="HV540" s="17"/>
      <c r="HW540" s="17"/>
      <c r="HX540" s="17"/>
      <c r="HY540" s="17"/>
      <c r="HZ540" s="17"/>
      <c r="IA540" s="17"/>
      <c r="IB540" s="17"/>
      <c r="IC540" s="17"/>
      <c r="ID540" s="17"/>
      <c r="IE540" s="17"/>
      <c r="IF540" s="17"/>
      <c r="IG540" s="17"/>
      <c r="IH540" s="17"/>
      <c r="II540" s="17"/>
      <c r="IJ540" s="17"/>
      <c r="IK540" s="17"/>
      <c r="IL540" s="17"/>
      <c r="IM540" s="17"/>
      <c r="IN540" s="17"/>
      <c r="IO540" s="17"/>
      <c r="IP540" s="17"/>
      <c r="IQ540" s="17"/>
      <c r="IR540" s="17"/>
      <c r="IS540" s="17"/>
      <c r="IT540" s="17"/>
      <c r="IU540" s="17"/>
      <c r="IV540" s="17"/>
      <c r="IW540" s="17"/>
      <c r="IX540" s="17"/>
      <c r="IY540" s="17"/>
      <c r="IZ540" s="17"/>
      <c r="JA540" s="17"/>
      <c r="JB540" s="17"/>
      <c r="JC540" s="17"/>
      <c r="JD540" s="17"/>
      <c r="JE540" s="17"/>
      <c r="JF540" s="17"/>
      <c r="JG540" s="17"/>
      <c r="JH540" s="17"/>
      <c r="JI540" s="17"/>
      <c r="JJ540" s="17"/>
      <c r="JK540" s="17"/>
      <c r="JL540" s="17"/>
      <c r="JM540" s="17"/>
      <c r="JN540" s="17"/>
      <c r="JO540" s="17"/>
      <c r="JP540" s="17"/>
      <c r="JQ540" s="17"/>
      <c r="JR540" s="17"/>
      <c r="JS540" s="17"/>
      <c r="JT540" s="17"/>
      <c r="JU540" s="17"/>
      <c r="JV540" s="17"/>
      <c r="JW540" s="17"/>
      <c r="JX540" s="17"/>
      <c r="JY540" s="17"/>
      <c r="JZ540" s="17"/>
      <c r="KA540" s="17"/>
      <c r="KB540" s="17"/>
      <c r="KC540" s="17"/>
      <c r="KD540" s="17"/>
      <c r="KE540" s="17"/>
      <c r="KF540" s="17"/>
      <c r="KG540" s="17"/>
      <c r="KH540" s="17"/>
      <c r="KI540" s="17"/>
      <c r="KJ540" s="17"/>
      <c r="KK540" s="17"/>
      <c r="KL540" s="17"/>
      <c r="KM540" s="17"/>
      <c r="KN540" s="17"/>
      <c r="KO540" s="17"/>
      <c r="KP540" s="17"/>
      <c r="KQ540" s="17"/>
      <c r="KR540" s="17"/>
      <c r="KS540" s="17"/>
      <c r="KT540" s="17"/>
      <c r="KU540" s="17"/>
      <c r="KV540" s="17"/>
      <c r="KW540" s="17"/>
      <c r="KX540" s="17"/>
      <c r="KY540" s="17"/>
      <c r="KZ540" s="17"/>
      <c r="LA540" s="17"/>
      <c r="LB540" s="17"/>
      <c r="LC540" s="17"/>
      <c r="LD540" s="17"/>
      <c r="LE540" s="17"/>
      <c r="LF540" s="17"/>
      <c r="LG540" s="17"/>
      <c r="LH540" s="17"/>
      <c r="LI540" s="17"/>
      <c r="LJ540" s="17"/>
      <c r="LK540" s="17"/>
      <c r="LL540" s="17"/>
      <c r="LM540" s="17"/>
      <c r="LN540" s="17"/>
      <c r="LO540" s="17"/>
      <c r="LP540" s="17"/>
      <c r="LQ540" s="17"/>
      <c r="LR540" s="17"/>
      <c r="LS540" s="17"/>
      <c r="LT540" s="17"/>
      <c r="LU540" s="17"/>
      <c r="LV540" s="17"/>
      <c r="LW540" s="17"/>
      <c r="LX540" s="17"/>
      <c r="LY540" s="17"/>
      <c r="LZ540" s="17"/>
      <c r="MA540" s="17"/>
      <c r="MB540" s="17"/>
      <c r="MC540" s="17"/>
      <c r="MD540" s="17"/>
      <c r="ME540" s="17"/>
      <c r="MF540" s="17"/>
      <c r="MG540" s="17"/>
      <c r="MH540" s="17"/>
      <c r="MI540" s="17"/>
      <c r="MJ540" s="17"/>
      <c r="MK540" s="17"/>
      <c r="ML540" s="17"/>
      <c r="MM540" s="17"/>
      <c r="MN540" s="17"/>
      <c r="MO540" s="17"/>
      <c r="MP540" s="17"/>
      <c r="MQ540" s="17"/>
      <c r="MR540" s="17"/>
      <c r="MS540" s="17"/>
      <c r="MT540" s="17"/>
      <c r="MU540" s="17"/>
      <c r="MV540" s="17"/>
      <c r="MW540" s="17"/>
      <c r="MX540" s="17"/>
      <c r="MY540" s="17"/>
      <c r="MZ540" s="17"/>
      <c r="NA540" s="17"/>
      <c r="NB540" s="17"/>
      <c r="NC540" s="17"/>
      <c r="ND540" s="17"/>
      <c r="NE540" s="17"/>
      <c r="NF540" s="17"/>
      <c r="NG540" s="17"/>
      <c r="NH540" s="17"/>
      <c r="NI540" s="17"/>
      <c r="NJ540" s="17"/>
      <c r="NK540" s="17"/>
      <c r="NL540" s="17"/>
      <c r="NM540" s="17"/>
      <c r="NN540" s="17"/>
      <c r="NO540" s="17"/>
      <c r="NP540" s="17"/>
      <c r="NQ540" s="17"/>
      <c r="NR540" s="17"/>
      <c r="NS540" s="17"/>
      <c r="NT540" s="17"/>
      <c r="NU540" s="17"/>
      <c r="NV540" s="17"/>
      <c r="NW540" s="17"/>
      <c r="NX540" s="17"/>
      <c r="NY540" s="17"/>
      <c r="NZ540" s="17"/>
      <c r="OA540" s="17"/>
      <c r="OB540" s="17"/>
      <c r="OC540" s="17"/>
      <c r="OD540" s="17"/>
      <c r="OE540" s="17"/>
      <c r="OF540" s="17"/>
      <c r="OG540" s="17"/>
      <c r="OH540" s="17"/>
      <c r="OI540" s="17"/>
      <c r="OJ540" s="17"/>
      <c r="OK540" s="17"/>
      <c r="OL540" s="17"/>
      <c r="OM540" s="17"/>
      <c r="ON540" s="17"/>
      <c r="OO540" s="17"/>
      <c r="OP540" s="17"/>
      <c r="OQ540" s="17"/>
      <c r="OR540" s="17"/>
      <c r="OS540" s="17"/>
      <c r="OT540" s="17"/>
      <c r="OU540" s="17"/>
      <c r="OV540" s="17"/>
      <c r="OW540" s="17"/>
      <c r="OX540" s="17"/>
      <c r="OY540" s="17"/>
      <c r="OZ540" s="17"/>
      <c r="PA540" s="17"/>
      <c r="PB540" s="17"/>
      <c r="PC540" s="17"/>
      <c r="PD540" s="17"/>
      <c r="PE540" s="17"/>
      <c r="PF540" s="17"/>
      <c r="PG540" s="17"/>
      <c r="PH540" s="17"/>
      <c r="PI540" s="17"/>
      <c r="PJ540" s="17"/>
      <c r="PK540" s="17"/>
      <c r="PL540" s="17"/>
      <c r="PM540" s="17"/>
      <c r="PN540" s="17"/>
      <c r="PO540" s="17"/>
      <c r="PP540" s="17"/>
      <c r="PQ540" s="17"/>
      <c r="PR540" s="17"/>
      <c r="PS540" s="17"/>
      <c r="PT540" s="17"/>
      <c r="PU540" s="17"/>
      <c r="PV540" s="17"/>
      <c r="PW540" s="17"/>
      <c r="PX540" s="17"/>
      <c r="PY540" s="17"/>
      <c r="PZ540" s="17"/>
      <c r="QA540" s="17"/>
      <c r="QB540" s="17"/>
      <c r="QC540" s="17"/>
      <c r="QD540" s="17"/>
      <c r="QE540" s="17"/>
      <c r="QF540" s="17"/>
      <c r="QG540" s="17"/>
      <c r="QH540" s="17"/>
      <c r="QI540" s="17"/>
      <c r="QJ540" s="17"/>
      <c r="QK540" s="17"/>
      <c r="QL540" s="17"/>
      <c r="QM540" s="17"/>
      <c r="QN540" s="17"/>
      <c r="QO540" s="17"/>
      <c r="QP540" s="17"/>
      <c r="QQ540" s="17"/>
      <c r="QR540" s="17"/>
      <c r="QS540" s="17"/>
      <c r="QT540" s="17"/>
      <c r="QU540" s="17"/>
      <c r="QV540" s="17"/>
      <c r="QW540" s="17"/>
      <c r="QX540" s="17"/>
      <c r="QY540" s="17"/>
      <c r="QZ540" s="17"/>
      <c r="RA540" s="17"/>
      <c r="RB540" s="17"/>
      <c r="RC540" s="17"/>
      <c r="RD540" s="17"/>
      <c r="RE540" s="17"/>
      <c r="RF540" s="17"/>
      <c r="RG540" s="17"/>
      <c r="RH540" s="17"/>
      <c r="RI540" s="17"/>
      <c r="RJ540" s="17"/>
      <c r="RK540" s="17"/>
      <c r="RL540" s="17"/>
      <c r="RM540" s="17"/>
      <c r="RN540" s="17"/>
      <c r="RO540" s="17"/>
      <c r="RP540" s="17"/>
      <c r="RQ540" s="17"/>
      <c r="RR540" s="17"/>
      <c r="RS540" s="17"/>
      <c r="RT540" s="17"/>
      <c r="RU540" s="17"/>
      <c r="RV540" s="17"/>
      <c r="RW540" s="17"/>
      <c r="RX540" s="17"/>
      <c r="RY540" s="17"/>
      <c r="RZ540" s="17"/>
      <c r="SA540" s="17"/>
      <c r="SB540" s="17"/>
      <c r="SC540" s="17"/>
      <c r="SD540" s="17"/>
      <c r="SE540" s="17"/>
      <c r="SF540" s="17"/>
      <c r="SG540" s="17"/>
      <c r="SH540" s="17"/>
      <c r="SI540" s="17"/>
      <c r="SJ540" s="17"/>
      <c r="SK540" s="17"/>
      <c r="SL540" s="17"/>
      <c r="SM540" s="17"/>
      <c r="SN540" s="17"/>
      <c r="SO540" s="17"/>
      <c r="SP540" s="17"/>
      <c r="SQ540" s="17"/>
      <c r="SR540" s="17"/>
      <c r="SS540" s="17"/>
      <c r="ST540" s="17"/>
      <c r="SU540" s="17"/>
      <c r="SV540" s="17"/>
      <c r="SW540" s="17"/>
      <c r="SX540" s="17"/>
      <c r="SY540" s="17"/>
      <c r="SZ540" s="17"/>
      <c r="TA540" s="17"/>
      <c r="TB540" s="17"/>
      <c r="TC540" s="17"/>
      <c r="TD540" s="17"/>
      <c r="TE540" s="17"/>
      <c r="TF540" s="17"/>
      <c r="TG540" s="17"/>
      <c r="TH540" s="17"/>
      <c r="TI540" s="17"/>
      <c r="TJ540" s="17"/>
      <c r="TK540" s="17"/>
      <c r="TL540" s="17"/>
      <c r="TM540" s="17"/>
      <c r="TN540" s="17"/>
      <c r="TO540" s="17"/>
      <c r="TP540" s="17"/>
      <c r="TQ540" s="17"/>
      <c r="TR540" s="17"/>
      <c r="TS540" s="17"/>
      <c r="TT540" s="17"/>
      <c r="TU540" s="17"/>
      <c r="TV540" s="17"/>
      <c r="TW540" s="17"/>
      <c r="TX540" s="17"/>
      <c r="TY540" s="17"/>
      <c r="TZ540" s="17"/>
      <c r="UA540" s="17"/>
      <c r="UB540" s="17"/>
      <c r="UC540" s="17"/>
      <c r="UD540" s="17"/>
      <c r="UE540" s="17"/>
      <c r="UF540" s="17"/>
      <c r="UG540" s="17"/>
      <c r="UH540" s="17"/>
      <c r="UI540" s="17"/>
      <c r="UJ540" s="17"/>
      <c r="UK540" s="17"/>
      <c r="UL540" s="17"/>
      <c r="UM540" s="17"/>
      <c r="UN540" s="17"/>
      <c r="UO540" s="17"/>
      <c r="UP540" s="17"/>
      <c r="UQ540" s="17"/>
      <c r="UR540" s="17"/>
      <c r="US540" s="17"/>
      <c r="UT540" s="17"/>
      <c r="UU540" s="17"/>
      <c r="UV540" s="17"/>
      <c r="UW540" s="17"/>
      <c r="UX540" s="17"/>
      <c r="UY540" s="17"/>
      <c r="UZ540" s="17"/>
      <c r="VA540" s="17"/>
      <c r="VB540" s="17"/>
      <c r="VC540" s="17"/>
      <c r="VD540" s="17"/>
      <c r="VE540" s="17"/>
      <c r="VF540" s="17"/>
      <c r="VG540" s="17"/>
      <c r="VH540" s="17"/>
      <c r="VI540" s="17"/>
      <c r="VJ540" s="17"/>
      <c r="VK540" s="17"/>
      <c r="VL540" s="17"/>
      <c r="VM540" s="17"/>
      <c r="VN540" s="17"/>
      <c r="VO540" s="17"/>
      <c r="VP540" s="17"/>
      <c r="VQ540" s="17"/>
      <c r="VR540" s="17"/>
      <c r="VS540" s="17"/>
      <c r="VT540" s="17"/>
      <c r="VU540" s="17"/>
      <c r="VV540" s="17"/>
      <c r="VW540" s="17"/>
      <c r="VX540" s="17"/>
      <c r="VY540" s="17"/>
      <c r="VZ540" s="17"/>
      <c r="WA540" s="17"/>
      <c r="WB540" s="17"/>
      <c r="WC540" s="17"/>
      <c r="WD540" s="17"/>
      <c r="WE540" s="17"/>
      <c r="WF540" s="17"/>
      <c r="WG540" s="17"/>
      <c r="WH540" s="17"/>
      <c r="WI540" s="17"/>
      <c r="WJ540" s="17"/>
      <c r="WK540" s="17"/>
      <c r="WL540" s="17"/>
      <c r="WM540" s="17"/>
      <c r="WN540" s="17"/>
      <c r="WO540" s="17"/>
      <c r="WP540" s="17"/>
      <c r="WQ540" s="17"/>
      <c r="WR540" s="17"/>
      <c r="WS540" s="17"/>
      <c r="WT540" s="17"/>
      <c r="WU540" s="17"/>
      <c r="WV540" s="17"/>
      <c r="WW540" s="17"/>
      <c r="WX540" s="17"/>
      <c r="WY540" s="17"/>
      <c r="WZ540" s="17"/>
      <c r="XA540" s="17"/>
      <c r="XB540" s="17"/>
      <c r="XC540" s="17"/>
      <c r="XD540" s="17"/>
      <c r="XE540" s="17"/>
      <c r="XF540" s="17"/>
      <c r="XG540" s="17"/>
      <c r="XH540" s="17"/>
      <c r="XI540" s="17"/>
      <c r="XJ540" s="17"/>
      <c r="XK540" s="17"/>
      <c r="XL540" s="17"/>
      <c r="XM540" s="17"/>
      <c r="XN540" s="17"/>
      <c r="XO540" s="17"/>
      <c r="XP540" s="17"/>
      <c r="XQ540" s="17"/>
      <c r="XR540" s="17"/>
      <c r="XS540" s="17"/>
      <c r="XT540" s="17"/>
      <c r="XU540" s="17"/>
      <c r="XV540" s="17"/>
      <c r="XW540" s="17"/>
      <c r="XX540" s="17"/>
      <c r="XY540" s="17"/>
      <c r="XZ540" s="17"/>
      <c r="YA540" s="17"/>
      <c r="YB540" s="17"/>
      <c r="YC540" s="17"/>
      <c r="YD540" s="17"/>
      <c r="YE540" s="17"/>
      <c r="YF540" s="17"/>
      <c r="YG540" s="17"/>
      <c r="YH540" s="17"/>
      <c r="YI540" s="17"/>
      <c r="YJ540" s="17"/>
      <c r="YK540" s="17"/>
      <c r="YL540" s="17"/>
      <c r="YM540" s="17"/>
      <c r="YN540" s="17"/>
      <c r="YO540" s="17"/>
      <c r="YP540" s="17"/>
      <c r="YQ540" s="17"/>
      <c r="YR540" s="17"/>
      <c r="YS540" s="17"/>
      <c r="YT540" s="17"/>
      <c r="YU540" s="17"/>
      <c r="YV540" s="17"/>
      <c r="YW540" s="17"/>
      <c r="YX540" s="17"/>
      <c r="YY540" s="17"/>
      <c r="YZ540" s="17"/>
      <c r="ZA540" s="17"/>
      <c r="ZB540" s="17"/>
      <c r="ZC540" s="17"/>
      <c r="ZD540" s="17"/>
      <c r="ZE540" s="17"/>
      <c r="ZF540" s="17"/>
      <c r="ZG540" s="17"/>
      <c r="ZH540" s="17"/>
      <c r="ZI540" s="17"/>
      <c r="ZJ540" s="17"/>
      <c r="ZK540" s="17"/>
      <c r="ZL540" s="17"/>
      <c r="ZM540" s="17"/>
      <c r="ZN540" s="17"/>
      <c r="ZO540" s="17"/>
      <c r="ZP540" s="17"/>
      <c r="ZQ540" s="17"/>
      <c r="ZR540" s="17"/>
      <c r="ZS540" s="17"/>
      <c r="ZT540" s="17"/>
      <c r="ZU540" s="17"/>
      <c r="ZV540" s="17"/>
      <c r="ZW540" s="17"/>
      <c r="ZX540" s="17"/>
      <c r="ZY540" s="17"/>
      <c r="ZZ540" s="17"/>
      <c r="AAA540" s="17"/>
      <c r="AAB540" s="17"/>
      <c r="AAC540" s="17"/>
      <c r="AAD540" s="17"/>
      <c r="AAE540" s="17"/>
      <c r="AAF540" s="17"/>
      <c r="AAG540" s="17"/>
      <c r="AAH540" s="17"/>
      <c r="AAI540" s="17"/>
      <c r="AAJ540" s="17"/>
      <c r="AAK540" s="17"/>
      <c r="AAL540" s="17"/>
      <c r="AAM540" s="17"/>
      <c r="AAN540" s="17"/>
      <c r="AAO540" s="17"/>
      <c r="AAP540" s="17"/>
      <c r="AAQ540" s="17"/>
      <c r="AAR540" s="17"/>
      <c r="AAS540" s="17"/>
      <c r="AAT540" s="17"/>
      <c r="AAU540" s="17"/>
      <c r="AAV540" s="17"/>
      <c r="AAW540" s="17"/>
      <c r="AAX540" s="17"/>
      <c r="AAY540" s="17"/>
      <c r="AAZ540" s="17"/>
      <c r="ABA540" s="17"/>
      <c r="ABB540" s="17"/>
      <c r="ABC540" s="17"/>
      <c r="ABD540" s="17"/>
      <c r="ABE540" s="17"/>
      <c r="ABF540" s="17"/>
      <c r="ABG540" s="17"/>
      <c r="ABH540" s="17"/>
      <c r="ABI540" s="17"/>
      <c r="ABJ540" s="17"/>
      <c r="ABK540" s="17"/>
      <c r="ABL540" s="17"/>
      <c r="ABM540" s="17"/>
      <c r="ABN540" s="17"/>
      <c r="ABO540" s="17"/>
      <c r="ABP540" s="17"/>
      <c r="ABQ540" s="17"/>
      <c r="ABR540" s="17"/>
      <c r="ABS540" s="17"/>
      <c r="ABT540" s="17"/>
      <c r="ABU540" s="17"/>
      <c r="ABV540" s="17"/>
      <c r="ABW540" s="17"/>
      <c r="ABX540" s="17"/>
      <c r="ABY540" s="17"/>
      <c r="ABZ540" s="17"/>
      <c r="ACA540" s="17"/>
      <c r="ACB540" s="17"/>
      <c r="ACC540" s="17"/>
      <c r="ACD540" s="17"/>
      <c r="ACE540" s="17"/>
      <c r="ACF540" s="17"/>
      <c r="ACG540" s="17"/>
      <c r="ACH540" s="17"/>
      <c r="ACI540" s="17"/>
      <c r="ACJ540" s="17"/>
      <c r="ACK540" s="17"/>
      <c r="ACL540" s="17"/>
      <c r="ACM540" s="17"/>
      <c r="ACN540" s="17"/>
      <c r="ACO540" s="17"/>
      <c r="ACP540" s="17"/>
      <c r="ACQ540" s="17"/>
      <c r="ACR540" s="17"/>
      <c r="ACS540" s="17"/>
      <c r="ACT540" s="17"/>
      <c r="ACU540" s="17"/>
      <c r="ACV540" s="17"/>
      <c r="ACW540" s="17"/>
      <c r="ACX540" s="17"/>
      <c r="ACY540" s="17"/>
      <c r="ACZ540" s="17"/>
      <c r="ADA540" s="17"/>
      <c r="ADB540" s="17"/>
      <c r="ADC540" s="17"/>
      <c r="ADD540" s="17"/>
      <c r="ADE540" s="17"/>
      <c r="ADF540" s="17"/>
      <c r="ADG540" s="17"/>
      <c r="ADH540" s="17"/>
      <c r="ADI540" s="17"/>
      <c r="ADJ540" s="17"/>
      <c r="ADK540" s="17"/>
      <c r="ADL540" s="17"/>
      <c r="ADM540" s="17"/>
      <c r="ADN540" s="17"/>
      <c r="ADO540" s="17"/>
      <c r="ADP540" s="17"/>
      <c r="ADQ540" s="17"/>
      <c r="ADR540" s="17"/>
      <c r="ADS540" s="17"/>
      <c r="ADT540" s="17"/>
      <c r="ADU540" s="17"/>
      <c r="ADV540" s="17"/>
      <c r="ADW540" s="17"/>
      <c r="ADX540" s="17"/>
      <c r="ADY540" s="17"/>
      <c r="ADZ540" s="17"/>
      <c r="AEA540" s="17"/>
      <c r="AEB540" s="17"/>
      <c r="AEC540" s="17"/>
      <c r="AED540" s="17"/>
      <c r="AEE540" s="17"/>
      <c r="AEF540" s="17"/>
      <c r="AEG540" s="17"/>
      <c r="AEH540" s="17"/>
      <c r="AEI540" s="17"/>
      <c r="AEJ540" s="17"/>
      <c r="AEK540" s="17"/>
      <c r="AEL540" s="17"/>
      <c r="AEM540" s="17"/>
      <c r="AEN540" s="17"/>
      <c r="AEO540" s="17"/>
      <c r="AEP540" s="17"/>
      <c r="AEQ540" s="17"/>
      <c r="AER540" s="17"/>
      <c r="AES540" s="17"/>
      <c r="AET540" s="17"/>
      <c r="AEU540" s="17"/>
      <c r="AEV540" s="17"/>
      <c r="AEW540" s="17"/>
      <c r="AEX540" s="17"/>
      <c r="AEY540" s="17"/>
      <c r="AEZ540" s="17"/>
      <c r="AFA540" s="17"/>
      <c r="AFB540" s="17"/>
      <c r="AFC540" s="17"/>
      <c r="AFD540" s="17"/>
      <c r="AFE540" s="17"/>
      <c r="AFF540" s="17"/>
      <c r="AFG540" s="17"/>
      <c r="AFH540" s="17"/>
      <c r="AFI540" s="17"/>
      <c r="AFJ540" s="17"/>
      <c r="AFK540" s="17"/>
      <c r="AFL540" s="17"/>
      <c r="AFM540" s="17"/>
      <c r="AFN540" s="17"/>
      <c r="AFO540" s="17"/>
      <c r="AFP540" s="17"/>
      <c r="AFQ540" s="17"/>
      <c r="AFR540" s="17"/>
      <c r="AFS540" s="17"/>
      <c r="AFT540" s="17"/>
      <c r="AFU540" s="17"/>
      <c r="AFV540" s="17"/>
      <c r="AFW540" s="17"/>
      <c r="AFX540" s="17"/>
      <c r="AFY540" s="17"/>
      <c r="AFZ540" s="17"/>
      <c r="AGA540" s="17"/>
      <c r="AGB540" s="17"/>
      <c r="AGC540" s="17"/>
      <c r="AGD540" s="17"/>
      <c r="AGE540" s="17"/>
      <c r="AGF540" s="17"/>
      <c r="AGG540" s="17"/>
      <c r="AGH540" s="17"/>
      <c r="AGI540" s="17"/>
      <c r="AGJ540" s="17"/>
      <c r="AGK540" s="17"/>
      <c r="AGL540" s="17"/>
      <c r="AGM540" s="17"/>
      <c r="AGN540" s="17"/>
      <c r="AGO540" s="17"/>
      <c r="AGP540" s="17"/>
      <c r="AGQ540" s="17"/>
      <c r="AGR540" s="17"/>
      <c r="AGS540" s="17"/>
      <c r="AGT540" s="17"/>
      <c r="AGU540" s="17"/>
      <c r="AGV540" s="17"/>
      <c r="AGW540" s="17"/>
      <c r="AGX540" s="17"/>
      <c r="AGY540" s="17"/>
      <c r="AGZ540" s="17"/>
      <c r="AHA540" s="17"/>
      <c r="AHB540" s="17"/>
      <c r="AHC540" s="17"/>
      <c r="AHD540" s="17"/>
      <c r="AHE540" s="17"/>
      <c r="AHF540" s="17"/>
      <c r="AHG540" s="17"/>
      <c r="AHH540" s="17"/>
      <c r="AHI540" s="17"/>
      <c r="AHJ540" s="17"/>
      <c r="AHK540" s="17"/>
      <c r="AHL540" s="17"/>
      <c r="AHM540" s="17"/>
      <c r="AHN540" s="17"/>
      <c r="AHO540" s="17"/>
      <c r="AHP540" s="17"/>
      <c r="AHQ540" s="17"/>
      <c r="AHR540" s="17"/>
      <c r="AHS540" s="17"/>
      <c r="AHT540" s="17"/>
      <c r="AHU540" s="17"/>
      <c r="AHV540" s="17"/>
      <c r="AHW540" s="17"/>
      <c r="AHX540" s="17"/>
      <c r="AHY540" s="17"/>
      <c r="AHZ540" s="17"/>
      <c r="AIA540" s="17"/>
      <c r="AIB540" s="17"/>
      <c r="AIC540" s="17"/>
      <c r="AID540" s="17"/>
      <c r="AIE540" s="17"/>
      <c r="AIF540" s="17"/>
      <c r="AIG540" s="17"/>
      <c r="AIH540" s="17"/>
      <c r="AII540" s="17"/>
      <c r="AIJ540" s="17"/>
      <c r="AIK540" s="17"/>
      <c r="AIL540" s="17"/>
      <c r="AIM540" s="17"/>
      <c r="AIN540" s="17"/>
      <c r="AIO540" s="17"/>
      <c r="AIP540" s="17"/>
      <c r="AIQ540" s="17"/>
      <c r="AIR540" s="17"/>
      <c r="AIS540" s="17"/>
      <c r="AIT540" s="17"/>
      <c r="AIU540" s="17"/>
      <c r="AIV540" s="17"/>
      <c r="AIW540" s="17"/>
      <c r="AIX540" s="17"/>
      <c r="AIY540" s="17"/>
      <c r="AIZ540" s="17"/>
      <c r="AJA540" s="17"/>
      <c r="AJB540" s="17"/>
      <c r="AJC540" s="17"/>
      <c r="AJD540" s="17"/>
      <c r="AJE540" s="17"/>
      <c r="AJF540" s="17"/>
      <c r="AJG540" s="17"/>
      <c r="AJH540" s="17"/>
      <c r="AJI540" s="17"/>
      <c r="AJJ540" s="17"/>
      <c r="AJK540" s="17"/>
      <c r="AJL540" s="17"/>
      <c r="AJM540" s="17"/>
      <c r="AJN540" s="17"/>
      <c r="AJO540" s="17"/>
      <c r="AJP540" s="17"/>
      <c r="AJQ540" s="17"/>
      <c r="AJR540" s="17"/>
      <c r="AJS540" s="17"/>
      <c r="AJT540" s="17"/>
      <c r="AJU540" s="17"/>
      <c r="AJV540" s="17"/>
      <c r="AJW540" s="17"/>
      <c r="AJX540" s="17"/>
      <c r="AJY540" s="17"/>
      <c r="AJZ540" s="17"/>
      <c r="AKA540" s="17"/>
      <c r="AKB540" s="17"/>
      <c r="AKC540" s="17"/>
      <c r="AKD540" s="17"/>
      <c r="AKE540" s="17"/>
      <c r="AKF540" s="17"/>
      <c r="AKG540" s="17"/>
      <c r="AKH540" s="17"/>
      <c r="AKI540" s="17"/>
      <c r="AKJ540" s="17"/>
      <c r="AKK540" s="17"/>
      <c r="AKL540" s="17"/>
      <c r="AKM540" s="17"/>
      <c r="AKN540" s="17"/>
      <c r="AKO540" s="17"/>
      <c r="AKP540" s="17"/>
      <c r="AKQ540" s="17"/>
      <c r="AKR540" s="17"/>
      <c r="AKS540" s="17"/>
      <c r="AKT540" s="17"/>
      <c r="AKU540" s="17"/>
      <c r="AKV540" s="17"/>
      <c r="AKW540" s="17"/>
      <c r="AKX540" s="17"/>
      <c r="AKY540" s="17"/>
      <c r="AKZ540" s="17"/>
      <c r="ALA540" s="17"/>
      <c r="ALB540" s="17"/>
      <c r="ALC540" s="17"/>
      <c r="ALD540" s="17"/>
      <c r="ALE540" s="17"/>
      <c r="ALF540" s="17"/>
      <c r="ALG540" s="17"/>
      <c r="ALH540" s="17"/>
      <c r="ALI540" s="17"/>
      <c r="ALJ540" s="17"/>
      <c r="ALK540" s="17"/>
      <c r="ALL540" s="17"/>
      <c r="ALM540" s="17"/>
      <c r="ALN540" s="17"/>
      <c r="ALO540" s="17"/>
      <c r="ALP540" s="17"/>
      <c r="ALQ540" s="17"/>
      <c r="ALR540" s="17"/>
      <c r="ALS540" s="17"/>
      <c r="ALT540" s="17"/>
      <c r="ALU540" s="17"/>
      <c r="ALV540" s="17"/>
      <c r="ALW540" s="17"/>
      <c r="ALX540" s="17"/>
      <c r="ALY540" s="17"/>
      <c r="ALZ540" s="17"/>
      <c r="AMA540" s="17"/>
      <c r="AMB540" s="17"/>
      <c r="AMC540" s="17"/>
      <c r="AMD540" s="17"/>
      <c r="AME540" s="17"/>
      <c r="AMF540" s="17"/>
      <c r="AMG540" s="17"/>
      <c r="AMH540" s="17"/>
      <c r="AMI540" s="17"/>
      <c r="AMJ540" s="17"/>
      <c r="AMK540" s="17"/>
      <c r="AML540" s="17"/>
      <c r="AMM540" s="17"/>
      <c r="AMN540" s="17"/>
      <c r="AMO540" s="17"/>
      <c r="AMP540" s="17"/>
      <c r="AMQ540" s="17"/>
      <c r="AMR540" s="17"/>
      <c r="AMS540" s="17"/>
      <c r="AMT540" s="17"/>
      <c r="AMU540" s="17"/>
      <c r="AMV540" s="17"/>
      <c r="AMW540" s="17"/>
      <c r="AMX540" s="17"/>
      <c r="AMY540" s="17"/>
      <c r="AMZ540" s="17"/>
      <c r="ANA540" s="17"/>
      <c r="ANB540" s="17"/>
      <c r="ANC540" s="17"/>
      <c r="AND540" s="17"/>
      <c r="ANE540" s="17"/>
      <c r="ANF540" s="17"/>
      <c r="ANG540" s="17"/>
      <c r="ANH540" s="17"/>
      <c r="ANI540" s="17"/>
      <c r="ANJ540" s="17"/>
      <c r="ANK540" s="17"/>
      <c r="ANL540" s="17"/>
      <c r="ANM540" s="17"/>
      <c r="ANN540" s="17"/>
      <c r="ANO540" s="17"/>
      <c r="ANP540" s="17"/>
      <c r="ANQ540" s="17"/>
      <c r="ANR540" s="17"/>
      <c r="ANS540" s="17"/>
      <c r="ANT540" s="17"/>
      <c r="ANU540" s="17"/>
      <c r="ANV540" s="17"/>
      <c r="ANW540" s="17"/>
      <c r="ANX540" s="17"/>
      <c r="ANY540" s="17"/>
      <c r="ANZ540" s="17"/>
      <c r="AOA540" s="17"/>
      <c r="AOB540" s="17"/>
      <c r="AOC540" s="17"/>
      <c r="AOD540" s="17"/>
      <c r="AOE540" s="17"/>
      <c r="AOF540" s="17"/>
      <c r="AOG540" s="17"/>
      <c r="AOH540" s="17"/>
      <c r="AOI540" s="17"/>
      <c r="AOJ540" s="17"/>
      <c r="AOK540" s="17"/>
      <c r="AOL540" s="17"/>
      <c r="AOM540" s="17"/>
      <c r="AON540" s="17"/>
      <c r="AOO540" s="17"/>
      <c r="AOP540" s="17"/>
      <c r="AOQ540" s="17"/>
      <c r="AOR540" s="17"/>
      <c r="AOS540" s="17"/>
      <c r="AOT540" s="17"/>
      <c r="AOU540" s="17"/>
      <c r="AOV540" s="17"/>
      <c r="AOW540" s="17"/>
      <c r="AOX540" s="17"/>
      <c r="AOY540" s="17"/>
      <c r="AOZ540" s="17"/>
      <c r="APA540" s="17"/>
      <c r="APB540" s="17"/>
      <c r="APC540" s="17"/>
      <c r="APD540" s="17"/>
      <c r="APE540" s="17"/>
      <c r="APF540" s="17"/>
      <c r="APG540" s="17"/>
      <c r="APH540" s="17"/>
      <c r="API540" s="17"/>
      <c r="APJ540" s="17"/>
      <c r="APK540" s="17"/>
      <c r="APL540" s="17"/>
      <c r="APM540" s="17"/>
      <c r="APN540" s="17"/>
      <c r="APO540" s="17"/>
      <c r="APP540" s="17"/>
      <c r="APQ540" s="17"/>
      <c r="APR540" s="17"/>
      <c r="APS540" s="17"/>
      <c r="APT540" s="17"/>
      <c r="APU540" s="17"/>
      <c r="APV540" s="17"/>
      <c r="APW540" s="17"/>
      <c r="APX540" s="17"/>
      <c r="APY540" s="17"/>
      <c r="APZ540" s="17"/>
      <c r="AQA540" s="17"/>
      <c r="AQB540" s="17"/>
      <c r="AQC540" s="17"/>
      <c r="AQD540" s="17"/>
      <c r="AQE540" s="17"/>
      <c r="AQF540" s="17"/>
      <c r="AQG540" s="17"/>
      <c r="AQH540" s="17"/>
      <c r="AQI540" s="17"/>
      <c r="AQJ540" s="17"/>
      <c r="AQK540" s="17"/>
      <c r="AQL540" s="17"/>
      <c r="AQM540" s="17"/>
      <c r="AQN540" s="17"/>
      <c r="AQO540" s="17"/>
      <c r="AQP540" s="17"/>
      <c r="AQQ540" s="17"/>
      <c r="AQR540" s="17"/>
      <c r="AQS540" s="17"/>
      <c r="AQT540" s="17"/>
      <c r="AQU540" s="17"/>
      <c r="AQV540" s="17"/>
      <c r="AQW540" s="17"/>
      <c r="AQX540" s="17"/>
      <c r="AQY540" s="17"/>
      <c r="AQZ540" s="17"/>
      <c r="ARA540" s="17"/>
      <c r="ARB540" s="17"/>
      <c r="ARC540" s="17"/>
      <c r="ARD540" s="17"/>
      <c r="ARE540" s="17"/>
      <c r="ARF540" s="17"/>
      <c r="ARG540" s="17"/>
      <c r="ARH540" s="17"/>
      <c r="ARI540" s="17"/>
      <c r="ARJ540" s="17"/>
      <c r="ARK540" s="17"/>
      <c r="ARL540" s="17"/>
      <c r="ARM540" s="17"/>
      <c r="ARN540" s="17"/>
      <c r="ARO540" s="17"/>
      <c r="ARP540" s="17"/>
      <c r="ARQ540" s="17"/>
      <c r="ARR540" s="17"/>
      <c r="ARS540" s="17"/>
      <c r="ART540" s="17"/>
      <c r="ARU540" s="17"/>
      <c r="ARV540" s="17"/>
      <c r="ARW540" s="17"/>
      <c r="ARX540" s="17"/>
      <c r="ARY540" s="17"/>
      <c r="ARZ540" s="17"/>
      <c r="ASA540" s="17"/>
      <c r="ASB540" s="17"/>
      <c r="ASC540" s="17"/>
      <c r="ASD540" s="17"/>
      <c r="ASE540" s="17"/>
      <c r="ASF540" s="17"/>
      <c r="ASG540" s="17"/>
      <c r="ASH540" s="17"/>
      <c r="ASI540" s="17"/>
      <c r="ASJ540" s="17"/>
      <c r="ASK540" s="17"/>
      <c r="ASL540" s="17"/>
      <c r="ASM540" s="17"/>
      <c r="ASN540" s="17"/>
      <c r="ASO540" s="17"/>
      <c r="ASP540" s="17"/>
      <c r="ASQ540" s="17"/>
      <c r="ASR540" s="17"/>
      <c r="ASS540" s="17"/>
      <c r="AST540" s="17"/>
      <c r="ASU540" s="17"/>
      <c r="ASV540" s="17"/>
      <c r="ASW540" s="17"/>
      <c r="ASX540" s="17"/>
      <c r="ASY540" s="17"/>
      <c r="ASZ540" s="17"/>
      <c r="ATA540" s="17"/>
      <c r="ATB540" s="17"/>
      <c r="ATC540" s="17"/>
      <c r="ATD540" s="17"/>
      <c r="ATE540" s="17"/>
      <c r="ATF540" s="17"/>
      <c r="ATG540" s="17"/>
      <c r="ATH540" s="17"/>
      <c r="ATI540" s="17"/>
      <c r="ATJ540" s="17"/>
      <c r="ATK540" s="17"/>
      <c r="ATL540" s="17"/>
      <c r="ATM540" s="17"/>
      <c r="ATN540" s="17"/>
      <c r="ATO540" s="17"/>
      <c r="ATP540" s="17"/>
      <c r="ATQ540" s="17"/>
      <c r="ATR540" s="17"/>
      <c r="ATS540" s="17"/>
      <c r="ATT540" s="17"/>
      <c r="ATU540" s="17"/>
      <c r="ATV540" s="17"/>
      <c r="ATW540" s="17"/>
      <c r="ATX540" s="17"/>
      <c r="ATY540" s="17"/>
      <c r="ATZ540" s="17"/>
      <c r="AUA540" s="17"/>
      <c r="AUB540" s="17"/>
      <c r="AUC540" s="17"/>
      <c r="AUD540" s="17"/>
      <c r="AUE540" s="17"/>
      <c r="AUF540" s="17"/>
      <c r="AUG540" s="17"/>
      <c r="AUH540" s="17"/>
      <c r="AUI540" s="17"/>
      <c r="AUJ540" s="17"/>
      <c r="AUK540" s="17"/>
      <c r="AUL540" s="17"/>
      <c r="AUM540" s="17"/>
      <c r="AUN540" s="17"/>
      <c r="AUO540" s="17"/>
      <c r="AUP540" s="17"/>
      <c r="AUQ540" s="17"/>
      <c r="AUR540" s="17"/>
      <c r="AUS540" s="17"/>
      <c r="AUT540" s="17"/>
      <c r="AUU540" s="17"/>
      <c r="AUV540" s="17"/>
      <c r="AUW540" s="17"/>
      <c r="AUX540" s="17"/>
      <c r="AUY540" s="17"/>
      <c r="AUZ540" s="17"/>
      <c r="AVA540" s="17"/>
      <c r="AVB540" s="17"/>
      <c r="AVC540" s="17"/>
      <c r="AVD540" s="17"/>
      <c r="AVE540" s="17"/>
      <c r="AVF540" s="17"/>
      <c r="AVG540" s="17"/>
      <c r="AVH540" s="17"/>
      <c r="AVI540" s="17"/>
      <c r="AVJ540" s="17"/>
      <c r="AVK540" s="17"/>
      <c r="AVL540" s="17"/>
      <c r="AVM540" s="17"/>
      <c r="AVN540" s="17"/>
      <c r="AVO540" s="17"/>
      <c r="AVP540" s="17"/>
      <c r="AVQ540" s="17"/>
      <c r="AVR540" s="17"/>
      <c r="AVS540" s="17"/>
      <c r="AVT540" s="17"/>
      <c r="AVU540" s="17"/>
      <c r="AVV540" s="17"/>
      <c r="AVW540" s="17"/>
      <c r="AVX540" s="17"/>
      <c r="AVY540" s="17"/>
      <c r="AVZ540" s="17"/>
      <c r="AWA540" s="17"/>
      <c r="AWB540" s="17"/>
      <c r="AWC540" s="17"/>
      <c r="AWD540" s="17"/>
      <c r="AWE540" s="17"/>
      <c r="AWF540" s="17"/>
      <c r="AWG540" s="17"/>
      <c r="AWH540" s="17"/>
      <c r="AWI540" s="17"/>
      <c r="AWJ540" s="17"/>
      <c r="AWK540" s="17"/>
      <c r="AWL540" s="17"/>
      <c r="AWM540" s="17"/>
      <c r="AWN540" s="17"/>
      <c r="AWO540" s="17"/>
      <c r="AWP540" s="17"/>
      <c r="AWQ540" s="17"/>
      <c r="AWR540" s="17"/>
      <c r="AWS540" s="17"/>
      <c r="AWT540" s="17"/>
      <c r="AWU540" s="17"/>
      <c r="AWV540" s="17"/>
      <c r="AWW540" s="17"/>
      <c r="AWX540" s="17"/>
      <c r="AWY540" s="17"/>
      <c r="AWZ540" s="17"/>
      <c r="AXA540" s="17"/>
      <c r="AXB540" s="17"/>
      <c r="AXC540" s="17"/>
      <c r="AXD540" s="17"/>
      <c r="AXE540" s="17"/>
      <c r="AXF540" s="17"/>
      <c r="AXG540" s="17"/>
      <c r="AXH540" s="17"/>
      <c r="AXI540" s="17"/>
      <c r="AXJ540" s="17"/>
      <c r="AXK540" s="17"/>
      <c r="AXL540" s="17"/>
      <c r="AXM540" s="17"/>
      <c r="AXN540" s="17"/>
      <c r="AXO540" s="17"/>
      <c r="AXP540" s="17"/>
      <c r="AXQ540" s="17"/>
      <c r="AXR540" s="17"/>
      <c r="AXS540" s="17"/>
      <c r="AXT540" s="17"/>
      <c r="AXU540" s="17"/>
      <c r="AXV540" s="17"/>
      <c r="AXW540" s="17"/>
      <c r="AXX540" s="17"/>
      <c r="AXY540" s="17"/>
      <c r="AXZ540" s="17"/>
      <c r="AYA540" s="17"/>
      <c r="AYB540" s="17"/>
      <c r="AYC540" s="17"/>
      <c r="AYD540" s="17"/>
      <c r="AYE540" s="17"/>
      <c r="AYF540" s="17"/>
      <c r="AYG540" s="17"/>
      <c r="AYH540" s="17"/>
      <c r="AYI540" s="17"/>
      <c r="AYJ540" s="17"/>
      <c r="AYK540" s="17"/>
      <c r="AYL540" s="17"/>
      <c r="AYM540" s="17"/>
      <c r="AYN540" s="17"/>
      <c r="AYO540" s="17"/>
      <c r="AYP540" s="17"/>
      <c r="AYQ540" s="17"/>
      <c r="AYR540" s="17"/>
      <c r="AYS540" s="17"/>
      <c r="AYT540" s="17"/>
      <c r="AYU540" s="17"/>
      <c r="AYV540" s="17"/>
      <c r="AYW540" s="17"/>
      <c r="AYX540" s="17"/>
      <c r="AYY540" s="17"/>
      <c r="AYZ540" s="17"/>
      <c r="AZA540" s="17"/>
      <c r="AZB540" s="17"/>
      <c r="AZC540" s="17"/>
      <c r="AZD540" s="17"/>
      <c r="AZE540" s="17"/>
      <c r="AZF540" s="17"/>
      <c r="AZG540" s="17"/>
      <c r="AZH540" s="17"/>
      <c r="AZI540" s="17"/>
      <c r="AZJ540" s="17"/>
      <c r="AZK540" s="17"/>
      <c r="AZL540" s="17"/>
      <c r="AZM540" s="17"/>
      <c r="AZN540" s="17"/>
      <c r="AZO540" s="17"/>
      <c r="AZP540" s="17"/>
      <c r="AZQ540" s="17"/>
      <c r="AZR540" s="17"/>
      <c r="AZS540" s="17"/>
      <c r="AZT540" s="17"/>
      <c r="AZU540" s="17"/>
      <c r="AZV540" s="17"/>
      <c r="AZW540" s="17"/>
      <c r="AZX540" s="17"/>
      <c r="AZY540" s="17"/>
      <c r="AZZ540" s="17"/>
      <c r="BAA540" s="17"/>
      <c r="BAB540" s="17"/>
      <c r="BAC540" s="17"/>
      <c r="BAD540" s="17"/>
      <c r="BAE540" s="17"/>
      <c r="BAF540" s="17"/>
      <c r="BAG540" s="17"/>
      <c r="BAH540" s="17"/>
      <c r="BAI540" s="17"/>
      <c r="BAJ540" s="17"/>
      <c r="BAK540" s="17"/>
      <c r="BAL540" s="17"/>
      <c r="BAM540" s="17"/>
      <c r="BAN540" s="17"/>
      <c r="BAO540" s="17"/>
      <c r="BAP540" s="17"/>
      <c r="BAQ540" s="17"/>
      <c r="BAR540" s="17"/>
      <c r="BAS540" s="17"/>
      <c r="BAT540" s="17"/>
      <c r="BAU540" s="17"/>
      <c r="BAV540" s="17"/>
      <c r="BAW540" s="17"/>
      <c r="BAX540" s="17"/>
      <c r="BAY540" s="17"/>
      <c r="BAZ540" s="17"/>
      <c r="BBA540" s="17"/>
      <c r="BBB540" s="17"/>
      <c r="BBC540" s="17"/>
      <c r="BBD540" s="17"/>
      <c r="BBE540" s="17"/>
      <c r="BBF540" s="17"/>
      <c r="BBG540" s="17"/>
      <c r="BBH540" s="17"/>
      <c r="BBI540" s="17"/>
      <c r="BBJ540" s="17"/>
      <c r="BBK540" s="17"/>
      <c r="BBL540" s="17"/>
      <c r="BBM540" s="17"/>
      <c r="BBN540" s="17"/>
      <c r="BBO540" s="17"/>
      <c r="BBP540" s="17"/>
      <c r="BBQ540" s="17"/>
      <c r="BBR540" s="17"/>
      <c r="BBS540" s="17"/>
      <c r="BBT540" s="17"/>
      <c r="BBU540" s="17"/>
      <c r="BBV540" s="17"/>
      <c r="BBW540" s="17"/>
      <c r="BBX540" s="17"/>
      <c r="BBY540" s="17"/>
      <c r="BBZ540" s="17"/>
      <c r="BCA540" s="17"/>
      <c r="BCB540" s="17"/>
      <c r="BCC540" s="17"/>
      <c r="BCD540" s="17"/>
      <c r="BCE540" s="17"/>
      <c r="BCF540" s="17"/>
      <c r="BCG540" s="17"/>
      <c r="BCH540" s="17"/>
      <c r="BCI540" s="17"/>
      <c r="BCJ540" s="17"/>
      <c r="BCK540" s="17"/>
      <c r="BCL540" s="17"/>
      <c r="BCM540" s="17"/>
      <c r="BCN540" s="17"/>
      <c r="BCO540" s="17"/>
      <c r="BCP540" s="17"/>
      <c r="BCQ540" s="17"/>
      <c r="BCR540" s="17"/>
      <c r="BCS540" s="17"/>
      <c r="BCT540" s="17"/>
      <c r="BCU540" s="17"/>
      <c r="BCV540" s="17"/>
      <c r="BCW540" s="17"/>
      <c r="BCX540" s="17"/>
      <c r="BCY540" s="17"/>
      <c r="BCZ540" s="17"/>
      <c r="BDA540" s="17"/>
      <c r="BDB540" s="17"/>
      <c r="BDC540" s="17"/>
      <c r="BDD540" s="17"/>
      <c r="BDE540" s="17"/>
      <c r="BDF540" s="17"/>
      <c r="BDG540" s="17"/>
      <c r="BDH540" s="17"/>
      <c r="BDI540" s="17"/>
      <c r="BDJ540" s="17"/>
      <c r="BDK540" s="17"/>
      <c r="BDL540" s="17"/>
      <c r="BDM540" s="17"/>
      <c r="BDN540" s="17"/>
      <c r="BDO540" s="17"/>
      <c r="BDP540" s="17"/>
      <c r="BDQ540" s="17"/>
      <c r="BDR540" s="17"/>
      <c r="BDS540" s="17"/>
      <c r="BDT540" s="17"/>
      <c r="BDU540" s="17"/>
      <c r="BDV540" s="17"/>
      <c r="BDW540" s="17"/>
      <c r="BDX540" s="17"/>
      <c r="BDY540" s="17"/>
      <c r="BDZ540" s="17"/>
      <c r="BEA540" s="17"/>
      <c r="BEB540" s="17"/>
      <c r="BEC540" s="17"/>
      <c r="BED540" s="17"/>
      <c r="BEE540" s="17"/>
      <c r="BEF540" s="17"/>
      <c r="BEG540" s="17"/>
      <c r="BEH540" s="17"/>
      <c r="BEI540" s="17"/>
      <c r="BEJ540" s="17"/>
      <c r="BEK540" s="17"/>
      <c r="BEL540" s="17"/>
      <c r="BEM540" s="17"/>
      <c r="BEN540" s="17"/>
      <c r="BEO540" s="17"/>
      <c r="BEP540" s="17"/>
      <c r="BEQ540" s="17"/>
      <c r="BER540" s="17"/>
      <c r="BES540" s="17"/>
      <c r="BET540" s="17"/>
      <c r="BEU540" s="17"/>
      <c r="BEV540" s="17"/>
      <c r="BEW540" s="17"/>
      <c r="BEX540" s="17"/>
      <c r="BEY540" s="17"/>
      <c r="BEZ540" s="17"/>
      <c r="BFA540" s="17"/>
      <c r="BFB540" s="17"/>
      <c r="BFC540" s="17"/>
      <c r="BFD540" s="17"/>
      <c r="BFE540" s="17"/>
      <c r="BFF540" s="17"/>
      <c r="BFG540" s="17"/>
      <c r="BFH540" s="17"/>
      <c r="BFI540" s="17"/>
      <c r="BFJ540" s="17"/>
      <c r="BFK540" s="17"/>
      <c r="BFL540" s="17"/>
      <c r="BFM540" s="17"/>
      <c r="BFN540" s="17"/>
      <c r="BFO540" s="17"/>
      <c r="BFP540" s="17"/>
      <c r="BFQ540" s="17"/>
      <c r="BFR540" s="17"/>
      <c r="BFS540" s="17"/>
      <c r="BFT540" s="17"/>
      <c r="BFU540" s="17"/>
      <c r="BFV540" s="17"/>
      <c r="BFW540" s="17"/>
      <c r="BFX540" s="17"/>
      <c r="BFY540" s="17"/>
      <c r="BFZ540" s="17"/>
      <c r="BGA540" s="17"/>
      <c r="BGB540" s="17"/>
      <c r="BGC540" s="17"/>
      <c r="BGD540" s="17"/>
      <c r="BGE540" s="17"/>
      <c r="BGF540" s="17"/>
      <c r="BGG540" s="17"/>
      <c r="BGH540" s="17"/>
      <c r="BGI540" s="17"/>
      <c r="BGJ540" s="17"/>
      <c r="BGK540" s="17"/>
      <c r="BGL540" s="17"/>
      <c r="BGM540" s="17"/>
      <c r="BGN540" s="17"/>
      <c r="BGO540" s="17"/>
      <c r="BGP540" s="17"/>
      <c r="BGQ540" s="17"/>
      <c r="BGR540" s="17"/>
      <c r="BGS540" s="17"/>
      <c r="BGT540" s="17"/>
      <c r="BGU540" s="17"/>
      <c r="BGV540" s="17"/>
      <c r="BGW540" s="17"/>
      <c r="BGX540" s="17"/>
      <c r="BGY540" s="17"/>
      <c r="BGZ540" s="17"/>
      <c r="BHA540" s="17"/>
      <c r="BHB540" s="17"/>
      <c r="BHC540" s="17"/>
      <c r="BHD540" s="17"/>
      <c r="BHE540" s="17"/>
      <c r="BHF540" s="17"/>
      <c r="BHG540" s="17"/>
      <c r="BHH540" s="17"/>
      <c r="BHI540" s="17"/>
      <c r="BHJ540" s="17"/>
      <c r="BHK540" s="17"/>
      <c r="BHL540" s="17"/>
      <c r="BHM540" s="17"/>
      <c r="BHN540" s="17"/>
      <c r="BHO540" s="17"/>
      <c r="BHP540" s="17"/>
      <c r="BHQ540" s="17"/>
      <c r="BHR540" s="17"/>
      <c r="BHS540" s="17"/>
      <c r="BHT540" s="17"/>
      <c r="BHU540" s="17"/>
      <c r="BHV540" s="17"/>
      <c r="BHW540" s="17"/>
      <c r="BHX540" s="17"/>
      <c r="BHY540" s="17"/>
      <c r="BHZ540" s="17"/>
      <c r="BIA540" s="17"/>
      <c r="BIB540" s="17"/>
      <c r="BIC540" s="17"/>
      <c r="BID540" s="17"/>
      <c r="BIE540" s="17"/>
      <c r="BIF540" s="17"/>
      <c r="BIG540" s="17"/>
      <c r="BIH540" s="17"/>
      <c r="BII540" s="17"/>
      <c r="BIJ540" s="17"/>
      <c r="BIK540" s="17"/>
      <c r="BIL540" s="17"/>
      <c r="BIM540" s="17"/>
      <c r="BIN540" s="17"/>
      <c r="BIO540" s="17"/>
      <c r="BIP540" s="17"/>
      <c r="BIQ540" s="17"/>
      <c r="BIR540" s="17"/>
      <c r="BIS540" s="17"/>
      <c r="BIT540" s="17"/>
      <c r="BIU540" s="17"/>
      <c r="BIV540" s="17"/>
      <c r="BIW540" s="17"/>
      <c r="BIX540" s="17"/>
      <c r="BIY540" s="17"/>
      <c r="BIZ540" s="17"/>
      <c r="BJA540" s="17"/>
      <c r="BJB540" s="17"/>
      <c r="BJC540" s="17"/>
      <c r="BJD540" s="17"/>
      <c r="BJE540" s="17"/>
      <c r="BJF540" s="17"/>
      <c r="BJG540" s="17"/>
      <c r="BJH540" s="17"/>
      <c r="BJI540" s="17"/>
      <c r="BJJ540" s="17"/>
      <c r="BJK540" s="17"/>
      <c r="BJL540" s="17"/>
      <c r="BJM540" s="17"/>
      <c r="BJN540" s="17"/>
      <c r="BJO540" s="17"/>
      <c r="BJP540" s="17"/>
      <c r="BJQ540" s="17"/>
      <c r="BJR540" s="17"/>
      <c r="BJS540" s="17"/>
      <c r="BJT540" s="17"/>
      <c r="BJU540" s="17"/>
      <c r="BJV540" s="17"/>
      <c r="BJW540" s="17"/>
      <c r="BJX540" s="17"/>
      <c r="BJY540" s="17"/>
      <c r="BJZ540" s="17"/>
      <c r="BKA540" s="17"/>
      <c r="BKB540" s="17"/>
      <c r="BKC540" s="17"/>
      <c r="BKD540" s="17"/>
      <c r="BKE540" s="17"/>
      <c r="BKF540" s="17"/>
      <c r="BKG540" s="17"/>
      <c r="BKH540" s="17"/>
      <c r="BKI540" s="17"/>
      <c r="BKJ540" s="17"/>
      <c r="BKK540" s="17"/>
      <c r="BKL540" s="17"/>
      <c r="BKM540" s="17"/>
      <c r="BKN540" s="17"/>
      <c r="BKO540" s="17"/>
      <c r="BKP540" s="17"/>
      <c r="BKQ540" s="17"/>
      <c r="BKR540" s="17"/>
      <c r="BKS540" s="17"/>
      <c r="BKT540" s="17"/>
      <c r="BKU540" s="17"/>
      <c r="BKV540" s="17"/>
      <c r="BKW540" s="17"/>
      <c r="BKX540" s="17"/>
      <c r="BKY540" s="17"/>
      <c r="BKZ540" s="17"/>
      <c r="BLA540" s="17"/>
      <c r="BLB540" s="17"/>
      <c r="BLC540" s="17"/>
      <c r="BLD540" s="17"/>
      <c r="BLE540" s="17"/>
      <c r="BLF540" s="17"/>
      <c r="BLG540" s="17"/>
      <c r="BLH540" s="17"/>
      <c r="BLI540" s="17"/>
      <c r="BLJ540" s="17"/>
      <c r="BLK540" s="17"/>
      <c r="BLL540" s="17"/>
      <c r="BLM540" s="17"/>
      <c r="BLN540" s="17"/>
      <c r="BLO540" s="17"/>
      <c r="BLP540" s="17"/>
      <c r="BLQ540" s="17"/>
      <c r="BLR540" s="17"/>
      <c r="BLS540" s="17"/>
      <c r="BLT540" s="17"/>
      <c r="BLU540" s="17"/>
      <c r="BLV540" s="17"/>
      <c r="BLW540" s="17"/>
      <c r="BLX540" s="17"/>
      <c r="BLY540" s="17"/>
      <c r="BLZ540" s="17"/>
      <c r="BMA540" s="17"/>
      <c r="BMB540" s="17"/>
      <c r="BMC540" s="17"/>
      <c r="BMD540" s="17"/>
      <c r="BME540" s="17"/>
      <c r="BMF540" s="17"/>
      <c r="BMG540" s="17"/>
      <c r="BMH540" s="17"/>
      <c r="BMI540" s="17"/>
      <c r="BMJ540" s="17"/>
      <c r="BMK540" s="17"/>
      <c r="BML540" s="17"/>
      <c r="BMM540" s="17"/>
      <c r="BMN540" s="17"/>
      <c r="BMO540" s="17"/>
      <c r="BMP540" s="17"/>
      <c r="BMQ540" s="17"/>
      <c r="BMR540" s="17"/>
      <c r="BMS540" s="17"/>
      <c r="BMT540" s="17"/>
      <c r="BMU540" s="17"/>
      <c r="BMV540" s="17"/>
      <c r="BMW540" s="17"/>
      <c r="BMX540" s="17"/>
      <c r="BMY540" s="17"/>
      <c r="BMZ540" s="17"/>
      <c r="BNA540" s="17"/>
      <c r="BNB540" s="17"/>
      <c r="BNC540" s="17"/>
      <c r="BND540" s="17"/>
      <c r="BNE540" s="17"/>
      <c r="BNF540" s="17"/>
      <c r="BNG540" s="17"/>
      <c r="BNH540" s="17"/>
      <c r="BNI540" s="17"/>
      <c r="BNJ540" s="17"/>
      <c r="BNK540" s="17"/>
      <c r="BNL540" s="17"/>
      <c r="BNM540" s="17"/>
      <c r="BNN540" s="17"/>
      <c r="BNO540" s="17"/>
      <c r="BNP540" s="17"/>
      <c r="BNQ540" s="17"/>
      <c r="BNR540" s="17"/>
      <c r="BNS540" s="17"/>
      <c r="BNT540" s="17"/>
      <c r="BNU540" s="17"/>
      <c r="BNV540" s="17"/>
      <c r="BNW540" s="17"/>
      <c r="BNX540" s="17"/>
      <c r="BNY540" s="17"/>
      <c r="BNZ540" s="17"/>
      <c r="BOA540" s="17"/>
      <c r="BOB540" s="17"/>
      <c r="BOC540" s="17"/>
      <c r="BOD540" s="17"/>
      <c r="BOE540" s="17"/>
      <c r="BOF540" s="17"/>
      <c r="BOG540" s="17"/>
      <c r="BOH540" s="17"/>
      <c r="BOI540" s="17"/>
      <c r="BOJ540" s="17"/>
      <c r="BOK540" s="17"/>
      <c r="BOL540" s="17"/>
      <c r="BOM540" s="17"/>
      <c r="BON540" s="17"/>
      <c r="BOO540" s="17"/>
      <c r="BOP540" s="17"/>
      <c r="BOQ540" s="17"/>
      <c r="BOR540" s="17"/>
      <c r="BOS540" s="17"/>
      <c r="BOT540" s="17"/>
      <c r="BOU540" s="17"/>
      <c r="BOV540" s="17"/>
      <c r="BOW540" s="17"/>
      <c r="BOX540" s="17"/>
      <c r="BOY540" s="17"/>
      <c r="BOZ540" s="17"/>
      <c r="BPA540" s="17"/>
      <c r="BPB540" s="17"/>
      <c r="BPC540" s="17"/>
      <c r="BPD540" s="17"/>
      <c r="BPE540" s="17"/>
      <c r="BPF540" s="17"/>
      <c r="BPG540" s="17"/>
      <c r="BPH540" s="17"/>
      <c r="BPI540" s="17"/>
      <c r="BPJ540" s="17"/>
      <c r="BPK540" s="17"/>
      <c r="BPL540" s="17"/>
      <c r="BPM540" s="17"/>
      <c r="BPN540" s="17"/>
      <c r="BPO540" s="17"/>
      <c r="BPP540" s="17"/>
      <c r="BPQ540" s="17"/>
      <c r="BPR540" s="17"/>
      <c r="BPS540" s="17"/>
      <c r="BPT540" s="17"/>
      <c r="BPU540" s="17"/>
      <c r="BPV540" s="17"/>
      <c r="BPW540" s="17"/>
      <c r="BPX540" s="17"/>
      <c r="BPY540" s="17"/>
      <c r="BPZ540" s="17"/>
      <c r="BQA540" s="17"/>
      <c r="BQB540" s="17"/>
      <c r="BQC540" s="17"/>
      <c r="BQD540" s="17"/>
      <c r="BQE540" s="17"/>
      <c r="BQF540" s="17"/>
      <c r="BQG540" s="17"/>
      <c r="BQH540" s="17"/>
      <c r="BQI540" s="17"/>
      <c r="BQJ540" s="17"/>
      <c r="BQK540" s="17"/>
      <c r="BQL540" s="17"/>
      <c r="BQM540" s="17"/>
      <c r="BQN540" s="17"/>
      <c r="BQO540" s="17"/>
      <c r="BQP540" s="17"/>
      <c r="BQQ540" s="17"/>
      <c r="BQR540" s="17"/>
      <c r="BQS540" s="17"/>
      <c r="BQT540" s="17"/>
      <c r="BQU540" s="17"/>
      <c r="BQV540" s="17"/>
      <c r="BQW540" s="17"/>
      <c r="BQX540" s="17"/>
      <c r="BQY540" s="17"/>
      <c r="BQZ540" s="17"/>
      <c r="BRA540" s="17"/>
      <c r="BRB540" s="17"/>
      <c r="BRC540" s="17"/>
      <c r="BRD540" s="17"/>
      <c r="BRE540" s="17"/>
      <c r="BRF540" s="17"/>
      <c r="BRG540" s="17"/>
      <c r="BRH540" s="17"/>
      <c r="BRI540" s="17"/>
      <c r="BRJ540" s="17"/>
      <c r="BRK540" s="17"/>
      <c r="BRL540" s="17"/>
      <c r="BRM540" s="17"/>
      <c r="BRN540" s="17"/>
      <c r="BRO540" s="17"/>
      <c r="BRP540" s="17"/>
      <c r="BRQ540" s="17"/>
      <c r="BRR540" s="17"/>
      <c r="BRS540" s="17"/>
      <c r="BRT540" s="17"/>
      <c r="BRU540" s="17"/>
      <c r="BRV540" s="17"/>
      <c r="BRW540" s="17"/>
      <c r="BRX540" s="17"/>
      <c r="BRY540" s="17"/>
      <c r="BRZ540" s="17"/>
      <c r="BSA540" s="17"/>
      <c r="BSB540" s="17"/>
      <c r="BSC540" s="17"/>
      <c r="BSD540" s="17"/>
      <c r="BSE540" s="17"/>
      <c r="BSF540" s="17"/>
      <c r="BSG540" s="17"/>
      <c r="BSH540" s="17"/>
      <c r="BSI540" s="17"/>
      <c r="BSJ540" s="17"/>
      <c r="BSK540" s="17"/>
      <c r="BSL540" s="17"/>
      <c r="BSM540" s="17"/>
      <c r="BSN540" s="17"/>
      <c r="BSO540" s="17"/>
      <c r="BSP540" s="17"/>
      <c r="BSQ540" s="17"/>
      <c r="BSR540" s="17"/>
      <c r="BSS540" s="17"/>
      <c r="BST540" s="17"/>
      <c r="BSU540" s="17"/>
      <c r="BSV540" s="17"/>
      <c r="BSW540" s="17"/>
      <c r="BSX540" s="17"/>
      <c r="BSY540" s="17"/>
      <c r="BSZ540" s="17"/>
      <c r="BTA540" s="17"/>
      <c r="BTB540" s="17"/>
      <c r="BTC540" s="17"/>
      <c r="BTD540" s="17"/>
      <c r="BTE540" s="17"/>
      <c r="BTF540" s="17"/>
      <c r="BTG540" s="17"/>
      <c r="BTH540" s="17"/>
      <c r="BTI540" s="17"/>
      <c r="BTJ540" s="17"/>
      <c r="BTK540" s="17"/>
      <c r="BTL540" s="17"/>
      <c r="BTM540" s="17"/>
      <c r="BTN540" s="17"/>
      <c r="BTO540" s="17"/>
      <c r="BTP540" s="17"/>
      <c r="BTQ540" s="17"/>
      <c r="BTR540" s="17"/>
      <c r="BTS540" s="17"/>
      <c r="BTT540" s="17"/>
      <c r="BTU540" s="17"/>
      <c r="BTV540" s="17"/>
      <c r="BTW540" s="17"/>
      <c r="BTX540" s="17"/>
      <c r="BTY540" s="17"/>
      <c r="BTZ540" s="17"/>
      <c r="BUA540" s="17"/>
      <c r="BUB540" s="17"/>
      <c r="BUC540" s="17"/>
      <c r="BUD540" s="17"/>
      <c r="BUE540" s="17"/>
      <c r="BUF540" s="17"/>
      <c r="BUG540" s="17"/>
      <c r="BUH540" s="17"/>
      <c r="BUI540" s="17"/>
      <c r="BUJ540" s="17"/>
      <c r="BUK540" s="17"/>
      <c r="BUL540" s="17"/>
      <c r="BUM540" s="17"/>
      <c r="BUN540" s="17"/>
      <c r="BUO540" s="17"/>
      <c r="BUP540" s="17"/>
      <c r="BUQ540" s="17"/>
      <c r="BUR540" s="17"/>
      <c r="BUS540" s="17"/>
      <c r="BUT540" s="17"/>
      <c r="BUU540" s="17"/>
      <c r="BUV540" s="17"/>
      <c r="BUW540" s="17"/>
      <c r="BUX540" s="17"/>
      <c r="BUY540" s="17"/>
      <c r="BUZ540" s="17"/>
      <c r="BVA540" s="17"/>
      <c r="BVB540" s="17"/>
      <c r="BVC540" s="17"/>
      <c r="BVD540" s="17"/>
      <c r="BVE540" s="17"/>
      <c r="BVF540" s="17"/>
      <c r="BVG540" s="17"/>
      <c r="BVH540" s="17"/>
      <c r="BVI540" s="17"/>
      <c r="BVJ540" s="17"/>
      <c r="BVK540" s="17"/>
      <c r="BVL540" s="17"/>
      <c r="BVM540" s="17"/>
      <c r="BVN540" s="17"/>
      <c r="BVO540" s="17"/>
      <c r="BVP540" s="17"/>
      <c r="BVQ540" s="17"/>
      <c r="BVR540" s="17"/>
      <c r="BVS540" s="17"/>
      <c r="BVT540" s="17"/>
      <c r="BVU540" s="17"/>
      <c r="BVV540" s="17"/>
      <c r="BVW540" s="17"/>
      <c r="BVX540" s="17"/>
      <c r="BVY540" s="17"/>
      <c r="BVZ540" s="17"/>
      <c r="BWA540" s="17"/>
      <c r="BWB540" s="17"/>
      <c r="BWC540" s="17"/>
      <c r="BWD540" s="17"/>
      <c r="BWE540" s="17"/>
      <c r="BWF540" s="17"/>
      <c r="BWG540" s="17"/>
      <c r="BWH540" s="17"/>
      <c r="BWI540" s="17"/>
      <c r="BWJ540" s="17"/>
      <c r="BWK540" s="17"/>
      <c r="BWL540" s="17"/>
      <c r="BWM540" s="17"/>
      <c r="BWN540" s="17"/>
      <c r="BWO540" s="17"/>
      <c r="BWP540" s="17"/>
      <c r="BWQ540" s="17"/>
      <c r="BWR540" s="17"/>
      <c r="BWS540" s="17"/>
      <c r="BWT540" s="17"/>
      <c r="BWU540" s="17"/>
      <c r="BWV540" s="17"/>
      <c r="BWW540" s="17"/>
      <c r="BWX540" s="17"/>
      <c r="BWY540" s="17"/>
      <c r="BWZ540" s="17"/>
      <c r="BXA540" s="17"/>
      <c r="BXB540" s="17"/>
      <c r="BXC540" s="17"/>
      <c r="BXD540" s="17"/>
      <c r="BXE540" s="17"/>
      <c r="BXF540" s="17"/>
      <c r="BXG540" s="17"/>
      <c r="BXH540" s="17"/>
      <c r="BXI540" s="17"/>
      <c r="BXJ540" s="17"/>
      <c r="BXK540" s="17"/>
      <c r="BXL540" s="17"/>
      <c r="BXM540" s="17"/>
      <c r="BXN540" s="17"/>
      <c r="BXO540" s="17"/>
      <c r="BXP540" s="17"/>
      <c r="BXQ540" s="17"/>
      <c r="BXR540" s="17"/>
      <c r="BXS540" s="17"/>
      <c r="BXT540" s="17"/>
      <c r="BXU540" s="17"/>
      <c r="BXV540" s="17"/>
      <c r="BXW540" s="17"/>
      <c r="BXX540" s="17"/>
      <c r="BXY540" s="17"/>
      <c r="BXZ540" s="17"/>
      <c r="BYA540" s="17"/>
      <c r="BYB540" s="17"/>
      <c r="BYC540" s="17"/>
      <c r="BYD540" s="17"/>
      <c r="BYE540" s="17"/>
      <c r="BYF540" s="17"/>
      <c r="BYG540" s="17"/>
      <c r="BYH540" s="17"/>
      <c r="BYI540" s="17"/>
      <c r="BYJ540" s="17"/>
      <c r="BYK540" s="17"/>
      <c r="BYL540" s="17"/>
      <c r="BYM540" s="17"/>
      <c r="BYN540" s="17"/>
      <c r="BYO540" s="17"/>
      <c r="BYP540" s="17"/>
      <c r="BYQ540" s="17"/>
      <c r="BYR540" s="17"/>
      <c r="BYS540" s="17"/>
      <c r="BYT540" s="17"/>
      <c r="BYU540" s="17"/>
      <c r="BYV540" s="17"/>
      <c r="BYW540" s="17"/>
      <c r="BYX540" s="17"/>
      <c r="BYY540" s="17"/>
      <c r="BYZ540" s="17"/>
      <c r="BZA540" s="17"/>
      <c r="BZB540" s="17"/>
      <c r="BZC540" s="17"/>
      <c r="BZD540" s="17"/>
      <c r="BZE540" s="17"/>
      <c r="BZF540" s="17"/>
      <c r="BZG540" s="17"/>
      <c r="BZH540" s="17"/>
      <c r="BZI540" s="17"/>
      <c r="BZJ540" s="17"/>
      <c r="BZK540" s="17"/>
      <c r="BZL540" s="17"/>
      <c r="BZM540" s="17"/>
      <c r="BZN540" s="17"/>
      <c r="BZO540" s="17"/>
      <c r="BZP540" s="17"/>
      <c r="BZQ540" s="17"/>
      <c r="BZR540" s="17"/>
      <c r="BZS540" s="17"/>
      <c r="BZT540" s="17"/>
      <c r="BZU540" s="17"/>
      <c r="BZV540" s="17"/>
      <c r="BZW540" s="17"/>
      <c r="BZX540" s="17"/>
      <c r="BZY540" s="17"/>
      <c r="BZZ540" s="17"/>
      <c r="CAA540" s="17"/>
      <c r="CAB540" s="17"/>
      <c r="CAC540" s="17"/>
      <c r="CAD540" s="17"/>
      <c r="CAE540" s="17"/>
      <c r="CAF540" s="17"/>
      <c r="CAG540" s="17"/>
      <c r="CAH540" s="17"/>
      <c r="CAI540" s="17"/>
      <c r="CAJ540" s="17"/>
      <c r="CAK540" s="17"/>
      <c r="CAL540" s="17"/>
      <c r="CAM540" s="17"/>
      <c r="CAN540" s="17"/>
      <c r="CAO540" s="17"/>
      <c r="CAP540" s="17"/>
      <c r="CAQ540" s="17"/>
      <c r="CAR540" s="17"/>
      <c r="CAS540" s="17"/>
      <c r="CAT540" s="17"/>
      <c r="CAU540" s="17"/>
      <c r="CAV540" s="17"/>
      <c r="CAW540" s="17"/>
      <c r="CAX540" s="17"/>
      <c r="CAY540" s="17"/>
      <c r="CAZ540" s="17"/>
      <c r="CBA540" s="17"/>
      <c r="CBB540" s="17"/>
      <c r="CBC540" s="17"/>
      <c r="CBD540" s="17"/>
      <c r="CBE540" s="17"/>
      <c r="CBF540" s="17"/>
      <c r="CBG540" s="17"/>
      <c r="CBH540" s="17"/>
      <c r="CBI540" s="17"/>
      <c r="CBJ540" s="17"/>
      <c r="CBK540" s="17"/>
      <c r="CBL540" s="17"/>
      <c r="CBM540" s="17"/>
      <c r="CBN540" s="17"/>
      <c r="CBO540" s="17"/>
      <c r="CBP540" s="17"/>
      <c r="CBQ540" s="17"/>
      <c r="CBR540" s="17"/>
      <c r="CBS540" s="17"/>
      <c r="CBT540" s="17"/>
      <c r="CBU540" s="17"/>
      <c r="CBV540" s="17"/>
      <c r="CBW540" s="17"/>
      <c r="CBX540" s="17"/>
      <c r="CBY540" s="17"/>
      <c r="CBZ540" s="17"/>
      <c r="CCA540" s="17"/>
      <c r="CCB540" s="17"/>
      <c r="CCC540" s="17"/>
      <c r="CCD540" s="17"/>
      <c r="CCE540" s="17"/>
      <c r="CCF540" s="17"/>
      <c r="CCG540" s="17"/>
      <c r="CCH540" s="17"/>
      <c r="CCI540" s="17"/>
      <c r="CCJ540" s="17"/>
      <c r="CCK540" s="17"/>
      <c r="CCL540" s="17"/>
      <c r="CCM540" s="17"/>
      <c r="CCN540" s="17"/>
      <c r="CCO540" s="17"/>
      <c r="CCP540" s="17"/>
      <c r="CCQ540" s="17"/>
      <c r="CCR540" s="17"/>
      <c r="CCS540" s="17"/>
      <c r="CCT540" s="17"/>
      <c r="CCU540" s="17"/>
      <c r="CCV540" s="17"/>
      <c r="CCW540" s="17"/>
      <c r="CCX540" s="17"/>
      <c r="CCY540" s="17"/>
      <c r="CCZ540" s="17"/>
      <c r="CDA540" s="17"/>
      <c r="CDB540" s="17"/>
      <c r="CDC540" s="17"/>
      <c r="CDD540" s="17"/>
      <c r="CDE540" s="17"/>
      <c r="CDF540" s="17"/>
      <c r="CDG540" s="17"/>
      <c r="CDH540" s="17"/>
      <c r="CDI540" s="17"/>
      <c r="CDJ540" s="17"/>
      <c r="CDK540" s="17"/>
      <c r="CDL540" s="17"/>
      <c r="CDM540" s="17"/>
      <c r="CDN540" s="17"/>
      <c r="CDO540" s="17"/>
      <c r="CDP540" s="17"/>
      <c r="CDQ540" s="17"/>
      <c r="CDR540" s="17"/>
      <c r="CDS540" s="17"/>
      <c r="CDT540" s="17"/>
      <c r="CDU540" s="17"/>
      <c r="CDV540" s="17"/>
      <c r="CDW540" s="17"/>
      <c r="CDX540" s="17"/>
      <c r="CDY540" s="17"/>
      <c r="CDZ540" s="17"/>
      <c r="CEA540" s="17"/>
      <c r="CEB540" s="17"/>
      <c r="CEC540" s="17"/>
      <c r="CED540" s="17"/>
      <c r="CEE540" s="17"/>
      <c r="CEF540" s="17"/>
      <c r="CEG540" s="17"/>
      <c r="CEH540" s="17"/>
      <c r="CEI540" s="17"/>
      <c r="CEJ540" s="17"/>
      <c r="CEK540" s="17"/>
      <c r="CEL540" s="17"/>
      <c r="CEM540" s="17"/>
      <c r="CEN540" s="17"/>
      <c r="CEO540" s="17"/>
      <c r="CEP540" s="17"/>
      <c r="CEQ540" s="17"/>
      <c r="CER540" s="17"/>
      <c r="CES540" s="17"/>
      <c r="CET540" s="17"/>
      <c r="CEU540" s="17"/>
      <c r="CEV540" s="17"/>
      <c r="CEW540" s="17"/>
      <c r="CEX540" s="17"/>
      <c r="CEY540" s="17"/>
      <c r="CEZ540" s="17"/>
      <c r="CFA540" s="17"/>
      <c r="CFB540" s="17"/>
      <c r="CFC540" s="17"/>
      <c r="CFD540" s="17"/>
      <c r="CFE540" s="17"/>
      <c r="CFF540" s="17"/>
      <c r="CFG540" s="17"/>
      <c r="CFH540" s="17"/>
      <c r="CFI540" s="17"/>
      <c r="CFJ540" s="17"/>
      <c r="CFK540" s="17"/>
      <c r="CFL540" s="17"/>
      <c r="CFM540" s="17"/>
      <c r="CFN540" s="17"/>
      <c r="CFO540" s="17"/>
      <c r="CFP540" s="17"/>
      <c r="CFQ540" s="17"/>
      <c r="CFR540" s="17"/>
      <c r="CFS540" s="17"/>
      <c r="CFT540" s="17"/>
      <c r="CFU540" s="17"/>
      <c r="CFV540" s="17"/>
      <c r="CFW540" s="17"/>
      <c r="CFX540" s="17"/>
      <c r="CFY540" s="17"/>
      <c r="CFZ540" s="17"/>
      <c r="CGA540" s="17"/>
      <c r="CGB540" s="17"/>
      <c r="CGC540" s="17"/>
      <c r="CGD540" s="17"/>
      <c r="CGE540" s="17"/>
      <c r="CGF540" s="17"/>
      <c r="CGG540" s="17"/>
      <c r="CGH540" s="17"/>
      <c r="CGI540" s="17"/>
      <c r="CGJ540" s="17"/>
      <c r="CGK540" s="17"/>
      <c r="CGL540" s="17"/>
      <c r="CGM540" s="17"/>
      <c r="CGN540" s="17"/>
      <c r="CGO540" s="17"/>
      <c r="CGP540" s="17"/>
      <c r="CGQ540" s="17"/>
      <c r="CGR540" s="17"/>
      <c r="CGS540" s="17"/>
      <c r="CGT540" s="17"/>
      <c r="CGU540" s="17"/>
      <c r="CGV540" s="17"/>
      <c r="CGW540" s="17"/>
      <c r="CGX540" s="17"/>
      <c r="CGY540" s="17"/>
      <c r="CGZ540" s="17"/>
      <c r="CHA540" s="17"/>
      <c r="CHB540" s="17"/>
      <c r="CHC540" s="17"/>
      <c r="CHD540" s="17"/>
      <c r="CHE540" s="17"/>
      <c r="CHF540" s="17"/>
      <c r="CHG540" s="17"/>
      <c r="CHH540" s="17"/>
      <c r="CHI540" s="17"/>
      <c r="CHJ540" s="17"/>
      <c r="CHK540" s="17"/>
      <c r="CHL540" s="17"/>
      <c r="CHM540" s="17"/>
      <c r="CHN540" s="17"/>
      <c r="CHO540" s="17"/>
      <c r="CHP540" s="17"/>
      <c r="CHQ540" s="17"/>
      <c r="CHR540" s="17"/>
      <c r="CHS540" s="17"/>
      <c r="CHT540" s="17"/>
      <c r="CHU540" s="17"/>
      <c r="CHV540" s="17"/>
      <c r="CHW540" s="17"/>
      <c r="CHX540" s="17"/>
      <c r="CHY540" s="17"/>
      <c r="CHZ540" s="17"/>
      <c r="CIA540" s="17"/>
      <c r="CIB540" s="17"/>
      <c r="CIC540" s="17"/>
      <c r="CID540" s="17"/>
      <c r="CIE540" s="17"/>
      <c r="CIF540" s="17"/>
      <c r="CIG540" s="17"/>
      <c r="CIH540" s="17"/>
      <c r="CII540" s="17"/>
      <c r="CIJ540" s="17"/>
      <c r="CIK540" s="17"/>
      <c r="CIL540" s="17"/>
      <c r="CIM540" s="17"/>
      <c r="CIN540" s="17"/>
      <c r="CIO540" s="17"/>
      <c r="CIP540" s="17"/>
      <c r="CIQ540" s="17"/>
      <c r="CIR540" s="17"/>
      <c r="CIS540" s="17"/>
      <c r="CIT540" s="17"/>
      <c r="CIU540" s="17"/>
      <c r="CIV540" s="17"/>
      <c r="CIW540" s="17"/>
      <c r="CIX540" s="17"/>
      <c r="CIY540" s="17"/>
      <c r="CIZ540" s="17"/>
      <c r="CJA540" s="17"/>
      <c r="CJB540" s="17"/>
      <c r="CJC540" s="17"/>
      <c r="CJD540" s="17"/>
      <c r="CJE540" s="17"/>
      <c r="CJF540" s="17"/>
      <c r="CJG540" s="17"/>
      <c r="CJH540" s="17"/>
      <c r="CJI540" s="17"/>
      <c r="CJJ540" s="17"/>
      <c r="CJK540" s="17"/>
      <c r="CJL540" s="17"/>
      <c r="CJM540" s="17"/>
      <c r="CJN540" s="17"/>
      <c r="CJO540" s="17"/>
      <c r="CJP540" s="17"/>
      <c r="CJQ540" s="17"/>
      <c r="CJR540" s="17"/>
      <c r="CJS540" s="17"/>
      <c r="CJT540" s="17"/>
      <c r="CJU540" s="17"/>
      <c r="CJV540" s="17"/>
      <c r="CJW540" s="17"/>
      <c r="CJX540" s="17"/>
      <c r="CJY540" s="17"/>
      <c r="CJZ540" s="17"/>
      <c r="CKA540" s="17"/>
      <c r="CKB540" s="17"/>
      <c r="CKC540" s="17"/>
      <c r="CKD540" s="17"/>
      <c r="CKE540" s="17"/>
      <c r="CKF540" s="17"/>
      <c r="CKG540" s="17"/>
      <c r="CKH540" s="17"/>
      <c r="CKI540" s="17"/>
      <c r="CKJ540" s="17"/>
      <c r="CKK540" s="17"/>
      <c r="CKL540" s="17"/>
      <c r="CKM540" s="17"/>
      <c r="CKN540" s="17"/>
      <c r="CKO540" s="17"/>
      <c r="CKP540" s="17"/>
      <c r="CKQ540" s="17"/>
      <c r="CKR540" s="17"/>
      <c r="CKS540" s="17"/>
      <c r="CKT540" s="17"/>
      <c r="CKU540" s="17"/>
      <c r="CKV540" s="17"/>
      <c r="CKW540" s="17"/>
      <c r="CKX540" s="17"/>
      <c r="CKY540" s="17"/>
      <c r="CKZ540" s="17"/>
      <c r="CLA540" s="17"/>
      <c r="CLB540" s="17"/>
      <c r="CLC540" s="17"/>
      <c r="CLD540" s="17"/>
      <c r="CLE540" s="17"/>
      <c r="CLF540" s="17"/>
      <c r="CLG540" s="17"/>
      <c r="CLH540" s="17"/>
      <c r="CLI540" s="17"/>
      <c r="CLJ540" s="17"/>
      <c r="CLK540" s="17"/>
      <c r="CLL540" s="17"/>
      <c r="CLM540" s="17"/>
      <c r="CLN540" s="17"/>
      <c r="CLO540" s="17"/>
      <c r="CLP540" s="17"/>
      <c r="CLQ540" s="17"/>
      <c r="CLR540" s="17"/>
      <c r="CLS540" s="17"/>
      <c r="CLT540" s="17"/>
      <c r="CLU540" s="17"/>
      <c r="CLV540" s="17"/>
      <c r="CLW540" s="17"/>
      <c r="CLX540" s="17"/>
      <c r="CLY540" s="17"/>
      <c r="CLZ540" s="17"/>
      <c r="CMA540" s="17"/>
      <c r="CMB540" s="17"/>
      <c r="CMC540" s="17"/>
      <c r="CMD540" s="17"/>
      <c r="CME540" s="17"/>
      <c r="CMF540" s="17"/>
      <c r="CMG540" s="17"/>
      <c r="CMH540" s="17"/>
      <c r="CMI540" s="17"/>
      <c r="CMJ540" s="17"/>
      <c r="CMK540" s="17"/>
      <c r="CML540" s="17"/>
      <c r="CMM540" s="17"/>
      <c r="CMN540" s="17"/>
      <c r="CMO540" s="17"/>
      <c r="CMP540" s="17"/>
      <c r="CMQ540" s="17"/>
      <c r="CMR540" s="17"/>
      <c r="CMS540" s="17"/>
      <c r="CMT540" s="17"/>
      <c r="CMU540" s="17"/>
      <c r="CMV540" s="17"/>
      <c r="CMW540" s="17"/>
      <c r="CMX540" s="17"/>
      <c r="CMY540" s="17"/>
      <c r="CMZ540" s="17"/>
      <c r="CNA540" s="17"/>
      <c r="CNB540" s="17"/>
      <c r="CNC540" s="17"/>
      <c r="CND540" s="17"/>
      <c r="CNE540" s="17"/>
      <c r="CNF540" s="17"/>
      <c r="CNG540" s="17"/>
      <c r="CNH540" s="17"/>
      <c r="CNI540" s="17"/>
      <c r="CNJ540" s="17"/>
      <c r="CNK540" s="17"/>
      <c r="CNL540" s="17"/>
      <c r="CNM540" s="17"/>
      <c r="CNN540" s="17"/>
      <c r="CNO540" s="17"/>
      <c r="CNP540" s="17"/>
      <c r="CNQ540" s="17"/>
      <c r="CNR540" s="17"/>
      <c r="CNS540" s="17"/>
      <c r="CNT540" s="17"/>
      <c r="CNU540" s="17"/>
      <c r="CNV540" s="17"/>
      <c r="CNW540" s="17"/>
      <c r="CNX540" s="17"/>
      <c r="CNY540" s="17"/>
      <c r="CNZ540" s="17"/>
      <c r="COA540" s="17"/>
      <c r="COB540" s="17"/>
      <c r="COC540" s="17"/>
      <c r="COD540" s="17"/>
      <c r="COE540" s="17"/>
      <c r="COF540" s="17"/>
      <c r="COG540" s="17"/>
      <c r="COH540" s="17"/>
      <c r="COI540" s="17"/>
      <c r="COJ540" s="17"/>
      <c r="COK540" s="17"/>
      <c r="COL540" s="17"/>
      <c r="COM540" s="17"/>
      <c r="CON540" s="17"/>
      <c r="COO540" s="17"/>
      <c r="COP540" s="17"/>
      <c r="COQ540" s="17"/>
      <c r="COR540" s="17"/>
      <c r="COS540" s="17"/>
      <c r="COT540" s="17"/>
      <c r="COU540" s="17"/>
      <c r="COV540" s="17"/>
      <c r="COW540" s="17"/>
      <c r="COX540" s="17"/>
      <c r="COY540" s="17"/>
      <c r="COZ540" s="17"/>
      <c r="CPA540" s="17"/>
      <c r="CPB540" s="17"/>
      <c r="CPC540" s="17"/>
      <c r="CPD540" s="17"/>
      <c r="CPE540" s="17"/>
      <c r="CPF540" s="17"/>
      <c r="CPG540" s="17"/>
      <c r="CPH540" s="17"/>
      <c r="CPI540" s="17"/>
      <c r="CPJ540" s="17"/>
      <c r="CPK540" s="17"/>
      <c r="CPL540" s="17"/>
      <c r="CPM540" s="17"/>
      <c r="CPN540" s="17"/>
      <c r="CPO540" s="17"/>
      <c r="CPP540" s="17"/>
      <c r="CPQ540" s="17"/>
      <c r="CPR540" s="17"/>
      <c r="CPS540" s="17"/>
      <c r="CPT540" s="17"/>
      <c r="CPU540" s="17"/>
      <c r="CPV540" s="17"/>
      <c r="CPW540" s="17"/>
      <c r="CPX540" s="17"/>
      <c r="CPY540" s="17"/>
      <c r="CPZ540" s="17"/>
      <c r="CQA540" s="17"/>
      <c r="CQB540" s="17"/>
      <c r="CQC540" s="17"/>
      <c r="CQD540" s="17"/>
      <c r="CQE540" s="17"/>
      <c r="CQF540" s="17"/>
      <c r="CQG540" s="17"/>
      <c r="CQH540" s="17"/>
      <c r="CQI540" s="17"/>
      <c r="CQJ540" s="17"/>
      <c r="CQK540" s="17"/>
      <c r="CQL540" s="17"/>
      <c r="CQM540" s="17"/>
      <c r="CQN540" s="17"/>
      <c r="CQO540" s="17"/>
      <c r="CQP540" s="17"/>
      <c r="CQQ540" s="17"/>
      <c r="CQR540" s="17"/>
      <c r="CQS540" s="17"/>
      <c r="CQT540" s="17"/>
      <c r="CQU540" s="17"/>
      <c r="CQV540" s="17"/>
      <c r="CQW540" s="17"/>
      <c r="CQX540" s="17"/>
      <c r="CQY540" s="17"/>
      <c r="CQZ540" s="17"/>
      <c r="CRA540" s="17"/>
      <c r="CRB540" s="17"/>
      <c r="CRC540" s="17"/>
      <c r="CRD540" s="17"/>
      <c r="CRE540" s="17"/>
      <c r="CRF540" s="17"/>
      <c r="CRG540" s="17"/>
      <c r="CRH540" s="17"/>
      <c r="CRI540" s="17"/>
      <c r="CRJ540" s="17"/>
      <c r="CRK540" s="17"/>
      <c r="CRL540" s="17"/>
      <c r="CRM540" s="17"/>
      <c r="CRN540" s="17"/>
      <c r="CRO540" s="17"/>
      <c r="CRP540" s="17"/>
      <c r="CRQ540" s="17"/>
      <c r="CRR540" s="17"/>
      <c r="CRS540" s="17"/>
      <c r="CRT540" s="17"/>
      <c r="CRU540" s="17"/>
      <c r="CRV540" s="17"/>
      <c r="CRW540" s="17"/>
      <c r="CRX540" s="17"/>
      <c r="CRY540" s="17"/>
      <c r="CRZ540" s="17"/>
      <c r="CSA540" s="17"/>
      <c r="CSB540" s="17"/>
      <c r="CSC540" s="17"/>
      <c r="CSD540" s="17"/>
      <c r="CSE540" s="17"/>
      <c r="CSF540" s="17"/>
      <c r="CSG540" s="17"/>
      <c r="CSH540" s="17"/>
      <c r="CSI540" s="17"/>
      <c r="CSJ540" s="17"/>
      <c r="CSK540" s="17"/>
      <c r="CSL540" s="17"/>
      <c r="CSM540" s="17"/>
      <c r="CSN540" s="17"/>
      <c r="CSO540" s="17"/>
      <c r="CSP540" s="17"/>
      <c r="CSQ540" s="17"/>
      <c r="CSR540" s="17"/>
      <c r="CSS540" s="17"/>
      <c r="CST540" s="17"/>
      <c r="CSU540" s="17"/>
      <c r="CSV540" s="17"/>
      <c r="CSW540" s="17"/>
      <c r="CSX540" s="17"/>
      <c r="CSY540" s="17"/>
      <c r="CSZ540" s="17"/>
      <c r="CTA540" s="17"/>
      <c r="CTB540" s="17"/>
      <c r="CTC540" s="17"/>
      <c r="CTD540" s="17"/>
      <c r="CTE540" s="17"/>
      <c r="CTF540" s="17"/>
      <c r="CTG540" s="17"/>
      <c r="CTH540" s="17"/>
      <c r="CTI540" s="17"/>
      <c r="CTJ540" s="17"/>
      <c r="CTK540" s="17"/>
      <c r="CTL540" s="17"/>
      <c r="CTM540" s="17"/>
      <c r="CTN540" s="17"/>
      <c r="CTO540" s="17"/>
      <c r="CTP540" s="17"/>
      <c r="CTQ540" s="17"/>
      <c r="CTR540" s="17"/>
      <c r="CTS540" s="17"/>
      <c r="CTT540" s="17"/>
      <c r="CTU540" s="17"/>
      <c r="CTV540" s="17"/>
      <c r="CTW540" s="17"/>
      <c r="CTX540" s="17"/>
      <c r="CTY540" s="17"/>
      <c r="CTZ540" s="17"/>
      <c r="CUA540" s="17"/>
      <c r="CUB540" s="17"/>
      <c r="CUC540" s="17"/>
      <c r="CUD540" s="17"/>
      <c r="CUE540" s="17"/>
      <c r="CUF540" s="17"/>
      <c r="CUG540" s="17"/>
      <c r="CUH540" s="17"/>
      <c r="CUI540" s="17"/>
      <c r="CUJ540" s="17"/>
      <c r="CUK540" s="17"/>
      <c r="CUL540" s="17"/>
      <c r="CUM540" s="17"/>
      <c r="CUN540" s="17"/>
      <c r="CUO540" s="17"/>
      <c r="CUP540" s="17"/>
      <c r="CUQ540" s="17"/>
      <c r="CUR540" s="17"/>
      <c r="CUS540" s="17"/>
      <c r="CUT540" s="17"/>
      <c r="CUU540" s="17"/>
      <c r="CUV540" s="17"/>
      <c r="CUW540" s="17"/>
      <c r="CUX540" s="17"/>
      <c r="CUY540" s="17"/>
      <c r="CUZ540" s="17"/>
      <c r="CVA540" s="17"/>
      <c r="CVB540" s="17"/>
      <c r="CVC540" s="17"/>
      <c r="CVD540" s="17"/>
      <c r="CVE540" s="17"/>
      <c r="CVF540" s="17"/>
      <c r="CVG540" s="17"/>
      <c r="CVH540" s="17"/>
      <c r="CVI540" s="17"/>
      <c r="CVJ540" s="17"/>
      <c r="CVK540" s="17"/>
      <c r="CVL540" s="17"/>
      <c r="CVM540" s="17"/>
      <c r="CVN540" s="17"/>
      <c r="CVO540" s="17"/>
      <c r="CVP540" s="17"/>
      <c r="CVQ540" s="17"/>
      <c r="CVR540" s="17"/>
      <c r="CVS540" s="17"/>
      <c r="CVT540" s="17"/>
      <c r="CVU540" s="17"/>
      <c r="CVV540" s="17"/>
      <c r="CVW540" s="17"/>
      <c r="CVX540" s="17"/>
      <c r="CVY540" s="17"/>
      <c r="CVZ540" s="17"/>
      <c r="CWA540" s="17"/>
      <c r="CWB540" s="17"/>
      <c r="CWC540" s="17"/>
      <c r="CWD540" s="17"/>
      <c r="CWE540" s="17"/>
      <c r="CWF540" s="17"/>
      <c r="CWG540" s="17"/>
      <c r="CWH540" s="17"/>
      <c r="CWI540" s="17"/>
      <c r="CWJ540" s="17"/>
      <c r="CWK540" s="17"/>
      <c r="CWL540" s="17"/>
      <c r="CWM540" s="17"/>
      <c r="CWN540" s="17"/>
      <c r="CWO540" s="17"/>
      <c r="CWP540" s="17"/>
      <c r="CWQ540" s="17"/>
      <c r="CWR540" s="17"/>
      <c r="CWS540" s="17"/>
      <c r="CWT540" s="17"/>
      <c r="CWU540" s="17"/>
      <c r="CWV540" s="17"/>
      <c r="CWW540" s="17"/>
      <c r="CWX540" s="17"/>
      <c r="CWY540" s="17"/>
      <c r="CWZ540" s="17"/>
      <c r="CXA540" s="17"/>
      <c r="CXB540" s="17"/>
      <c r="CXC540" s="17"/>
      <c r="CXD540" s="17"/>
      <c r="CXE540" s="17"/>
      <c r="CXF540" s="17"/>
      <c r="CXG540" s="17"/>
      <c r="CXH540" s="17"/>
      <c r="CXI540" s="17"/>
      <c r="CXJ540" s="17"/>
      <c r="CXK540" s="17"/>
      <c r="CXL540" s="17"/>
      <c r="CXM540" s="17"/>
      <c r="CXN540" s="17"/>
      <c r="CXO540" s="17"/>
      <c r="CXP540" s="17"/>
      <c r="CXQ540" s="17"/>
      <c r="CXR540" s="17"/>
      <c r="CXS540" s="17"/>
      <c r="CXT540" s="17"/>
      <c r="CXU540" s="17"/>
      <c r="CXV540" s="17"/>
      <c r="CXW540" s="17"/>
      <c r="CXX540" s="17"/>
      <c r="CXY540" s="17"/>
      <c r="CXZ540" s="17"/>
      <c r="CYA540" s="17"/>
      <c r="CYB540" s="17"/>
      <c r="CYC540" s="17"/>
      <c r="CYD540" s="17"/>
      <c r="CYE540" s="17"/>
      <c r="CYF540" s="17"/>
      <c r="CYG540" s="17"/>
      <c r="CYH540" s="17"/>
      <c r="CYI540" s="17"/>
      <c r="CYJ540" s="17"/>
      <c r="CYK540" s="17"/>
      <c r="CYL540" s="17"/>
      <c r="CYM540" s="17"/>
      <c r="CYN540" s="17"/>
      <c r="CYO540" s="17"/>
      <c r="CYP540" s="17"/>
      <c r="CYQ540" s="17"/>
      <c r="CYR540" s="17"/>
      <c r="CYS540" s="17"/>
      <c r="CYT540" s="17"/>
      <c r="CYU540" s="17"/>
      <c r="CYV540" s="17"/>
      <c r="CYW540" s="17"/>
      <c r="CYX540" s="17"/>
      <c r="CYY540" s="17"/>
      <c r="CYZ540" s="17"/>
      <c r="CZA540" s="17"/>
      <c r="CZB540" s="17"/>
      <c r="CZC540" s="17"/>
      <c r="CZD540" s="17"/>
      <c r="CZE540" s="17"/>
      <c r="CZF540" s="17"/>
      <c r="CZG540" s="17"/>
      <c r="CZH540" s="17"/>
      <c r="CZI540" s="17"/>
      <c r="CZJ540" s="17"/>
      <c r="CZK540" s="17"/>
      <c r="CZL540" s="17"/>
      <c r="CZM540" s="17"/>
      <c r="CZN540" s="17"/>
      <c r="CZO540" s="17"/>
      <c r="CZP540" s="17"/>
      <c r="CZQ540" s="17"/>
      <c r="CZR540" s="17"/>
      <c r="CZS540" s="17"/>
      <c r="CZT540" s="17"/>
      <c r="CZU540" s="17"/>
      <c r="CZV540" s="17"/>
      <c r="CZW540" s="17"/>
      <c r="CZX540" s="17"/>
      <c r="CZY540" s="17"/>
      <c r="CZZ540" s="17"/>
      <c r="DAA540" s="17"/>
      <c r="DAB540" s="17"/>
      <c r="DAC540" s="17"/>
      <c r="DAD540" s="17"/>
      <c r="DAE540" s="17"/>
      <c r="DAF540" s="17"/>
      <c r="DAG540" s="17"/>
      <c r="DAH540" s="17"/>
      <c r="DAI540" s="17"/>
      <c r="DAJ540" s="17"/>
      <c r="DAK540" s="17"/>
      <c r="DAL540" s="17"/>
      <c r="DAM540" s="17"/>
      <c r="DAN540" s="17"/>
      <c r="DAO540" s="17"/>
      <c r="DAP540" s="17"/>
      <c r="DAQ540" s="17"/>
      <c r="DAR540" s="17"/>
      <c r="DAS540" s="17"/>
      <c r="DAT540" s="17"/>
      <c r="DAU540" s="17"/>
      <c r="DAV540" s="17"/>
      <c r="DAW540" s="17"/>
      <c r="DAX540" s="17"/>
      <c r="DAY540" s="17"/>
      <c r="DAZ540" s="17"/>
      <c r="DBA540" s="17"/>
      <c r="DBB540" s="17"/>
      <c r="DBC540" s="17"/>
      <c r="DBD540" s="17"/>
      <c r="DBE540" s="17"/>
      <c r="DBF540" s="17"/>
      <c r="DBG540" s="17"/>
      <c r="DBH540" s="17"/>
      <c r="DBI540" s="17"/>
      <c r="DBJ540" s="17"/>
      <c r="DBK540" s="17"/>
      <c r="DBL540" s="17"/>
      <c r="DBM540" s="17"/>
      <c r="DBN540" s="17"/>
      <c r="DBO540" s="17"/>
      <c r="DBP540" s="17"/>
      <c r="DBQ540" s="17"/>
      <c r="DBR540" s="17"/>
      <c r="DBS540" s="17"/>
      <c r="DBT540" s="17"/>
      <c r="DBU540" s="17"/>
      <c r="DBV540" s="17"/>
      <c r="DBW540" s="17"/>
      <c r="DBX540" s="17"/>
      <c r="DBY540" s="17"/>
      <c r="DBZ540" s="17"/>
      <c r="DCA540" s="17"/>
      <c r="DCB540" s="17"/>
      <c r="DCC540" s="17"/>
      <c r="DCD540" s="17"/>
      <c r="DCE540" s="17"/>
      <c r="DCF540" s="17"/>
      <c r="DCG540" s="17"/>
      <c r="DCH540" s="17"/>
      <c r="DCI540" s="17"/>
      <c r="DCJ540" s="17"/>
      <c r="DCK540" s="17"/>
      <c r="DCL540" s="17"/>
      <c r="DCM540" s="17"/>
      <c r="DCN540" s="17"/>
      <c r="DCO540" s="17"/>
      <c r="DCP540" s="17"/>
      <c r="DCQ540" s="17"/>
      <c r="DCR540" s="17"/>
      <c r="DCS540" s="17"/>
      <c r="DCT540" s="17"/>
      <c r="DCU540" s="17"/>
      <c r="DCV540" s="17"/>
      <c r="DCW540" s="17"/>
      <c r="DCX540" s="17"/>
      <c r="DCY540" s="17"/>
      <c r="DCZ540" s="17"/>
      <c r="DDA540" s="17"/>
      <c r="DDB540" s="17"/>
      <c r="DDC540" s="17"/>
      <c r="DDD540" s="17"/>
      <c r="DDE540" s="17"/>
      <c r="DDF540" s="17"/>
      <c r="DDG540" s="17"/>
      <c r="DDH540" s="17"/>
      <c r="DDI540" s="17"/>
      <c r="DDJ540" s="17"/>
      <c r="DDK540" s="17"/>
      <c r="DDL540" s="17"/>
      <c r="DDM540" s="17"/>
      <c r="DDN540" s="17"/>
      <c r="DDO540" s="17"/>
      <c r="DDP540" s="17"/>
      <c r="DDQ540" s="17"/>
      <c r="DDR540" s="17"/>
      <c r="DDS540" s="17"/>
      <c r="DDT540" s="17"/>
      <c r="DDU540" s="17"/>
      <c r="DDV540" s="17"/>
      <c r="DDW540" s="17"/>
      <c r="DDX540" s="17"/>
      <c r="DDY540" s="17"/>
      <c r="DDZ540" s="17"/>
      <c r="DEA540" s="17"/>
      <c r="DEB540" s="17"/>
      <c r="DEC540" s="17"/>
      <c r="DED540" s="17"/>
      <c r="DEE540" s="17"/>
      <c r="DEF540" s="17"/>
      <c r="DEG540" s="17"/>
      <c r="DEH540" s="17"/>
      <c r="DEI540" s="17"/>
      <c r="DEJ540" s="17"/>
      <c r="DEK540" s="17"/>
      <c r="DEL540" s="17"/>
      <c r="DEM540" s="17"/>
      <c r="DEN540" s="17"/>
      <c r="DEO540" s="17"/>
      <c r="DEP540" s="17"/>
      <c r="DEQ540" s="17"/>
      <c r="DER540" s="17"/>
      <c r="DES540" s="17"/>
      <c r="DET540" s="17"/>
      <c r="DEU540" s="17"/>
      <c r="DEV540" s="17"/>
      <c r="DEW540" s="17"/>
      <c r="DEX540" s="17"/>
      <c r="DEY540" s="17"/>
      <c r="DEZ540" s="17"/>
      <c r="DFA540" s="17"/>
      <c r="DFB540" s="17"/>
      <c r="DFC540" s="17"/>
      <c r="DFD540" s="17"/>
      <c r="DFE540" s="17"/>
      <c r="DFF540" s="17"/>
      <c r="DFG540" s="17"/>
      <c r="DFH540" s="17"/>
      <c r="DFI540" s="17"/>
      <c r="DFJ540" s="17"/>
      <c r="DFK540" s="17"/>
      <c r="DFL540" s="17"/>
      <c r="DFM540" s="17"/>
      <c r="DFN540" s="17"/>
      <c r="DFO540" s="17"/>
      <c r="DFP540" s="17"/>
      <c r="DFQ540" s="17"/>
      <c r="DFR540" s="17"/>
      <c r="DFS540" s="17"/>
      <c r="DFT540" s="17"/>
      <c r="DFU540" s="17"/>
      <c r="DFV540" s="17"/>
      <c r="DFW540" s="17"/>
      <c r="DFX540" s="17"/>
      <c r="DFY540" s="17"/>
      <c r="DFZ540" s="17"/>
      <c r="DGA540" s="17"/>
      <c r="DGB540" s="17"/>
      <c r="DGC540" s="17"/>
      <c r="DGD540" s="17"/>
      <c r="DGE540" s="17"/>
      <c r="DGF540" s="17"/>
      <c r="DGG540" s="17"/>
      <c r="DGH540" s="17"/>
      <c r="DGI540" s="17"/>
      <c r="DGJ540" s="17"/>
      <c r="DGK540" s="17"/>
      <c r="DGL540" s="17"/>
      <c r="DGM540" s="17"/>
      <c r="DGN540" s="17"/>
      <c r="DGO540" s="17"/>
      <c r="DGP540" s="17"/>
      <c r="DGQ540" s="17"/>
      <c r="DGR540" s="17"/>
      <c r="DGS540" s="17"/>
      <c r="DGT540" s="17"/>
      <c r="DGU540" s="17"/>
      <c r="DGV540" s="17"/>
      <c r="DGW540" s="17"/>
      <c r="DGX540" s="17"/>
      <c r="DGY540" s="17"/>
      <c r="DGZ540" s="17"/>
      <c r="DHA540" s="17"/>
      <c r="DHB540" s="17"/>
      <c r="DHC540" s="17"/>
      <c r="DHD540" s="17"/>
      <c r="DHE540" s="17"/>
      <c r="DHF540" s="17"/>
      <c r="DHG540" s="17"/>
      <c r="DHH540" s="17"/>
      <c r="DHI540" s="17"/>
      <c r="DHJ540" s="17"/>
      <c r="DHK540" s="17"/>
      <c r="DHL540" s="17"/>
      <c r="DHM540" s="17"/>
      <c r="DHN540" s="17"/>
      <c r="DHO540" s="17"/>
      <c r="DHP540" s="17"/>
      <c r="DHQ540" s="17"/>
      <c r="DHR540" s="17"/>
      <c r="DHS540" s="17"/>
      <c r="DHT540" s="17"/>
      <c r="DHU540" s="17"/>
      <c r="DHV540" s="17"/>
      <c r="DHW540" s="17"/>
      <c r="DHX540" s="17"/>
      <c r="DHY540" s="17"/>
      <c r="DHZ540" s="17"/>
      <c r="DIA540" s="17"/>
      <c r="DIB540" s="17"/>
      <c r="DIC540" s="17"/>
      <c r="DID540" s="17"/>
      <c r="DIE540" s="17"/>
      <c r="DIF540" s="17"/>
      <c r="DIG540" s="17"/>
      <c r="DIH540" s="17"/>
      <c r="DII540" s="17"/>
      <c r="DIJ540" s="17"/>
      <c r="DIK540" s="17"/>
      <c r="DIL540" s="17"/>
      <c r="DIM540" s="17"/>
      <c r="DIN540" s="17"/>
      <c r="DIO540" s="17"/>
      <c r="DIP540" s="17"/>
      <c r="DIQ540" s="17"/>
      <c r="DIR540" s="17"/>
      <c r="DIS540" s="17"/>
      <c r="DIT540" s="17"/>
      <c r="DIU540" s="17"/>
      <c r="DIV540" s="17"/>
      <c r="DIW540" s="17"/>
      <c r="DIX540" s="17"/>
      <c r="DIY540" s="17"/>
      <c r="DIZ540" s="17"/>
      <c r="DJA540" s="17"/>
      <c r="DJB540" s="17"/>
      <c r="DJC540" s="17"/>
      <c r="DJD540" s="17"/>
      <c r="DJE540" s="17"/>
      <c r="DJF540" s="17"/>
      <c r="DJG540" s="17"/>
      <c r="DJH540" s="17"/>
      <c r="DJI540" s="17"/>
      <c r="DJJ540" s="17"/>
      <c r="DJK540" s="17"/>
      <c r="DJL540" s="17"/>
      <c r="DJM540" s="17"/>
      <c r="DJN540" s="17"/>
      <c r="DJO540" s="17"/>
      <c r="DJP540" s="17"/>
      <c r="DJQ540" s="17"/>
      <c r="DJR540" s="17"/>
      <c r="DJS540" s="17"/>
      <c r="DJT540" s="17"/>
      <c r="DJU540" s="17"/>
      <c r="DJV540" s="17"/>
      <c r="DJW540" s="17"/>
      <c r="DJX540" s="17"/>
      <c r="DJY540" s="17"/>
      <c r="DJZ540" s="17"/>
      <c r="DKA540" s="17"/>
      <c r="DKB540" s="17"/>
      <c r="DKC540" s="17"/>
      <c r="DKD540" s="17"/>
      <c r="DKE540" s="17"/>
      <c r="DKF540" s="17"/>
      <c r="DKG540" s="17"/>
      <c r="DKH540" s="17"/>
      <c r="DKI540" s="17"/>
      <c r="DKJ540" s="17"/>
      <c r="DKK540" s="17"/>
      <c r="DKL540" s="17"/>
      <c r="DKM540" s="17"/>
      <c r="DKN540" s="17"/>
      <c r="DKO540" s="17"/>
      <c r="DKP540" s="17"/>
      <c r="DKQ540" s="17"/>
      <c r="DKR540" s="17"/>
      <c r="DKS540" s="17"/>
      <c r="DKT540" s="17"/>
      <c r="DKU540" s="17"/>
      <c r="DKV540" s="17"/>
      <c r="DKW540" s="17"/>
      <c r="DKX540" s="17"/>
      <c r="DKY540" s="17"/>
      <c r="DKZ540" s="17"/>
      <c r="DLA540" s="17"/>
      <c r="DLB540" s="17"/>
      <c r="DLC540" s="17"/>
      <c r="DLD540" s="17"/>
      <c r="DLE540" s="17"/>
      <c r="DLF540" s="17"/>
      <c r="DLG540" s="17"/>
      <c r="DLH540" s="17"/>
      <c r="DLI540" s="17"/>
      <c r="DLJ540" s="17"/>
      <c r="DLK540" s="17"/>
      <c r="DLL540" s="17"/>
      <c r="DLM540" s="17"/>
      <c r="DLN540" s="17"/>
      <c r="DLO540" s="17"/>
      <c r="DLP540" s="17"/>
      <c r="DLQ540" s="17"/>
      <c r="DLR540" s="17"/>
      <c r="DLS540" s="17"/>
      <c r="DLT540" s="17"/>
      <c r="DLU540" s="17"/>
      <c r="DLV540" s="17"/>
      <c r="DLW540" s="17"/>
      <c r="DLX540" s="17"/>
      <c r="DLY540" s="17"/>
      <c r="DLZ540" s="17"/>
      <c r="DMA540" s="17"/>
      <c r="DMB540" s="17"/>
      <c r="DMC540" s="17"/>
      <c r="DMD540" s="17"/>
      <c r="DME540" s="17"/>
      <c r="DMF540" s="17"/>
      <c r="DMG540" s="17"/>
      <c r="DMH540" s="17"/>
      <c r="DMI540" s="17"/>
      <c r="DMJ540" s="17"/>
      <c r="DMK540" s="17"/>
      <c r="DML540" s="17"/>
      <c r="DMM540" s="17"/>
      <c r="DMN540" s="17"/>
      <c r="DMO540" s="17"/>
      <c r="DMP540" s="17"/>
      <c r="DMQ540" s="17"/>
      <c r="DMR540" s="17"/>
      <c r="DMS540" s="17"/>
      <c r="DMT540" s="17"/>
      <c r="DMU540" s="17"/>
      <c r="DMV540" s="17"/>
      <c r="DMW540" s="17"/>
      <c r="DMX540" s="17"/>
      <c r="DMY540" s="17"/>
      <c r="DMZ540" s="17"/>
      <c r="DNA540" s="17"/>
      <c r="DNB540" s="17"/>
      <c r="DNC540" s="17"/>
      <c r="DND540" s="17"/>
      <c r="DNE540" s="17"/>
      <c r="DNF540" s="17"/>
      <c r="DNG540" s="17"/>
      <c r="DNH540" s="17"/>
      <c r="DNI540" s="17"/>
      <c r="DNJ540" s="17"/>
      <c r="DNK540" s="17"/>
      <c r="DNL540" s="17"/>
      <c r="DNM540" s="17"/>
      <c r="DNN540" s="17"/>
      <c r="DNO540" s="17"/>
      <c r="DNP540" s="17"/>
      <c r="DNQ540" s="17"/>
      <c r="DNR540" s="17"/>
      <c r="DNS540" s="17"/>
      <c r="DNT540" s="17"/>
      <c r="DNU540" s="17"/>
      <c r="DNV540" s="17"/>
      <c r="DNW540" s="17"/>
      <c r="DNX540" s="17"/>
      <c r="DNY540" s="17"/>
      <c r="DNZ540" s="17"/>
      <c r="DOA540" s="17"/>
      <c r="DOB540" s="17"/>
      <c r="DOC540" s="17"/>
      <c r="DOD540" s="17"/>
      <c r="DOE540" s="17"/>
      <c r="DOF540" s="17"/>
      <c r="DOG540" s="17"/>
      <c r="DOH540" s="17"/>
      <c r="DOI540" s="17"/>
      <c r="DOJ540" s="17"/>
      <c r="DOK540" s="17"/>
      <c r="DOL540" s="17"/>
      <c r="DOM540" s="17"/>
      <c r="DON540" s="17"/>
      <c r="DOO540" s="17"/>
      <c r="DOP540" s="17"/>
      <c r="DOQ540" s="17"/>
      <c r="DOR540" s="17"/>
      <c r="DOS540" s="17"/>
      <c r="DOT540" s="17"/>
      <c r="DOU540" s="17"/>
      <c r="DOV540" s="17"/>
      <c r="DOW540" s="17"/>
      <c r="DOX540" s="17"/>
      <c r="DOY540" s="17"/>
      <c r="DOZ540" s="17"/>
      <c r="DPA540" s="17"/>
      <c r="DPB540" s="17"/>
      <c r="DPC540" s="17"/>
      <c r="DPD540" s="17"/>
      <c r="DPE540" s="17"/>
      <c r="DPF540" s="17"/>
      <c r="DPG540" s="17"/>
      <c r="DPH540" s="17"/>
      <c r="DPI540" s="17"/>
      <c r="DPJ540" s="17"/>
      <c r="DPK540" s="17"/>
      <c r="DPL540" s="17"/>
      <c r="DPM540" s="17"/>
      <c r="DPN540" s="17"/>
      <c r="DPO540" s="17"/>
      <c r="DPP540" s="17"/>
      <c r="DPQ540" s="17"/>
      <c r="DPR540" s="17"/>
      <c r="DPS540" s="17"/>
      <c r="DPT540" s="17"/>
      <c r="DPU540" s="17"/>
      <c r="DPV540" s="17"/>
      <c r="DPW540" s="17"/>
      <c r="DPX540" s="17"/>
      <c r="DPY540" s="17"/>
      <c r="DPZ540" s="17"/>
      <c r="DQA540" s="17"/>
      <c r="DQB540" s="17"/>
      <c r="DQC540" s="17"/>
      <c r="DQD540" s="17"/>
      <c r="DQE540" s="17"/>
      <c r="DQF540" s="17"/>
      <c r="DQG540" s="17"/>
      <c r="DQH540" s="17"/>
      <c r="DQI540" s="17"/>
      <c r="DQJ540" s="17"/>
      <c r="DQK540" s="17"/>
      <c r="DQL540" s="17"/>
      <c r="DQM540" s="17"/>
      <c r="DQN540" s="17"/>
      <c r="DQO540" s="17"/>
      <c r="DQP540" s="17"/>
      <c r="DQQ540" s="17"/>
      <c r="DQR540" s="17"/>
      <c r="DQS540" s="17"/>
      <c r="DQT540" s="17"/>
      <c r="DQU540" s="17"/>
      <c r="DQV540" s="17"/>
      <c r="DQW540" s="17"/>
      <c r="DQX540" s="17"/>
      <c r="DQY540" s="17"/>
      <c r="DQZ540" s="17"/>
      <c r="DRA540" s="17"/>
      <c r="DRB540" s="17"/>
      <c r="DRC540" s="17"/>
      <c r="DRD540" s="17"/>
      <c r="DRE540" s="17"/>
      <c r="DRF540" s="17"/>
      <c r="DRG540" s="17"/>
      <c r="DRH540" s="17"/>
      <c r="DRI540" s="17"/>
      <c r="DRJ540" s="17"/>
      <c r="DRK540" s="17"/>
      <c r="DRL540" s="17"/>
      <c r="DRM540" s="17"/>
      <c r="DRN540" s="17"/>
      <c r="DRO540" s="17"/>
      <c r="DRP540" s="17"/>
      <c r="DRQ540" s="17"/>
      <c r="DRR540" s="17"/>
      <c r="DRS540" s="17"/>
      <c r="DRT540" s="17"/>
      <c r="DRU540" s="17"/>
      <c r="DRV540" s="17"/>
      <c r="DRW540" s="17"/>
      <c r="DRX540" s="17"/>
      <c r="DRY540" s="17"/>
      <c r="DRZ540" s="17"/>
      <c r="DSA540" s="17"/>
      <c r="DSB540" s="17"/>
      <c r="DSC540" s="17"/>
      <c r="DSD540" s="17"/>
      <c r="DSE540" s="17"/>
      <c r="DSF540" s="17"/>
      <c r="DSG540" s="17"/>
      <c r="DSH540" s="17"/>
      <c r="DSI540" s="17"/>
      <c r="DSJ540" s="17"/>
      <c r="DSK540" s="17"/>
      <c r="DSL540" s="17"/>
      <c r="DSM540" s="17"/>
      <c r="DSN540" s="17"/>
      <c r="DSO540" s="17"/>
      <c r="DSP540" s="17"/>
      <c r="DSQ540" s="17"/>
      <c r="DSR540" s="17"/>
      <c r="DSS540" s="17"/>
      <c r="DST540" s="17"/>
      <c r="DSU540" s="17"/>
      <c r="DSV540" s="17"/>
      <c r="DSW540" s="17"/>
      <c r="DSX540" s="17"/>
      <c r="DSY540" s="17"/>
      <c r="DSZ540" s="17"/>
      <c r="DTA540" s="17"/>
      <c r="DTB540" s="17"/>
      <c r="DTC540" s="17"/>
      <c r="DTD540" s="17"/>
      <c r="DTE540" s="17"/>
      <c r="DTF540" s="17"/>
      <c r="DTG540" s="17"/>
      <c r="DTH540" s="17"/>
      <c r="DTI540" s="17"/>
      <c r="DTJ540" s="17"/>
      <c r="DTK540" s="17"/>
      <c r="DTL540" s="17"/>
      <c r="DTM540" s="17"/>
      <c r="DTN540" s="17"/>
      <c r="DTO540" s="17"/>
      <c r="DTP540" s="17"/>
      <c r="DTQ540" s="17"/>
      <c r="DTR540" s="17"/>
      <c r="DTS540" s="17"/>
      <c r="DTT540" s="17"/>
      <c r="DTU540" s="17"/>
      <c r="DTV540" s="17"/>
      <c r="DTW540" s="17"/>
      <c r="DTX540" s="17"/>
      <c r="DTY540" s="17"/>
      <c r="DTZ540" s="17"/>
      <c r="DUA540" s="17"/>
      <c r="DUB540" s="17"/>
      <c r="DUC540" s="17"/>
      <c r="DUD540" s="17"/>
      <c r="DUE540" s="17"/>
      <c r="DUF540" s="17"/>
      <c r="DUG540" s="17"/>
      <c r="DUH540" s="17"/>
      <c r="DUI540" s="17"/>
      <c r="DUJ540" s="17"/>
      <c r="DUK540" s="17"/>
      <c r="DUL540" s="17"/>
      <c r="DUM540" s="17"/>
      <c r="DUN540" s="17"/>
      <c r="DUO540" s="17"/>
      <c r="DUP540" s="17"/>
      <c r="DUQ540" s="17"/>
      <c r="DUR540" s="17"/>
      <c r="DUS540" s="17"/>
      <c r="DUT540" s="17"/>
      <c r="DUU540" s="17"/>
      <c r="DUV540" s="17"/>
      <c r="DUW540" s="17"/>
      <c r="DUX540" s="17"/>
      <c r="DUY540" s="17"/>
      <c r="DUZ540" s="17"/>
      <c r="DVA540" s="17"/>
      <c r="DVB540" s="17"/>
      <c r="DVC540" s="17"/>
      <c r="DVD540" s="17"/>
      <c r="DVE540" s="17"/>
      <c r="DVF540" s="17"/>
      <c r="DVG540" s="17"/>
      <c r="DVH540" s="17"/>
      <c r="DVI540" s="17"/>
      <c r="DVJ540" s="17"/>
      <c r="DVK540" s="17"/>
      <c r="DVL540" s="17"/>
      <c r="DVM540" s="17"/>
      <c r="DVN540" s="17"/>
      <c r="DVO540" s="17"/>
      <c r="DVP540" s="17"/>
      <c r="DVQ540" s="17"/>
      <c r="DVR540" s="17"/>
      <c r="DVS540" s="17"/>
      <c r="DVT540" s="17"/>
      <c r="DVU540" s="17"/>
      <c r="DVV540" s="17"/>
      <c r="DVW540" s="17"/>
      <c r="DVX540" s="17"/>
      <c r="DVY540" s="17"/>
      <c r="DVZ540" s="17"/>
      <c r="DWA540" s="17"/>
      <c r="DWB540" s="17"/>
      <c r="DWC540" s="17"/>
      <c r="DWD540" s="17"/>
      <c r="DWE540" s="17"/>
      <c r="DWF540" s="17"/>
      <c r="DWG540" s="17"/>
      <c r="DWH540" s="17"/>
      <c r="DWI540" s="17"/>
      <c r="DWJ540" s="17"/>
      <c r="DWK540" s="17"/>
      <c r="DWL540" s="17"/>
      <c r="DWM540" s="17"/>
      <c r="DWN540" s="17"/>
      <c r="DWO540" s="17"/>
      <c r="DWP540" s="17"/>
      <c r="DWQ540" s="17"/>
      <c r="DWR540" s="17"/>
      <c r="DWS540" s="17"/>
      <c r="DWT540" s="17"/>
      <c r="DWU540" s="17"/>
      <c r="DWV540" s="17"/>
      <c r="DWW540" s="17"/>
      <c r="DWX540" s="17"/>
      <c r="DWY540" s="17"/>
      <c r="DWZ540" s="17"/>
      <c r="DXA540" s="17"/>
      <c r="DXB540" s="17"/>
      <c r="DXC540" s="17"/>
      <c r="DXD540" s="17"/>
      <c r="DXE540" s="17"/>
      <c r="DXF540" s="17"/>
      <c r="DXG540" s="17"/>
      <c r="DXH540" s="17"/>
      <c r="DXI540" s="17"/>
      <c r="DXJ540" s="17"/>
      <c r="DXK540" s="17"/>
      <c r="DXL540" s="17"/>
      <c r="DXM540" s="17"/>
      <c r="DXN540" s="17"/>
      <c r="DXO540" s="17"/>
      <c r="DXP540" s="17"/>
      <c r="DXQ540" s="17"/>
      <c r="DXR540" s="17"/>
      <c r="DXS540" s="17"/>
      <c r="DXT540" s="17"/>
      <c r="DXU540" s="17"/>
      <c r="DXV540" s="17"/>
      <c r="DXW540" s="17"/>
      <c r="DXX540" s="17"/>
      <c r="DXY540" s="17"/>
      <c r="DXZ540" s="17"/>
      <c r="DYA540" s="17"/>
      <c r="DYB540" s="17"/>
      <c r="DYC540" s="17"/>
      <c r="DYD540" s="17"/>
      <c r="DYE540" s="17"/>
      <c r="DYF540" s="17"/>
      <c r="DYG540" s="17"/>
      <c r="DYH540" s="17"/>
      <c r="DYI540" s="17"/>
      <c r="DYJ540" s="17"/>
      <c r="DYK540" s="17"/>
      <c r="DYL540" s="17"/>
      <c r="DYM540" s="17"/>
      <c r="DYN540" s="17"/>
      <c r="DYO540" s="17"/>
      <c r="DYP540" s="17"/>
      <c r="DYQ540" s="17"/>
      <c r="DYR540" s="17"/>
      <c r="DYS540" s="17"/>
      <c r="DYT540" s="17"/>
      <c r="DYU540" s="17"/>
      <c r="DYV540" s="17"/>
      <c r="DYW540" s="17"/>
      <c r="DYX540" s="17"/>
      <c r="DYY540" s="17"/>
      <c r="DYZ540" s="17"/>
      <c r="DZA540" s="17"/>
      <c r="DZB540" s="17"/>
      <c r="DZC540" s="17"/>
      <c r="DZD540" s="17"/>
      <c r="DZE540" s="17"/>
      <c r="DZF540" s="17"/>
      <c r="DZG540" s="17"/>
      <c r="DZH540" s="17"/>
      <c r="DZI540" s="17"/>
      <c r="DZJ540" s="17"/>
      <c r="DZK540" s="17"/>
      <c r="DZL540" s="17"/>
      <c r="DZM540" s="17"/>
      <c r="DZN540" s="17"/>
      <c r="DZO540" s="17"/>
      <c r="DZP540" s="17"/>
      <c r="DZQ540" s="17"/>
      <c r="DZR540" s="17"/>
      <c r="DZS540" s="17"/>
      <c r="DZT540" s="17"/>
      <c r="DZU540" s="17"/>
      <c r="DZV540" s="17"/>
      <c r="DZW540" s="17"/>
      <c r="DZX540" s="17"/>
      <c r="DZY540" s="17"/>
      <c r="DZZ540" s="17"/>
      <c r="EAA540" s="17"/>
      <c r="EAB540" s="17"/>
      <c r="EAC540" s="17"/>
      <c r="EAD540" s="17"/>
      <c r="EAE540" s="17"/>
      <c r="EAF540" s="17"/>
      <c r="EAG540" s="17"/>
      <c r="EAH540" s="17"/>
      <c r="EAI540" s="17"/>
      <c r="EAJ540" s="17"/>
      <c r="EAK540" s="17"/>
      <c r="EAL540" s="17"/>
      <c r="EAM540" s="17"/>
      <c r="EAN540" s="17"/>
      <c r="EAO540" s="17"/>
      <c r="EAP540" s="17"/>
      <c r="EAQ540" s="17"/>
      <c r="EAR540" s="17"/>
      <c r="EAS540" s="17"/>
      <c r="EAT540" s="17"/>
      <c r="EAU540" s="17"/>
      <c r="EAV540" s="17"/>
      <c r="EAW540" s="17"/>
      <c r="EAX540" s="17"/>
      <c r="EAY540" s="17"/>
      <c r="EAZ540" s="17"/>
      <c r="EBA540" s="17"/>
      <c r="EBB540" s="17"/>
      <c r="EBC540" s="17"/>
      <c r="EBD540" s="17"/>
      <c r="EBE540" s="17"/>
      <c r="EBF540" s="17"/>
      <c r="EBG540" s="17"/>
      <c r="EBH540" s="17"/>
      <c r="EBI540" s="17"/>
      <c r="EBJ540" s="17"/>
      <c r="EBK540" s="17"/>
      <c r="EBL540" s="17"/>
      <c r="EBM540" s="17"/>
      <c r="EBN540" s="17"/>
      <c r="EBO540" s="17"/>
      <c r="EBP540" s="17"/>
      <c r="EBQ540" s="17"/>
      <c r="EBR540" s="17"/>
      <c r="EBS540" s="17"/>
      <c r="EBT540" s="17"/>
      <c r="EBU540" s="17"/>
      <c r="EBV540" s="17"/>
      <c r="EBW540" s="17"/>
      <c r="EBX540" s="17"/>
      <c r="EBY540" s="17"/>
      <c r="EBZ540" s="17"/>
      <c r="ECA540" s="17"/>
      <c r="ECB540" s="17"/>
      <c r="ECC540" s="17"/>
      <c r="ECD540" s="17"/>
      <c r="ECE540" s="17"/>
      <c r="ECF540" s="17"/>
      <c r="ECG540" s="17"/>
      <c r="ECH540" s="17"/>
      <c r="ECI540" s="17"/>
      <c r="ECJ540" s="17"/>
      <c r="ECK540" s="17"/>
      <c r="ECL540" s="17"/>
      <c r="ECM540" s="17"/>
      <c r="ECN540" s="17"/>
      <c r="ECO540" s="17"/>
      <c r="ECP540" s="17"/>
      <c r="ECQ540" s="17"/>
      <c r="ECR540" s="17"/>
      <c r="ECS540" s="17"/>
      <c r="ECT540" s="17"/>
      <c r="ECU540" s="17"/>
      <c r="ECV540" s="17"/>
      <c r="ECW540" s="17"/>
      <c r="ECX540" s="17"/>
      <c r="ECY540" s="17"/>
      <c r="ECZ540" s="17"/>
      <c r="EDA540" s="17"/>
      <c r="EDB540" s="17"/>
      <c r="EDC540" s="17"/>
      <c r="EDD540" s="17"/>
      <c r="EDE540" s="17"/>
      <c r="EDF540" s="17"/>
      <c r="EDG540" s="17"/>
      <c r="EDH540" s="17"/>
      <c r="EDI540" s="17"/>
      <c r="EDJ540" s="17"/>
      <c r="EDK540" s="17"/>
      <c r="EDL540" s="17"/>
      <c r="EDM540" s="17"/>
      <c r="EDN540" s="17"/>
      <c r="EDO540" s="17"/>
      <c r="EDP540" s="17"/>
      <c r="EDQ540" s="17"/>
      <c r="EDR540" s="17"/>
      <c r="EDS540" s="17"/>
      <c r="EDT540" s="17"/>
      <c r="EDU540" s="17"/>
      <c r="EDV540" s="17"/>
      <c r="EDW540" s="17"/>
      <c r="EDX540" s="17"/>
      <c r="EDY540" s="17"/>
      <c r="EDZ540" s="17"/>
      <c r="EEA540" s="17"/>
      <c r="EEB540" s="17"/>
      <c r="EEC540" s="17"/>
      <c r="EED540" s="17"/>
      <c r="EEE540" s="17"/>
      <c r="EEF540" s="17"/>
      <c r="EEG540" s="17"/>
      <c r="EEH540" s="17"/>
      <c r="EEI540" s="17"/>
      <c r="EEJ540" s="17"/>
      <c r="EEK540" s="17"/>
      <c r="EEL540" s="17"/>
      <c r="EEM540" s="17"/>
      <c r="EEN540" s="17"/>
      <c r="EEO540" s="17"/>
      <c r="EEP540" s="17"/>
      <c r="EEQ540" s="17"/>
      <c r="EER540" s="17"/>
      <c r="EES540" s="17"/>
      <c r="EET540" s="17"/>
      <c r="EEU540" s="17"/>
      <c r="EEV540" s="17"/>
      <c r="EEW540" s="17"/>
      <c r="EEX540" s="17"/>
      <c r="EEY540" s="17"/>
      <c r="EEZ540" s="17"/>
      <c r="EFA540" s="17"/>
      <c r="EFB540" s="17"/>
      <c r="EFC540" s="17"/>
      <c r="EFD540" s="17"/>
      <c r="EFE540" s="17"/>
      <c r="EFF540" s="17"/>
      <c r="EFG540" s="17"/>
      <c r="EFH540" s="17"/>
      <c r="EFI540" s="17"/>
      <c r="EFJ540" s="17"/>
      <c r="EFK540" s="17"/>
      <c r="EFL540" s="17"/>
      <c r="EFM540" s="17"/>
      <c r="EFN540" s="17"/>
      <c r="EFO540" s="17"/>
      <c r="EFP540" s="17"/>
      <c r="EFQ540" s="17"/>
      <c r="EFR540" s="17"/>
      <c r="EFS540" s="17"/>
      <c r="EFT540" s="17"/>
      <c r="EFU540" s="17"/>
      <c r="EFV540" s="17"/>
      <c r="EFW540" s="17"/>
      <c r="EFX540" s="17"/>
      <c r="EFY540" s="17"/>
      <c r="EFZ540" s="17"/>
      <c r="EGA540" s="17"/>
      <c r="EGB540" s="17"/>
      <c r="EGC540" s="17"/>
      <c r="EGD540" s="17"/>
      <c r="EGE540" s="17"/>
      <c r="EGF540" s="17"/>
      <c r="EGG540" s="17"/>
      <c r="EGH540" s="17"/>
      <c r="EGI540" s="17"/>
      <c r="EGJ540" s="17"/>
      <c r="EGK540" s="17"/>
      <c r="EGL540" s="17"/>
      <c r="EGM540" s="17"/>
      <c r="EGN540" s="17"/>
      <c r="EGO540" s="17"/>
      <c r="EGP540" s="17"/>
      <c r="EGQ540" s="17"/>
      <c r="EGR540" s="17"/>
      <c r="EGS540" s="17"/>
      <c r="EGT540" s="17"/>
      <c r="EGU540" s="17"/>
      <c r="EGV540" s="17"/>
      <c r="EGW540" s="17"/>
      <c r="EGX540" s="17"/>
      <c r="EGY540" s="17"/>
      <c r="EGZ540" s="17"/>
      <c r="EHA540" s="17"/>
      <c r="EHB540" s="17"/>
      <c r="EHC540" s="17"/>
      <c r="EHD540" s="17"/>
      <c r="EHE540" s="17"/>
      <c r="EHF540" s="17"/>
      <c r="EHG540" s="17"/>
      <c r="EHH540" s="17"/>
      <c r="EHI540" s="17"/>
      <c r="EHJ540" s="17"/>
      <c r="EHK540" s="17"/>
      <c r="EHL540" s="17"/>
      <c r="EHM540" s="17"/>
      <c r="EHN540" s="17"/>
      <c r="EHO540" s="17"/>
      <c r="EHP540" s="17"/>
      <c r="EHQ540" s="17"/>
      <c r="EHR540" s="17"/>
      <c r="EHS540" s="17"/>
      <c r="EHT540" s="17"/>
      <c r="EHU540" s="17"/>
      <c r="EHV540" s="17"/>
      <c r="EHW540" s="17"/>
      <c r="EHX540" s="17"/>
      <c r="EHY540" s="17"/>
      <c r="EHZ540" s="17"/>
      <c r="EIA540" s="17"/>
      <c r="EIB540" s="17"/>
      <c r="EIC540" s="17"/>
      <c r="EID540" s="17"/>
      <c r="EIE540" s="17"/>
      <c r="EIF540" s="17"/>
      <c r="EIG540" s="17"/>
      <c r="EIH540" s="17"/>
      <c r="EII540" s="17"/>
      <c r="EIJ540" s="17"/>
      <c r="EIK540" s="17"/>
      <c r="EIL540" s="17"/>
      <c r="EIM540" s="17"/>
      <c r="EIN540" s="17"/>
      <c r="EIO540" s="17"/>
      <c r="EIP540" s="17"/>
      <c r="EIQ540" s="17"/>
      <c r="EIR540" s="17"/>
      <c r="EIS540" s="17"/>
      <c r="EIT540" s="17"/>
      <c r="EIU540" s="17"/>
      <c r="EIV540" s="17"/>
      <c r="EIW540" s="17"/>
      <c r="EIX540" s="17"/>
      <c r="EIY540" s="17"/>
      <c r="EIZ540" s="17"/>
      <c r="EJA540" s="17"/>
      <c r="EJB540" s="17"/>
      <c r="EJC540" s="17"/>
      <c r="EJD540" s="17"/>
      <c r="EJE540" s="17"/>
      <c r="EJF540" s="17"/>
      <c r="EJG540" s="17"/>
      <c r="EJH540" s="17"/>
      <c r="EJI540" s="17"/>
      <c r="EJJ540" s="17"/>
      <c r="EJK540" s="17"/>
      <c r="EJL540" s="17"/>
      <c r="EJM540" s="17"/>
      <c r="EJN540" s="17"/>
      <c r="EJO540" s="17"/>
      <c r="EJP540" s="17"/>
      <c r="EJQ540" s="17"/>
      <c r="EJR540" s="17"/>
      <c r="EJS540" s="17"/>
      <c r="EJT540" s="17"/>
      <c r="EJU540" s="17"/>
      <c r="EJV540" s="17"/>
      <c r="EJW540" s="17"/>
      <c r="EJX540" s="17"/>
      <c r="EJY540" s="17"/>
      <c r="EJZ540" s="17"/>
      <c r="EKA540" s="17"/>
      <c r="EKB540" s="17"/>
      <c r="EKC540" s="17"/>
      <c r="EKD540" s="17"/>
      <c r="EKE540" s="17"/>
      <c r="EKF540" s="17"/>
      <c r="EKG540" s="17"/>
      <c r="EKH540" s="17"/>
      <c r="EKI540" s="17"/>
      <c r="EKJ540" s="17"/>
      <c r="EKK540" s="17"/>
      <c r="EKL540" s="17"/>
      <c r="EKM540" s="17"/>
      <c r="EKN540" s="17"/>
      <c r="EKO540" s="17"/>
      <c r="EKP540" s="17"/>
      <c r="EKQ540" s="17"/>
      <c r="EKR540" s="17"/>
      <c r="EKS540" s="17"/>
      <c r="EKT540" s="17"/>
      <c r="EKU540" s="17"/>
      <c r="EKV540" s="17"/>
      <c r="EKW540" s="17"/>
      <c r="EKX540" s="17"/>
      <c r="EKY540" s="17"/>
      <c r="EKZ540" s="17"/>
      <c r="ELA540" s="17"/>
      <c r="ELB540" s="17"/>
      <c r="ELC540" s="17"/>
      <c r="ELD540" s="17"/>
      <c r="ELE540" s="17"/>
      <c r="ELF540" s="17"/>
      <c r="ELG540" s="17"/>
      <c r="ELH540" s="17"/>
      <c r="ELI540" s="17"/>
      <c r="ELJ540" s="17"/>
      <c r="ELK540" s="17"/>
      <c r="ELL540" s="17"/>
      <c r="ELM540" s="17"/>
      <c r="ELN540" s="17"/>
      <c r="ELO540" s="17"/>
      <c r="ELP540" s="17"/>
      <c r="ELQ540" s="17"/>
      <c r="ELR540" s="17"/>
      <c r="ELS540" s="17"/>
      <c r="ELT540" s="17"/>
      <c r="ELU540" s="17"/>
      <c r="ELV540" s="17"/>
      <c r="ELW540" s="17"/>
      <c r="ELX540" s="17"/>
      <c r="ELY540" s="17"/>
      <c r="ELZ540" s="17"/>
      <c r="EMA540" s="17"/>
      <c r="EMB540" s="17"/>
      <c r="EMC540" s="17"/>
      <c r="EMD540" s="17"/>
      <c r="EME540" s="17"/>
      <c r="EMF540" s="17"/>
      <c r="EMG540" s="17"/>
      <c r="EMH540" s="17"/>
      <c r="EMI540" s="17"/>
      <c r="EMJ540" s="17"/>
      <c r="EMK540" s="17"/>
      <c r="EML540" s="17"/>
      <c r="EMM540" s="17"/>
      <c r="EMN540" s="17"/>
      <c r="EMO540" s="17"/>
      <c r="EMP540" s="17"/>
      <c r="EMQ540" s="17"/>
      <c r="EMR540" s="17"/>
      <c r="EMS540" s="17"/>
      <c r="EMT540" s="17"/>
      <c r="EMU540" s="17"/>
      <c r="EMV540" s="17"/>
      <c r="EMW540" s="17"/>
      <c r="EMX540" s="17"/>
      <c r="EMY540" s="17"/>
      <c r="EMZ540" s="17"/>
      <c r="ENA540" s="17"/>
      <c r="ENB540" s="17"/>
      <c r="ENC540" s="17"/>
      <c r="END540" s="17"/>
      <c r="ENE540" s="17"/>
      <c r="ENF540" s="17"/>
      <c r="ENG540" s="17"/>
      <c r="ENH540" s="17"/>
      <c r="ENI540" s="17"/>
      <c r="ENJ540" s="17"/>
      <c r="ENK540" s="17"/>
      <c r="ENL540" s="17"/>
      <c r="ENM540" s="17"/>
      <c r="ENN540" s="17"/>
      <c r="ENO540" s="17"/>
      <c r="ENP540" s="17"/>
      <c r="ENQ540" s="17"/>
      <c r="ENR540" s="17"/>
      <c r="ENS540" s="17"/>
      <c r="ENT540" s="17"/>
      <c r="ENU540" s="17"/>
      <c r="ENV540" s="17"/>
      <c r="ENW540" s="17"/>
      <c r="ENX540" s="17"/>
      <c r="ENY540" s="17"/>
      <c r="ENZ540" s="17"/>
      <c r="EOA540" s="17"/>
      <c r="EOB540" s="17"/>
      <c r="EOC540" s="17"/>
      <c r="EOD540" s="17"/>
      <c r="EOE540" s="17"/>
      <c r="EOF540" s="17"/>
      <c r="EOG540" s="17"/>
      <c r="EOH540" s="17"/>
      <c r="EOI540" s="17"/>
      <c r="EOJ540" s="17"/>
      <c r="EOK540" s="17"/>
      <c r="EOL540" s="17"/>
      <c r="EOM540" s="17"/>
      <c r="EON540" s="17"/>
      <c r="EOO540" s="17"/>
      <c r="EOP540" s="17"/>
      <c r="EOQ540" s="17"/>
      <c r="EOR540" s="17"/>
      <c r="EOS540" s="17"/>
      <c r="EOT540" s="17"/>
      <c r="EOU540" s="17"/>
      <c r="EOV540" s="17"/>
      <c r="EOW540" s="17"/>
      <c r="EOX540" s="17"/>
      <c r="EOY540" s="17"/>
      <c r="EOZ540" s="17"/>
      <c r="EPA540" s="17"/>
      <c r="EPB540" s="17"/>
      <c r="EPC540" s="17"/>
      <c r="EPD540" s="17"/>
      <c r="EPE540" s="17"/>
      <c r="EPF540" s="17"/>
      <c r="EPG540" s="17"/>
      <c r="EPH540" s="17"/>
      <c r="EPI540" s="17"/>
      <c r="EPJ540" s="17"/>
      <c r="EPK540" s="17"/>
      <c r="EPL540" s="17"/>
      <c r="EPM540" s="17"/>
      <c r="EPN540" s="17"/>
      <c r="EPO540" s="17"/>
      <c r="EPP540" s="17"/>
      <c r="EPQ540" s="17"/>
      <c r="EPR540" s="17"/>
      <c r="EPS540" s="17"/>
      <c r="EPT540" s="17"/>
      <c r="EPU540" s="17"/>
      <c r="EPV540" s="17"/>
      <c r="EPW540" s="17"/>
      <c r="EPX540" s="17"/>
      <c r="EPY540" s="17"/>
      <c r="EPZ540" s="17"/>
      <c r="EQA540" s="17"/>
      <c r="EQB540" s="17"/>
      <c r="EQC540" s="17"/>
      <c r="EQD540" s="17"/>
      <c r="EQE540" s="17"/>
      <c r="EQF540" s="17"/>
      <c r="EQG540" s="17"/>
      <c r="EQH540" s="17"/>
      <c r="EQI540" s="17"/>
      <c r="EQJ540" s="17"/>
      <c r="EQK540" s="17"/>
      <c r="EQL540" s="17"/>
      <c r="EQM540" s="17"/>
      <c r="EQN540" s="17"/>
      <c r="EQO540" s="17"/>
      <c r="EQP540" s="17"/>
      <c r="EQQ540" s="17"/>
      <c r="EQR540" s="17"/>
      <c r="EQS540" s="17"/>
      <c r="EQT540" s="17"/>
      <c r="EQU540" s="17"/>
      <c r="EQV540" s="17"/>
      <c r="EQW540" s="17"/>
      <c r="EQX540" s="17"/>
      <c r="EQY540" s="17"/>
      <c r="EQZ540" s="17"/>
      <c r="ERA540" s="17"/>
      <c r="ERB540" s="17"/>
      <c r="ERC540" s="17"/>
      <c r="ERD540" s="17"/>
      <c r="ERE540" s="17"/>
      <c r="ERF540" s="17"/>
      <c r="ERG540" s="17"/>
      <c r="ERH540" s="17"/>
      <c r="ERI540" s="17"/>
      <c r="ERJ540" s="17"/>
      <c r="ERK540" s="17"/>
      <c r="ERL540" s="17"/>
      <c r="ERM540" s="17"/>
      <c r="ERN540" s="17"/>
      <c r="ERO540" s="17"/>
      <c r="ERP540" s="17"/>
      <c r="ERQ540" s="17"/>
      <c r="ERR540" s="17"/>
      <c r="ERS540" s="17"/>
      <c r="ERT540" s="17"/>
      <c r="ERU540" s="17"/>
      <c r="ERV540" s="17"/>
      <c r="ERW540" s="17"/>
      <c r="ERX540" s="17"/>
      <c r="ERY540" s="17"/>
      <c r="ERZ540" s="17"/>
      <c r="ESA540" s="17"/>
      <c r="ESB540" s="17"/>
      <c r="ESC540" s="17"/>
      <c r="ESD540" s="17"/>
      <c r="ESE540" s="17"/>
      <c r="ESF540" s="17"/>
      <c r="ESG540" s="17"/>
      <c r="ESH540" s="17"/>
      <c r="ESI540" s="17"/>
      <c r="ESJ540" s="17"/>
      <c r="ESK540" s="17"/>
      <c r="ESL540" s="17"/>
      <c r="ESM540" s="17"/>
      <c r="ESN540" s="17"/>
      <c r="ESO540" s="17"/>
      <c r="ESP540" s="17"/>
      <c r="ESQ540" s="17"/>
      <c r="ESR540" s="17"/>
      <c r="ESS540" s="17"/>
      <c r="EST540" s="17"/>
      <c r="ESU540" s="17"/>
      <c r="ESV540" s="17"/>
      <c r="ESW540" s="17"/>
      <c r="ESX540" s="17"/>
      <c r="ESY540" s="17"/>
      <c r="ESZ540" s="17"/>
      <c r="ETA540" s="17"/>
      <c r="ETB540" s="17"/>
      <c r="ETC540" s="17"/>
      <c r="ETD540" s="17"/>
      <c r="ETE540" s="17"/>
      <c r="ETF540" s="17"/>
      <c r="ETG540" s="17"/>
      <c r="ETH540" s="17"/>
      <c r="ETI540" s="17"/>
      <c r="ETJ540" s="17"/>
      <c r="ETK540" s="17"/>
      <c r="ETL540" s="17"/>
      <c r="ETM540" s="17"/>
      <c r="ETN540" s="17"/>
      <c r="ETO540" s="17"/>
      <c r="ETP540" s="17"/>
      <c r="ETQ540" s="17"/>
      <c r="ETR540" s="17"/>
      <c r="ETS540" s="17"/>
      <c r="ETT540" s="17"/>
      <c r="ETU540" s="17"/>
      <c r="ETV540" s="17"/>
      <c r="ETW540" s="17"/>
      <c r="ETX540" s="17"/>
      <c r="ETY540" s="17"/>
      <c r="ETZ540" s="17"/>
      <c r="EUA540" s="17"/>
      <c r="EUB540" s="17"/>
      <c r="EUC540" s="17"/>
      <c r="EUD540" s="17"/>
      <c r="EUE540" s="17"/>
      <c r="EUF540" s="17"/>
      <c r="EUG540" s="17"/>
      <c r="EUH540" s="17"/>
      <c r="EUI540" s="17"/>
      <c r="EUJ540" s="17"/>
      <c r="EUK540" s="17"/>
      <c r="EUL540" s="17"/>
      <c r="EUM540" s="17"/>
      <c r="EUN540" s="17"/>
      <c r="EUO540" s="17"/>
      <c r="EUP540" s="17"/>
      <c r="EUQ540" s="17"/>
      <c r="EUR540" s="17"/>
      <c r="EUS540" s="17"/>
      <c r="EUT540" s="17"/>
      <c r="EUU540" s="17"/>
      <c r="EUV540" s="17"/>
      <c r="EUW540" s="17"/>
      <c r="EUX540" s="17"/>
      <c r="EUY540" s="17"/>
      <c r="EUZ540" s="17"/>
      <c r="EVA540" s="17"/>
      <c r="EVB540" s="17"/>
      <c r="EVC540" s="17"/>
      <c r="EVD540" s="17"/>
      <c r="EVE540" s="17"/>
      <c r="EVF540" s="17"/>
      <c r="EVG540" s="17"/>
      <c r="EVH540" s="17"/>
      <c r="EVI540" s="17"/>
      <c r="EVJ540" s="17"/>
      <c r="EVK540" s="17"/>
      <c r="EVL540" s="17"/>
      <c r="EVM540" s="17"/>
      <c r="EVN540" s="17"/>
      <c r="EVO540" s="17"/>
      <c r="EVP540" s="17"/>
      <c r="EVQ540" s="17"/>
      <c r="EVR540" s="17"/>
      <c r="EVS540" s="17"/>
      <c r="EVT540" s="17"/>
      <c r="EVU540" s="17"/>
      <c r="EVV540" s="17"/>
      <c r="EVW540" s="17"/>
      <c r="EVX540" s="17"/>
      <c r="EVY540" s="17"/>
      <c r="EVZ540" s="17"/>
      <c r="EWA540" s="17"/>
      <c r="EWB540" s="17"/>
      <c r="EWC540" s="17"/>
      <c r="EWD540" s="17"/>
      <c r="EWE540" s="17"/>
      <c r="EWF540" s="17"/>
      <c r="EWG540" s="17"/>
      <c r="EWH540" s="17"/>
      <c r="EWI540" s="17"/>
      <c r="EWJ540" s="17"/>
      <c r="EWK540" s="17"/>
      <c r="EWL540" s="17"/>
      <c r="EWM540" s="17"/>
      <c r="EWN540" s="17"/>
      <c r="EWO540" s="17"/>
      <c r="EWP540" s="17"/>
      <c r="EWQ540" s="17"/>
      <c r="EWR540" s="17"/>
      <c r="EWS540" s="17"/>
      <c r="EWT540" s="17"/>
      <c r="EWU540" s="17"/>
      <c r="EWV540" s="17"/>
      <c r="EWW540" s="17"/>
      <c r="EWX540" s="17"/>
      <c r="EWY540" s="17"/>
      <c r="EWZ540" s="17"/>
      <c r="EXA540" s="17"/>
      <c r="EXB540" s="17"/>
      <c r="EXC540" s="17"/>
      <c r="EXD540" s="17"/>
      <c r="EXE540" s="17"/>
      <c r="EXF540" s="17"/>
      <c r="EXG540" s="17"/>
      <c r="EXH540" s="17"/>
      <c r="EXI540" s="17"/>
      <c r="EXJ540" s="17"/>
      <c r="EXK540" s="17"/>
      <c r="EXL540" s="17"/>
      <c r="EXM540" s="17"/>
      <c r="EXN540" s="17"/>
      <c r="EXO540" s="17"/>
      <c r="EXP540" s="17"/>
      <c r="EXQ540" s="17"/>
      <c r="EXR540" s="17"/>
      <c r="EXS540" s="17"/>
      <c r="EXT540" s="17"/>
      <c r="EXU540" s="17"/>
      <c r="EXV540" s="17"/>
      <c r="EXW540" s="17"/>
      <c r="EXX540" s="17"/>
      <c r="EXY540" s="17"/>
      <c r="EXZ540" s="17"/>
      <c r="EYA540" s="17"/>
      <c r="EYB540" s="17"/>
      <c r="EYC540" s="17"/>
      <c r="EYD540" s="17"/>
      <c r="EYE540" s="17"/>
      <c r="EYF540" s="17"/>
      <c r="EYG540" s="17"/>
      <c r="EYH540" s="17"/>
      <c r="EYI540" s="17"/>
      <c r="EYJ540" s="17"/>
      <c r="EYK540" s="17"/>
      <c r="EYL540" s="17"/>
      <c r="EYM540" s="17"/>
      <c r="EYN540" s="17"/>
      <c r="EYO540" s="17"/>
      <c r="EYP540" s="17"/>
      <c r="EYQ540" s="17"/>
      <c r="EYR540" s="17"/>
      <c r="EYS540" s="17"/>
      <c r="EYT540" s="17"/>
      <c r="EYU540" s="17"/>
      <c r="EYV540" s="17"/>
      <c r="EYW540" s="17"/>
      <c r="EYX540" s="17"/>
      <c r="EYY540" s="17"/>
      <c r="EYZ540" s="17"/>
      <c r="EZA540" s="17"/>
      <c r="EZB540" s="17"/>
      <c r="EZC540" s="17"/>
      <c r="EZD540" s="17"/>
      <c r="EZE540" s="17"/>
      <c r="EZF540" s="17"/>
      <c r="EZG540" s="17"/>
      <c r="EZH540" s="17"/>
      <c r="EZI540" s="17"/>
      <c r="EZJ540" s="17"/>
      <c r="EZK540" s="17"/>
      <c r="EZL540" s="17"/>
      <c r="EZM540" s="17"/>
      <c r="EZN540" s="17"/>
      <c r="EZO540" s="17"/>
      <c r="EZP540" s="17"/>
      <c r="EZQ540" s="17"/>
      <c r="EZR540" s="17"/>
      <c r="EZS540" s="17"/>
      <c r="EZT540" s="17"/>
      <c r="EZU540" s="17"/>
      <c r="EZV540" s="17"/>
      <c r="EZW540" s="17"/>
      <c r="EZX540" s="17"/>
      <c r="EZY540" s="17"/>
      <c r="EZZ540" s="17"/>
      <c r="FAA540" s="17"/>
      <c r="FAB540" s="17"/>
      <c r="FAC540" s="17"/>
      <c r="FAD540" s="17"/>
      <c r="FAE540" s="17"/>
      <c r="FAF540" s="17"/>
      <c r="FAG540" s="17"/>
      <c r="FAH540" s="17"/>
      <c r="FAI540" s="17"/>
      <c r="FAJ540" s="17"/>
      <c r="FAK540" s="17"/>
      <c r="FAL540" s="17"/>
      <c r="FAM540" s="17"/>
      <c r="FAN540" s="17"/>
      <c r="FAO540" s="17"/>
      <c r="FAP540" s="17"/>
      <c r="FAQ540" s="17"/>
      <c r="FAR540" s="17"/>
      <c r="FAS540" s="17"/>
      <c r="FAT540" s="17"/>
      <c r="FAU540" s="17"/>
      <c r="FAV540" s="17"/>
      <c r="FAW540" s="17"/>
      <c r="FAX540" s="17"/>
      <c r="FAY540" s="17"/>
      <c r="FAZ540" s="17"/>
      <c r="FBA540" s="17"/>
      <c r="FBB540" s="17"/>
      <c r="FBC540" s="17"/>
      <c r="FBD540" s="17"/>
      <c r="FBE540" s="17"/>
      <c r="FBF540" s="17"/>
      <c r="FBG540" s="17"/>
      <c r="FBH540" s="17"/>
      <c r="FBI540" s="17"/>
      <c r="FBJ540" s="17"/>
      <c r="FBK540" s="17"/>
      <c r="FBL540" s="17"/>
      <c r="FBM540" s="17"/>
      <c r="FBN540" s="17"/>
      <c r="FBO540" s="17"/>
      <c r="FBP540" s="17"/>
      <c r="FBQ540" s="17"/>
      <c r="FBR540" s="17"/>
      <c r="FBS540" s="17"/>
      <c r="FBT540" s="17"/>
      <c r="FBU540" s="17"/>
      <c r="FBV540" s="17"/>
      <c r="FBW540" s="17"/>
      <c r="FBX540" s="17"/>
      <c r="FBY540" s="17"/>
      <c r="FBZ540" s="17"/>
      <c r="FCA540" s="17"/>
      <c r="FCB540" s="17"/>
      <c r="FCC540" s="17"/>
      <c r="FCD540" s="17"/>
      <c r="FCE540" s="17"/>
      <c r="FCF540" s="17"/>
      <c r="FCG540" s="17"/>
      <c r="FCH540" s="17"/>
      <c r="FCI540" s="17"/>
      <c r="FCJ540" s="17"/>
      <c r="FCK540" s="17"/>
      <c r="FCL540" s="17"/>
      <c r="FCM540" s="17"/>
      <c r="FCN540" s="17"/>
      <c r="FCO540" s="17"/>
      <c r="FCP540" s="17"/>
      <c r="FCQ540" s="17"/>
      <c r="FCR540" s="17"/>
      <c r="FCS540" s="17"/>
      <c r="FCT540" s="17"/>
      <c r="FCU540" s="17"/>
      <c r="FCV540" s="17"/>
      <c r="FCW540" s="17"/>
      <c r="FCX540" s="17"/>
      <c r="FCY540" s="17"/>
      <c r="FCZ540" s="17"/>
      <c r="FDA540" s="17"/>
      <c r="FDB540" s="17"/>
      <c r="FDC540" s="17"/>
      <c r="FDD540" s="17"/>
      <c r="FDE540" s="17"/>
      <c r="FDF540" s="17"/>
      <c r="FDG540" s="17"/>
      <c r="FDH540" s="17"/>
      <c r="FDI540" s="17"/>
      <c r="FDJ540" s="17"/>
      <c r="FDK540" s="17"/>
      <c r="FDL540" s="17"/>
      <c r="FDM540" s="17"/>
      <c r="FDN540" s="17"/>
      <c r="FDO540" s="17"/>
      <c r="FDP540" s="17"/>
      <c r="FDQ540" s="17"/>
      <c r="FDR540" s="17"/>
      <c r="FDS540" s="17"/>
      <c r="FDT540" s="17"/>
      <c r="FDU540" s="17"/>
      <c r="FDV540" s="17"/>
      <c r="FDW540" s="17"/>
      <c r="FDX540" s="17"/>
      <c r="FDY540" s="17"/>
      <c r="FDZ540" s="17"/>
      <c r="FEA540" s="17"/>
      <c r="FEB540" s="17"/>
      <c r="FEC540" s="17"/>
      <c r="FED540" s="17"/>
      <c r="FEE540" s="17"/>
      <c r="FEF540" s="17"/>
      <c r="FEG540" s="17"/>
      <c r="FEH540" s="17"/>
      <c r="FEI540" s="17"/>
      <c r="FEJ540" s="17"/>
      <c r="FEK540" s="17"/>
      <c r="FEL540" s="17"/>
      <c r="FEM540" s="17"/>
      <c r="FEN540" s="17"/>
      <c r="FEO540" s="17"/>
      <c r="FEP540" s="17"/>
      <c r="FEQ540" s="17"/>
      <c r="FER540" s="17"/>
      <c r="FES540" s="17"/>
      <c r="FET540" s="17"/>
      <c r="FEU540" s="17"/>
      <c r="FEV540" s="17"/>
      <c r="FEW540" s="17"/>
      <c r="FEX540" s="17"/>
      <c r="FEY540" s="17"/>
      <c r="FEZ540" s="17"/>
      <c r="FFA540" s="17"/>
      <c r="FFB540" s="17"/>
      <c r="FFC540" s="17"/>
      <c r="FFD540" s="17"/>
      <c r="FFE540" s="17"/>
      <c r="FFF540" s="17"/>
      <c r="FFG540" s="17"/>
      <c r="FFH540" s="17"/>
      <c r="FFI540" s="17"/>
      <c r="FFJ540" s="17"/>
      <c r="FFK540" s="17"/>
      <c r="FFL540" s="17"/>
      <c r="FFM540" s="17"/>
      <c r="FFN540" s="17"/>
      <c r="FFO540" s="17"/>
      <c r="FFP540" s="17"/>
      <c r="FFQ540" s="17"/>
      <c r="FFR540" s="17"/>
      <c r="FFS540" s="17"/>
      <c r="FFT540" s="17"/>
      <c r="FFU540" s="17"/>
      <c r="FFV540" s="17"/>
      <c r="FFW540" s="17"/>
      <c r="FFX540" s="17"/>
      <c r="FFY540" s="17"/>
      <c r="FFZ540" s="17"/>
      <c r="FGA540" s="17"/>
      <c r="FGB540" s="17"/>
      <c r="FGC540" s="17"/>
      <c r="FGD540" s="17"/>
      <c r="FGE540" s="17"/>
      <c r="FGF540" s="17"/>
      <c r="FGG540" s="17"/>
      <c r="FGH540" s="17"/>
      <c r="FGI540" s="17"/>
      <c r="FGJ540" s="17"/>
      <c r="FGK540" s="17"/>
      <c r="FGL540" s="17"/>
      <c r="FGM540" s="17"/>
      <c r="FGN540" s="17"/>
      <c r="FGO540" s="17"/>
      <c r="FGP540" s="17"/>
      <c r="FGQ540" s="17"/>
      <c r="FGR540" s="17"/>
      <c r="FGS540" s="17"/>
      <c r="FGT540" s="17"/>
      <c r="FGU540" s="17"/>
      <c r="FGV540" s="17"/>
      <c r="FGW540" s="17"/>
      <c r="FGX540" s="17"/>
      <c r="FGY540" s="17"/>
      <c r="FGZ540" s="17"/>
      <c r="FHA540" s="17"/>
      <c r="FHB540" s="17"/>
      <c r="FHC540" s="17"/>
      <c r="FHD540" s="17"/>
      <c r="FHE540" s="17"/>
      <c r="FHF540" s="17"/>
      <c r="FHG540" s="17"/>
      <c r="FHH540" s="17"/>
      <c r="FHI540" s="17"/>
      <c r="FHJ540" s="17"/>
      <c r="FHK540" s="17"/>
      <c r="FHL540" s="17"/>
      <c r="FHM540" s="17"/>
      <c r="FHN540" s="17"/>
      <c r="FHO540" s="17"/>
      <c r="FHP540" s="17"/>
      <c r="FHQ540" s="17"/>
      <c r="FHR540" s="17"/>
      <c r="FHS540" s="17"/>
      <c r="FHT540" s="17"/>
      <c r="FHU540" s="17"/>
      <c r="FHV540" s="17"/>
      <c r="FHW540" s="17"/>
      <c r="FHX540" s="17"/>
      <c r="FHY540" s="17"/>
      <c r="FHZ540" s="17"/>
      <c r="FIA540" s="17"/>
      <c r="FIB540" s="17"/>
      <c r="FIC540" s="17"/>
      <c r="FID540" s="17"/>
      <c r="FIE540" s="17"/>
      <c r="FIF540" s="17"/>
      <c r="FIG540" s="17"/>
      <c r="FIH540" s="17"/>
      <c r="FII540" s="17"/>
      <c r="FIJ540" s="17"/>
      <c r="FIK540" s="17"/>
      <c r="FIL540" s="17"/>
      <c r="FIM540" s="17"/>
      <c r="FIN540" s="17"/>
      <c r="FIO540" s="17"/>
      <c r="FIP540" s="17"/>
      <c r="FIQ540" s="17"/>
      <c r="FIR540" s="17"/>
      <c r="FIS540" s="17"/>
      <c r="FIT540" s="17"/>
      <c r="FIU540" s="17"/>
      <c r="FIV540" s="17"/>
      <c r="FIW540" s="17"/>
      <c r="FIX540" s="17"/>
      <c r="FIY540" s="17"/>
      <c r="FIZ540" s="17"/>
      <c r="FJA540" s="17"/>
      <c r="FJB540" s="17"/>
      <c r="FJC540" s="17"/>
      <c r="FJD540" s="17"/>
      <c r="FJE540" s="17"/>
      <c r="FJF540" s="17"/>
      <c r="FJG540" s="17"/>
      <c r="FJH540" s="17"/>
      <c r="FJI540" s="17"/>
      <c r="FJJ540" s="17"/>
      <c r="FJK540" s="17"/>
      <c r="FJL540" s="17"/>
      <c r="FJM540" s="17"/>
      <c r="FJN540" s="17"/>
      <c r="FJO540" s="17"/>
      <c r="FJP540" s="17"/>
      <c r="FJQ540" s="17"/>
      <c r="FJR540" s="17"/>
      <c r="FJS540" s="17"/>
      <c r="FJT540" s="17"/>
      <c r="FJU540" s="17"/>
      <c r="FJV540" s="17"/>
      <c r="FJW540" s="17"/>
      <c r="FJX540" s="17"/>
      <c r="FJY540" s="17"/>
      <c r="FJZ540" s="17"/>
      <c r="FKA540" s="17"/>
      <c r="FKB540" s="17"/>
      <c r="FKC540" s="17"/>
      <c r="FKD540" s="17"/>
      <c r="FKE540" s="17"/>
      <c r="FKF540" s="17"/>
      <c r="FKG540" s="17"/>
      <c r="FKH540" s="17"/>
      <c r="FKI540" s="17"/>
      <c r="FKJ540" s="17"/>
      <c r="FKK540" s="17"/>
      <c r="FKL540" s="17"/>
      <c r="FKM540" s="17"/>
      <c r="FKN540" s="17"/>
      <c r="FKO540" s="17"/>
      <c r="FKP540" s="17"/>
      <c r="FKQ540" s="17"/>
      <c r="FKR540" s="17"/>
      <c r="FKS540" s="17"/>
      <c r="FKT540" s="17"/>
      <c r="FKU540" s="17"/>
      <c r="FKV540" s="17"/>
      <c r="FKW540" s="17"/>
      <c r="FKX540" s="17"/>
      <c r="FKY540" s="17"/>
      <c r="FKZ540" s="17"/>
      <c r="FLA540" s="17"/>
      <c r="FLB540" s="17"/>
      <c r="FLC540" s="17"/>
      <c r="FLD540" s="17"/>
      <c r="FLE540" s="17"/>
      <c r="FLF540" s="17"/>
      <c r="FLG540" s="17"/>
      <c r="FLH540" s="17"/>
      <c r="FLI540" s="17"/>
      <c r="FLJ540" s="17"/>
      <c r="FLK540" s="17"/>
      <c r="FLL540" s="17"/>
      <c r="FLM540" s="17"/>
      <c r="FLN540" s="17"/>
      <c r="FLO540" s="17"/>
      <c r="FLP540" s="17"/>
      <c r="FLQ540" s="17"/>
      <c r="FLR540" s="17"/>
      <c r="FLS540" s="17"/>
      <c r="FLT540" s="17"/>
      <c r="FLU540" s="17"/>
      <c r="FLV540" s="17"/>
      <c r="FLW540" s="17"/>
      <c r="FLX540" s="17"/>
      <c r="FLY540" s="17"/>
      <c r="FLZ540" s="17"/>
      <c r="FMA540" s="17"/>
      <c r="FMB540" s="17"/>
      <c r="FMC540" s="17"/>
      <c r="FMD540" s="17"/>
      <c r="FME540" s="17"/>
      <c r="FMF540" s="17"/>
      <c r="FMG540" s="17"/>
      <c r="FMH540" s="17"/>
      <c r="FMI540" s="17"/>
      <c r="FMJ540" s="17"/>
      <c r="FMK540" s="17"/>
      <c r="FML540" s="17"/>
      <c r="FMM540" s="17"/>
      <c r="FMN540" s="17"/>
      <c r="FMO540" s="17"/>
      <c r="FMP540" s="17"/>
      <c r="FMQ540" s="17"/>
      <c r="FMR540" s="17"/>
      <c r="FMS540" s="17"/>
      <c r="FMT540" s="17"/>
      <c r="FMU540" s="17"/>
      <c r="FMV540" s="17"/>
      <c r="FMW540" s="17"/>
      <c r="FMX540" s="17"/>
      <c r="FMY540" s="17"/>
      <c r="FMZ540" s="17"/>
      <c r="FNA540" s="17"/>
      <c r="FNB540" s="17"/>
      <c r="FNC540" s="17"/>
      <c r="FND540" s="17"/>
      <c r="FNE540" s="17"/>
      <c r="FNF540" s="17"/>
      <c r="FNG540" s="17"/>
      <c r="FNH540" s="17"/>
      <c r="FNI540" s="17"/>
      <c r="FNJ540" s="17"/>
      <c r="FNK540" s="17"/>
      <c r="FNL540" s="17"/>
      <c r="FNM540" s="17"/>
      <c r="FNN540" s="17"/>
      <c r="FNO540" s="17"/>
      <c r="FNP540" s="17"/>
      <c r="FNQ540" s="17"/>
      <c r="FNR540" s="17"/>
      <c r="FNS540" s="17"/>
      <c r="FNT540" s="17"/>
      <c r="FNU540" s="17"/>
      <c r="FNV540" s="17"/>
      <c r="FNW540" s="17"/>
      <c r="FNX540" s="17"/>
      <c r="FNY540" s="17"/>
      <c r="FNZ540" s="17"/>
      <c r="FOA540" s="17"/>
      <c r="FOB540" s="17"/>
      <c r="FOC540" s="17"/>
      <c r="FOD540" s="17"/>
      <c r="FOE540" s="17"/>
      <c r="FOF540" s="17"/>
      <c r="FOG540" s="17"/>
      <c r="FOH540" s="17"/>
      <c r="FOI540" s="17"/>
      <c r="FOJ540" s="17"/>
      <c r="FOK540" s="17"/>
      <c r="FOL540" s="17"/>
      <c r="FOM540" s="17"/>
      <c r="FON540" s="17"/>
      <c r="FOO540" s="17"/>
      <c r="FOP540" s="17"/>
      <c r="FOQ540" s="17"/>
      <c r="FOR540" s="17"/>
      <c r="FOS540" s="17"/>
      <c r="FOT540" s="17"/>
      <c r="FOU540" s="17"/>
      <c r="FOV540" s="17"/>
      <c r="FOW540" s="17"/>
      <c r="FOX540" s="17"/>
      <c r="FOY540" s="17"/>
      <c r="FOZ540" s="17"/>
      <c r="FPA540" s="17"/>
      <c r="FPB540" s="17"/>
      <c r="FPC540" s="17"/>
      <c r="FPD540" s="17"/>
      <c r="FPE540" s="17"/>
      <c r="FPF540" s="17"/>
      <c r="FPG540" s="17"/>
      <c r="FPH540" s="17"/>
      <c r="FPI540" s="17"/>
      <c r="FPJ540" s="17"/>
      <c r="FPK540" s="17"/>
      <c r="FPL540" s="17"/>
      <c r="FPM540" s="17"/>
      <c r="FPN540" s="17"/>
      <c r="FPO540" s="17"/>
      <c r="FPP540" s="17"/>
      <c r="FPQ540" s="17"/>
      <c r="FPR540" s="17"/>
      <c r="FPS540" s="17"/>
      <c r="FPT540" s="17"/>
      <c r="FPU540" s="17"/>
      <c r="FPV540" s="17"/>
      <c r="FPW540" s="17"/>
      <c r="FPX540" s="17"/>
      <c r="FPY540" s="17"/>
      <c r="FPZ540" s="17"/>
      <c r="FQA540" s="17"/>
      <c r="FQB540" s="17"/>
      <c r="FQC540" s="17"/>
      <c r="FQD540" s="17"/>
      <c r="FQE540" s="17"/>
      <c r="FQF540" s="17"/>
      <c r="FQG540" s="17"/>
      <c r="FQH540" s="17"/>
      <c r="FQI540" s="17"/>
      <c r="FQJ540" s="17"/>
      <c r="FQK540" s="17"/>
      <c r="FQL540" s="17"/>
      <c r="FQM540" s="17"/>
      <c r="FQN540" s="17"/>
      <c r="FQO540" s="17"/>
      <c r="FQP540" s="17"/>
      <c r="FQQ540" s="17"/>
      <c r="FQR540" s="17"/>
      <c r="FQS540" s="17"/>
      <c r="FQT540" s="17"/>
      <c r="FQU540" s="17"/>
      <c r="FQV540" s="17"/>
      <c r="FQW540" s="17"/>
      <c r="FQX540" s="17"/>
      <c r="FQY540" s="17"/>
      <c r="FQZ540" s="17"/>
      <c r="FRA540" s="17"/>
      <c r="FRB540" s="17"/>
      <c r="FRC540" s="17"/>
      <c r="FRD540" s="17"/>
      <c r="FRE540" s="17"/>
      <c r="FRF540" s="17"/>
      <c r="FRG540" s="17"/>
      <c r="FRH540" s="17"/>
      <c r="FRI540" s="17"/>
      <c r="FRJ540" s="17"/>
      <c r="FRK540" s="17"/>
      <c r="FRL540" s="17"/>
      <c r="FRM540" s="17"/>
      <c r="FRN540" s="17"/>
      <c r="FRO540" s="17"/>
      <c r="FRP540" s="17"/>
      <c r="FRQ540" s="17"/>
      <c r="FRR540" s="17"/>
      <c r="FRS540" s="17"/>
      <c r="FRT540" s="17"/>
      <c r="FRU540" s="17"/>
      <c r="FRV540" s="17"/>
      <c r="FRW540" s="17"/>
      <c r="FRX540" s="17"/>
      <c r="FRY540" s="17"/>
      <c r="FRZ540" s="17"/>
      <c r="FSA540" s="17"/>
      <c r="FSB540" s="17"/>
      <c r="FSC540" s="17"/>
      <c r="FSD540" s="17"/>
      <c r="FSE540" s="17"/>
      <c r="FSF540" s="17"/>
      <c r="FSG540" s="17"/>
      <c r="FSH540" s="17"/>
      <c r="FSI540" s="17"/>
      <c r="FSJ540" s="17"/>
      <c r="FSK540" s="17"/>
      <c r="FSL540" s="17"/>
      <c r="FSM540" s="17"/>
      <c r="FSN540" s="17"/>
      <c r="FSO540" s="17"/>
      <c r="FSP540" s="17"/>
      <c r="FSQ540" s="17"/>
      <c r="FSR540" s="17"/>
      <c r="FSS540" s="17"/>
      <c r="FST540" s="17"/>
      <c r="FSU540" s="17"/>
      <c r="FSV540" s="17"/>
      <c r="FSW540" s="17"/>
      <c r="FSX540" s="17"/>
      <c r="FSY540" s="17"/>
      <c r="FSZ540" s="17"/>
      <c r="FTA540" s="17"/>
      <c r="FTB540" s="17"/>
      <c r="FTC540" s="17"/>
      <c r="FTD540" s="17"/>
      <c r="FTE540" s="17"/>
      <c r="FTF540" s="17"/>
      <c r="FTG540" s="17"/>
      <c r="FTH540" s="17"/>
      <c r="FTI540" s="17"/>
      <c r="FTJ540" s="17"/>
      <c r="FTK540" s="17"/>
      <c r="FTL540" s="17"/>
      <c r="FTM540" s="17"/>
      <c r="FTN540" s="17"/>
      <c r="FTO540" s="17"/>
      <c r="FTP540" s="17"/>
      <c r="FTQ540" s="17"/>
      <c r="FTR540" s="17"/>
      <c r="FTS540" s="17"/>
      <c r="FTT540" s="17"/>
      <c r="FTU540" s="17"/>
      <c r="FTV540" s="17"/>
      <c r="FTW540" s="17"/>
      <c r="FTX540" s="17"/>
      <c r="FTY540" s="17"/>
      <c r="FTZ540" s="17"/>
      <c r="FUA540" s="17"/>
      <c r="FUB540" s="17"/>
      <c r="FUC540" s="17"/>
      <c r="FUD540" s="17"/>
      <c r="FUE540" s="17"/>
      <c r="FUF540" s="17"/>
      <c r="FUG540" s="17"/>
      <c r="FUH540" s="17"/>
      <c r="FUI540" s="17"/>
      <c r="FUJ540" s="17"/>
      <c r="FUK540" s="17"/>
      <c r="FUL540" s="17"/>
      <c r="FUM540" s="17"/>
      <c r="FUN540" s="17"/>
      <c r="FUO540" s="17"/>
      <c r="FUP540" s="17"/>
      <c r="FUQ540" s="17"/>
      <c r="FUR540" s="17"/>
      <c r="FUS540" s="17"/>
      <c r="FUT540" s="17"/>
      <c r="FUU540" s="17"/>
      <c r="FUV540" s="17"/>
      <c r="FUW540" s="17"/>
      <c r="FUX540" s="17"/>
      <c r="FUY540" s="17"/>
      <c r="FUZ540" s="17"/>
      <c r="FVA540" s="17"/>
      <c r="FVB540" s="17"/>
      <c r="FVC540" s="17"/>
      <c r="FVD540" s="17"/>
      <c r="FVE540" s="17"/>
      <c r="FVF540" s="17"/>
      <c r="FVG540" s="17"/>
      <c r="FVH540" s="17"/>
      <c r="FVI540" s="17"/>
      <c r="FVJ540" s="17"/>
      <c r="FVK540" s="17"/>
      <c r="FVL540" s="17"/>
      <c r="FVM540" s="17"/>
      <c r="FVN540" s="17"/>
      <c r="FVO540" s="17"/>
      <c r="FVP540" s="17"/>
      <c r="FVQ540" s="17"/>
      <c r="FVR540" s="17"/>
      <c r="FVS540" s="17"/>
      <c r="FVT540" s="17"/>
      <c r="FVU540" s="17"/>
      <c r="FVV540" s="17"/>
      <c r="FVW540" s="17"/>
      <c r="FVX540" s="17"/>
      <c r="FVY540" s="17"/>
      <c r="FVZ540" s="17"/>
      <c r="FWA540" s="17"/>
      <c r="FWB540" s="17"/>
      <c r="FWC540" s="17"/>
      <c r="FWD540" s="17"/>
      <c r="FWE540" s="17"/>
      <c r="FWF540" s="17"/>
      <c r="FWG540" s="17"/>
      <c r="FWH540" s="17"/>
      <c r="FWI540" s="17"/>
      <c r="FWJ540" s="17"/>
      <c r="FWK540" s="17"/>
      <c r="FWL540" s="17"/>
      <c r="FWM540" s="17"/>
      <c r="FWN540" s="17"/>
      <c r="FWO540" s="17"/>
      <c r="FWP540" s="17"/>
      <c r="FWQ540" s="17"/>
      <c r="FWR540" s="17"/>
      <c r="FWS540" s="17"/>
      <c r="FWT540" s="17"/>
      <c r="FWU540" s="17"/>
      <c r="FWV540" s="17"/>
      <c r="FWW540" s="17"/>
      <c r="FWX540" s="17"/>
      <c r="FWY540" s="17"/>
      <c r="FWZ540" s="17"/>
      <c r="FXA540" s="17"/>
      <c r="FXB540" s="17"/>
      <c r="FXC540" s="17"/>
      <c r="FXD540" s="17"/>
      <c r="FXE540" s="17"/>
      <c r="FXF540" s="17"/>
      <c r="FXG540" s="17"/>
      <c r="FXH540" s="17"/>
      <c r="FXI540" s="17"/>
      <c r="FXJ540" s="17"/>
      <c r="FXK540" s="17"/>
      <c r="FXL540" s="17"/>
      <c r="FXM540" s="17"/>
      <c r="FXN540" s="17"/>
      <c r="FXO540" s="17"/>
      <c r="FXP540" s="17"/>
      <c r="FXQ540" s="17"/>
      <c r="FXR540" s="17"/>
      <c r="FXS540" s="17"/>
      <c r="FXT540" s="17"/>
      <c r="FXU540" s="17"/>
      <c r="FXV540" s="17"/>
      <c r="FXW540" s="17"/>
      <c r="FXX540" s="17"/>
      <c r="FXY540" s="17"/>
      <c r="FXZ540" s="17"/>
      <c r="FYA540" s="17"/>
      <c r="FYB540" s="17"/>
      <c r="FYC540" s="17"/>
      <c r="FYD540" s="17"/>
      <c r="FYE540" s="17"/>
      <c r="FYF540" s="17"/>
      <c r="FYG540" s="17"/>
      <c r="FYH540" s="17"/>
      <c r="FYI540" s="17"/>
      <c r="FYJ540" s="17"/>
      <c r="FYK540" s="17"/>
      <c r="FYL540" s="17"/>
      <c r="FYM540" s="17"/>
      <c r="FYN540" s="17"/>
      <c r="FYO540" s="17"/>
      <c r="FYP540" s="17"/>
      <c r="FYQ540" s="17"/>
      <c r="FYR540" s="17"/>
      <c r="FYS540" s="17"/>
      <c r="FYT540" s="17"/>
      <c r="FYU540" s="17"/>
      <c r="FYV540" s="17"/>
      <c r="FYW540" s="17"/>
      <c r="FYX540" s="17"/>
      <c r="FYY540" s="17"/>
      <c r="FYZ540" s="17"/>
      <c r="FZA540" s="17"/>
      <c r="FZB540" s="17"/>
      <c r="FZC540" s="17"/>
      <c r="FZD540" s="17"/>
      <c r="FZE540" s="17"/>
      <c r="FZF540" s="17"/>
      <c r="FZG540" s="17"/>
      <c r="FZH540" s="17"/>
      <c r="FZI540" s="17"/>
      <c r="FZJ540" s="17"/>
      <c r="FZK540" s="17"/>
      <c r="FZL540" s="17"/>
      <c r="FZM540" s="17"/>
      <c r="FZN540" s="17"/>
      <c r="FZO540" s="17"/>
      <c r="FZP540" s="17"/>
      <c r="FZQ540" s="17"/>
      <c r="FZR540" s="17"/>
      <c r="FZS540" s="17"/>
      <c r="FZT540" s="17"/>
      <c r="FZU540" s="17"/>
      <c r="FZV540" s="17"/>
      <c r="FZW540" s="17"/>
      <c r="FZX540" s="17"/>
      <c r="FZY540" s="17"/>
      <c r="FZZ540" s="17"/>
      <c r="GAA540" s="17"/>
      <c r="GAB540" s="17"/>
      <c r="GAC540" s="17"/>
      <c r="GAD540" s="17"/>
      <c r="GAE540" s="17"/>
      <c r="GAF540" s="17"/>
      <c r="GAG540" s="17"/>
      <c r="GAH540" s="17"/>
      <c r="GAI540" s="17"/>
      <c r="GAJ540" s="17"/>
      <c r="GAK540" s="17"/>
      <c r="GAL540" s="17"/>
      <c r="GAM540" s="17"/>
      <c r="GAN540" s="17"/>
      <c r="GAO540" s="17"/>
      <c r="GAP540" s="17"/>
      <c r="GAQ540" s="17"/>
      <c r="GAR540" s="17"/>
      <c r="GAS540" s="17"/>
      <c r="GAT540" s="17"/>
      <c r="GAU540" s="17"/>
      <c r="GAV540" s="17"/>
      <c r="GAW540" s="17"/>
      <c r="GAX540" s="17"/>
      <c r="GAY540" s="17"/>
      <c r="GAZ540" s="17"/>
      <c r="GBA540" s="17"/>
      <c r="GBB540" s="17"/>
      <c r="GBC540" s="17"/>
      <c r="GBD540" s="17"/>
      <c r="GBE540" s="17"/>
      <c r="GBF540" s="17"/>
      <c r="GBG540" s="17"/>
      <c r="GBH540" s="17"/>
      <c r="GBI540" s="17"/>
      <c r="GBJ540" s="17"/>
      <c r="GBK540" s="17"/>
      <c r="GBL540" s="17"/>
      <c r="GBM540" s="17"/>
      <c r="GBN540" s="17"/>
      <c r="GBO540" s="17"/>
      <c r="GBP540" s="17"/>
      <c r="GBQ540" s="17"/>
      <c r="GBR540" s="17"/>
      <c r="GBS540" s="17"/>
      <c r="GBT540" s="17"/>
      <c r="GBU540" s="17"/>
      <c r="GBV540" s="17"/>
      <c r="GBW540" s="17"/>
      <c r="GBX540" s="17"/>
      <c r="GBY540" s="17"/>
      <c r="GBZ540" s="17"/>
      <c r="GCA540" s="17"/>
      <c r="GCB540" s="17"/>
      <c r="GCC540" s="17"/>
      <c r="GCD540" s="17"/>
      <c r="GCE540" s="17"/>
      <c r="GCF540" s="17"/>
      <c r="GCG540" s="17"/>
      <c r="GCH540" s="17"/>
      <c r="GCI540" s="17"/>
      <c r="GCJ540" s="17"/>
      <c r="GCK540" s="17"/>
      <c r="GCL540" s="17"/>
      <c r="GCM540" s="17"/>
      <c r="GCN540" s="17"/>
      <c r="GCO540" s="17"/>
      <c r="GCP540" s="17"/>
      <c r="GCQ540" s="17"/>
      <c r="GCR540" s="17"/>
      <c r="GCS540" s="17"/>
      <c r="GCT540" s="17"/>
      <c r="GCU540" s="17"/>
      <c r="GCV540" s="17"/>
      <c r="GCW540" s="17"/>
      <c r="GCX540" s="17"/>
      <c r="GCY540" s="17"/>
      <c r="GCZ540" s="17"/>
      <c r="GDA540" s="17"/>
      <c r="GDB540" s="17"/>
      <c r="GDC540" s="17"/>
      <c r="GDD540" s="17"/>
      <c r="GDE540" s="17"/>
      <c r="GDF540" s="17"/>
      <c r="GDG540" s="17"/>
      <c r="GDH540" s="17"/>
      <c r="GDI540" s="17"/>
      <c r="GDJ540" s="17"/>
      <c r="GDK540" s="17"/>
      <c r="GDL540" s="17"/>
      <c r="GDM540" s="17"/>
      <c r="GDN540" s="17"/>
      <c r="GDO540" s="17"/>
      <c r="GDP540" s="17"/>
      <c r="GDQ540" s="17"/>
      <c r="GDR540" s="17"/>
      <c r="GDS540" s="17"/>
      <c r="GDT540" s="17"/>
      <c r="GDU540" s="17"/>
      <c r="GDV540" s="17"/>
      <c r="GDW540" s="17"/>
      <c r="GDX540" s="17"/>
      <c r="GDY540" s="17"/>
      <c r="GDZ540" s="17"/>
      <c r="GEA540" s="17"/>
      <c r="GEB540" s="17"/>
      <c r="GEC540" s="17"/>
      <c r="GED540" s="17"/>
      <c r="GEE540" s="17"/>
      <c r="GEF540" s="17"/>
      <c r="GEG540" s="17"/>
      <c r="GEH540" s="17"/>
      <c r="GEI540" s="17"/>
      <c r="GEJ540" s="17"/>
      <c r="GEK540" s="17"/>
      <c r="GEL540" s="17"/>
      <c r="GEM540" s="17"/>
      <c r="GEN540" s="17"/>
      <c r="GEO540" s="17"/>
      <c r="GEP540" s="17"/>
      <c r="GEQ540" s="17"/>
      <c r="GER540" s="17"/>
      <c r="GES540" s="17"/>
      <c r="GET540" s="17"/>
      <c r="GEU540" s="17"/>
      <c r="GEV540" s="17"/>
      <c r="GEW540" s="17"/>
      <c r="GEX540" s="17"/>
      <c r="GEY540" s="17"/>
      <c r="GEZ540" s="17"/>
      <c r="GFA540" s="17"/>
      <c r="GFB540" s="17"/>
      <c r="GFC540" s="17"/>
      <c r="GFD540" s="17"/>
      <c r="GFE540" s="17"/>
      <c r="GFF540" s="17"/>
      <c r="GFG540" s="17"/>
      <c r="GFH540" s="17"/>
      <c r="GFI540" s="17"/>
      <c r="GFJ540" s="17"/>
      <c r="GFK540" s="17"/>
      <c r="GFL540" s="17"/>
      <c r="GFM540" s="17"/>
      <c r="GFN540" s="17"/>
      <c r="GFO540" s="17"/>
      <c r="GFP540" s="17"/>
      <c r="GFQ540" s="17"/>
      <c r="GFR540" s="17"/>
      <c r="GFS540" s="17"/>
      <c r="GFT540" s="17"/>
      <c r="GFU540" s="17"/>
      <c r="GFV540" s="17"/>
      <c r="GFW540" s="17"/>
      <c r="GFX540" s="17"/>
      <c r="GFY540" s="17"/>
      <c r="GFZ540" s="17"/>
      <c r="GGA540" s="17"/>
      <c r="GGB540" s="17"/>
      <c r="GGC540" s="17"/>
      <c r="GGD540" s="17"/>
      <c r="GGE540" s="17"/>
      <c r="GGF540" s="17"/>
      <c r="GGG540" s="17"/>
      <c r="GGH540" s="17"/>
      <c r="GGI540" s="17"/>
      <c r="GGJ540" s="17"/>
      <c r="GGK540" s="17"/>
      <c r="GGL540" s="17"/>
      <c r="GGM540" s="17"/>
      <c r="GGN540" s="17"/>
      <c r="GGO540" s="17"/>
      <c r="GGP540" s="17"/>
      <c r="GGQ540" s="17"/>
      <c r="GGR540" s="17"/>
      <c r="GGS540" s="17"/>
      <c r="GGT540" s="17"/>
      <c r="GGU540" s="17"/>
      <c r="GGV540" s="17"/>
      <c r="GGW540" s="17"/>
      <c r="GGX540" s="17"/>
      <c r="GGY540" s="17"/>
      <c r="GGZ540" s="17"/>
      <c r="GHA540" s="17"/>
      <c r="GHB540" s="17"/>
      <c r="GHC540" s="17"/>
      <c r="GHD540" s="17"/>
      <c r="GHE540" s="17"/>
      <c r="GHF540" s="17"/>
      <c r="GHG540" s="17"/>
      <c r="GHH540" s="17"/>
      <c r="GHI540" s="17"/>
      <c r="GHJ540" s="17"/>
      <c r="GHK540" s="17"/>
      <c r="GHL540" s="17"/>
      <c r="GHM540" s="17"/>
      <c r="GHN540" s="17"/>
      <c r="GHO540" s="17"/>
      <c r="GHP540" s="17"/>
      <c r="GHQ540" s="17"/>
      <c r="GHR540" s="17"/>
      <c r="GHS540" s="17"/>
      <c r="GHT540" s="17"/>
      <c r="GHU540" s="17"/>
      <c r="GHV540" s="17"/>
      <c r="GHW540" s="17"/>
      <c r="GHX540" s="17"/>
      <c r="GHY540" s="17"/>
      <c r="GHZ540" s="17"/>
      <c r="GIA540" s="17"/>
      <c r="GIB540" s="17"/>
      <c r="GIC540" s="17"/>
      <c r="GID540" s="17"/>
      <c r="GIE540" s="17"/>
      <c r="GIF540" s="17"/>
      <c r="GIG540" s="17"/>
      <c r="GIH540" s="17"/>
      <c r="GII540" s="17"/>
      <c r="GIJ540" s="17"/>
      <c r="GIK540" s="17"/>
      <c r="GIL540" s="17"/>
      <c r="GIM540" s="17"/>
      <c r="GIN540" s="17"/>
      <c r="GIO540" s="17"/>
      <c r="GIP540" s="17"/>
      <c r="GIQ540" s="17"/>
      <c r="GIR540" s="17"/>
      <c r="GIS540" s="17"/>
      <c r="GIT540" s="17"/>
      <c r="GIU540" s="17"/>
      <c r="GIV540" s="17"/>
      <c r="GIW540" s="17"/>
      <c r="GIX540" s="17"/>
      <c r="GIY540" s="17"/>
      <c r="GIZ540" s="17"/>
      <c r="GJA540" s="17"/>
      <c r="GJB540" s="17"/>
      <c r="GJC540" s="17"/>
      <c r="GJD540" s="17"/>
      <c r="GJE540" s="17"/>
      <c r="GJF540" s="17"/>
      <c r="GJG540" s="17"/>
      <c r="GJH540" s="17"/>
      <c r="GJI540" s="17"/>
      <c r="GJJ540" s="17"/>
      <c r="GJK540" s="17"/>
      <c r="GJL540" s="17"/>
      <c r="GJM540" s="17"/>
      <c r="GJN540" s="17"/>
      <c r="GJO540" s="17"/>
      <c r="GJP540" s="17"/>
      <c r="GJQ540" s="17"/>
      <c r="GJR540" s="17"/>
      <c r="GJS540" s="17"/>
      <c r="GJT540" s="17"/>
      <c r="GJU540" s="17"/>
      <c r="GJV540" s="17"/>
      <c r="GJW540" s="17"/>
      <c r="GJX540" s="17"/>
      <c r="GJY540" s="17"/>
      <c r="GJZ540" s="17"/>
      <c r="GKA540" s="17"/>
      <c r="GKB540" s="17"/>
      <c r="GKC540" s="17"/>
      <c r="GKD540" s="17"/>
      <c r="GKE540" s="17"/>
      <c r="GKF540" s="17"/>
      <c r="GKG540" s="17"/>
      <c r="GKH540" s="17"/>
      <c r="GKI540" s="17"/>
      <c r="GKJ540" s="17"/>
      <c r="GKK540" s="17"/>
      <c r="GKL540" s="17"/>
      <c r="GKM540" s="17"/>
      <c r="GKN540" s="17"/>
      <c r="GKO540" s="17"/>
      <c r="GKP540" s="17"/>
      <c r="GKQ540" s="17"/>
      <c r="GKR540" s="17"/>
      <c r="GKS540" s="17"/>
      <c r="GKT540" s="17"/>
      <c r="GKU540" s="17"/>
      <c r="GKV540" s="17"/>
      <c r="GKW540" s="17"/>
      <c r="GKX540" s="17"/>
      <c r="GKY540" s="17"/>
      <c r="GKZ540" s="17"/>
      <c r="GLA540" s="17"/>
      <c r="GLB540" s="17"/>
      <c r="GLC540" s="17"/>
      <c r="GLD540" s="17"/>
      <c r="GLE540" s="17"/>
      <c r="GLF540" s="17"/>
      <c r="GLG540" s="17"/>
      <c r="GLH540" s="17"/>
      <c r="GLI540" s="17"/>
      <c r="GLJ540" s="17"/>
      <c r="GLK540" s="17"/>
      <c r="GLL540" s="17"/>
      <c r="GLM540" s="17"/>
      <c r="GLN540" s="17"/>
      <c r="GLO540" s="17"/>
      <c r="GLP540" s="17"/>
      <c r="GLQ540" s="17"/>
      <c r="GLR540" s="17"/>
      <c r="GLS540" s="17"/>
      <c r="GLT540" s="17"/>
      <c r="GLU540" s="17"/>
      <c r="GLV540" s="17"/>
      <c r="GLW540" s="17"/>
      <c r="GLX540" s="17"/>
      <c r="GLY540" s="17"/>
      <c r="GLZ540" s="17"/>
      <c r="GMA540" s="17"/>
      <c r="GMB540" s="17"/>
      <c r="GMC540" s="17"/>
      <c r="GMD540" s="17"/>
      <c r="GME540" s="17"/>
      <c r="GMF540" s="17"/>
      <c r="GMG540" s="17"/>
      <c r="GMH540" s="17"/>
      <c r="GMI540" s="17"/>
      <c r="GMJ540" s="17"/>
      <c r="GMK540" s="17"/>
      <c r="GML540" s="17"/>
      <c r="GMM540" s="17"/>
      <c r="GMN540" s="17"/>
      <c r="GMO540" s="17"/>
      <c r="GMP540" s="17"/>
      <c r="GMQ540" s="17"/>
      <c r="GMR540" s="17"/>
      <c r="GMS540" s="17"/>
      <c r="GMT540" s="17"/>
      <c r="GMU540" s="17"/>
      <c r="GMV540" s="17"/>
      <c r="GMW540" s="17"/>
      <c r="GMX540" s="17"/>
      <c r="GMY540" s="17"/>
      <c r="GMZ540" s="17"/>
      <c r="GNA540" s="17"/>
      <c r="GNB540" s="17"/>
      <c r="GNC540" s="17"/>
      <c r="GND540" s="17"/>
      <c r="GNE540" s="17"/>
      <c r="GNF540" s="17"/>
      <c r="GNG540" s="17"/>
      <c r="GNH540" s="17"/>
      <c r="GNI540" s="17"/>
      <c r="GNJ540" s="17"/>
      <c r="GNK540" s="17"/>
      <c r="GNL540" s="17"/>
      <c r="GNM540" s="17"/>
      <c r="GNN540" s="17"/>
      <c r="GNO540" s="17"/>
      <c r="GNP540" s="17"/>
      <c r="GNQ540" s="17"/>
      <c r="GNR540" s="17"/>
      <c r="GNS540" s="17"/>
      <c r="GNT540" s="17"/>
      <c r="GNU540" s="17"/>
      <c r="GNV540" s="17"/>
      <c r="GNW540" s="17"/>
      <c r="GNX540" s="17"/>
      <c r="GNY540" s="17"/>
      <c r="GNZ540" s="17"/>
      <c r="GOA540" s="17"/>
      <c r="GOB540" s="17"/>
      <c r="GOC540" s="17"/>
      <c r="GOD540" s="17"/>
      <c r="GOE540" s="17"/>
      <c r="GOF540" s="17"/>
      <c r="GOG540" s="17"/>
      <c r="GOH540" s="17"/>
      <c r="GOI540" s="17"/>
      <c r="GOJ540" s="17"/>
      <c r="GOK540" s="17"/>
      <c r="GOL540" s="17"/>
      <c r="GOM540" s="17"/>
      <c r="GON540" s="17"/>
      <c r="GOO540" s="17"/>
      <c r="GOP540" s="17"/>
      <c r="GOQ540" s="17"/>
      <c r="GOR540" s="17"/>
      <c r="GOS540" s="17"/>
      <c r="GOT540" s="17"/>
      <c r="GOU540" s="17"/>
      <c r="GOV540" s="17"/>
      <c r="GOW540" s="17"/>
      <c r="GOX540" s="17"/>
      <c r="GOY540" s="17"/>
      <c r="GOZ540" s="17"/>
      <c r="GPA540" s="17"/>
      <c r="GPB540" s="17"/>
      <c r="GPC540" s="17"/>
      <c r="GPD540" s="17"/>
      <c r="GPE540" s="17"/>
      <c r="GPF540" s="17"/>
      <c r="GPG540" s="17"/>
      <c r="GPH540" s="17"/>
      <c r="GPI540" s="17"/>
      <c r="GPJ540" s="17"/>
      <c r="GPK540" s="17"/>
      <c r="GPL540" s="17"/>
      <c r="GPM540" s="17"/>
      <c r="GPN540" s="17"/>
      <c r="GPO540" s="17"/>
      <c r="GPP540" s="17"/>
      <c r="GPQ540" s="17"/>
      <c r="GPR540" s="17"/>
      <c r="GPS540" s="17"/>
      <c r="GPT540" s="17"/>
      <c r="GPU540" s="17"/>
      <c r="GPV540" s="17"/>
      <c r="GPW540" s="17"/>
      <c r="GPX540" s="17"/>
      <c r="GPY540" s="17"/>
      <c r="GPZ540" s="17"/>
      <c r="GQA540" s="17"/>
      <c r="GQB540" s="17"/>
      <c r="GQC540" s="17"/>
      <c r="GQD540" s="17"/>
      <c r="GQE540" s="17"/>
      <c r="GQF540" s="17"/>
      <c r="GQG540" s="17"/>
      <c r="GQH540" s="17"/>
      <c r="GQI540" s="17"/>
      <c r="GQJ540" s="17"/>
      <c r="GQK540" s="17"/>
      <c r="GQL540" s="17"/>
      <c r="GQM540" s="17"/>
      <c r="GQN540" s="17"/>
      <c r="GQO540" s="17"/>
      <c r="GQP540" s="17"/>
      <c r="GQQ540" s="17"/>
      <c r="GQR540" s="17"/>
      <c r="GQS540" s="17"/>
      <c r="GQT540" s="17"/>
      <c r="GQU540" s="17"/>
      <c r="GQV540" s="17"/>
      <c r="GQW540" s="17"/>
      <c r="GQX540" s="17"/>
      <c r="GQY540" s="17"/>
      <c r="GQZ540" s="17"/>
      <c r="GRA540" s="17"/>
      <c r="GRB540" s="17"/>
      <c r="GRC540" s="17"/>
      <c r="GRD540" s="17"/>
      <c r="GRE540" s="17"/>
      <c r="GRF540" s="17"/>
      <c r="GRG540" s="17"/>
      <c r="GRH540" s="17"/>
      <c r="GRI540" s="17"/>
      <c r="GRJ540" s="17"/>
      <c r="GRK540" s="17"/>
      <c r="GRL540" s="17"/>
      <c r="GRM540" s="17"/>
      <c r="GRN540" s="17"/>
      <c r="GRO540" s="17"/>
      <c r="GRP540" s="17"/>
      <c r="GRQ540" s="17"/>
      <c r="GRR540" s="17"/>
      <c r="GRS540" s="17"/>
      <c r="GRT540" s="17"/>
      <c r="GRU540" s="17"/>
      <c r="GRV540" s="17"/>
      <c r="GRW540" s="17"/>
      <c r="GRX540" s="17"/>
      <c r="GRY540" s="17"/>
      <c r="GRZ540" s="17"/>
      <c r="GSA540" s="17"/>
      <c r="GSB540" s="17"/>
      <c r="GSC540" s="17"/>
      <c r="GSD540" s="17"/>
      <c r="GSE540" s="17"/>
      <c r="GSF540" s="17"/>
      <c r="GSG540" s="17"/>
      <c r="GSH540" s="17"/>
      <c r="GSI540" s="17"/>
      <c r="GSJ540" s="17"/>
      <c r="GSK540" s="17"/>
      <c r="GSL540" s="17"/>
      <c r="GSM540" s="17"/>
      <c r="GSN540" s="17"/>
      <c r="GSO540" s="17"/>
      <c r="GSP540" s="17"/>
      <c r="GSQ540" s="17"/>
      <c r="GSR540" s="17"/>
      <c r="GSS540" s="17"/>
      <c r="GST540" s="17"/>
      <c r="GSU540" s="17"/>
      <c r="GSV540" s="17"/>
      <c r="GSW540" s="17"/>
      <c r="GSX540" s="17"/>
      <c r="GSY540" s="17"/>
      <c r="GSZ540" s="17"/>
      <c r="GTA540" s="17"/>
      <c r="GTB540" s="17"/>
      <c r="GTC540" s="17"/>
      <c r="GTD540" s="17"/>
      <c r="GTE540" s="17"/>
      <c r="GTF540" s="17"/>
      <c r="GTG540" s="17"/>
      <c r="GTH540" s="17"/>
      <c r="GTI540" s="17"/>
      <c r="GTJ540" s="17"/>
      <c r="GTK540" s="17"/>
      <c r="GTL540" s="17"/>
      <c r="GTM540" s="17"/>
      <c r="GTN540" s="17"/>
      <c r="GTO540" s="17"/>
      <c r="GTP540" s="17"/>
      <c r="GTQ540" s="17"/>
      <c r="GTR540" s="17"/>
      <c r="GTS540" s="17"/>
      <c r="GTT540" s="17"/>
      <c r="GTU540" s="17"/>
      <c r="GTV540" s="17"/>
      <c r="GTW540" s="17"/>
      <c r="GTX540" s="17"/>
      <c r="GTY540" s="17"/>
      <c r="GTZ540" s="17"/>
      <c r="GUA540" s="17"/>
      <c r="GUB540" s="17"/>
      <c r="GUC540" s="17"/>
      <c r="GUD540" s="17"/>
      <c r="GUE540" s="17"/>
      <c r="GUF540" s="17"/>
      <c r="GUG540" s="17"/>
      <c r="GUH540" s="17"/>
      <c r="GUI540" s="17"/>
      <c r="GUJ540" s="17"/>
      <c r="GUK540" s="17"/>
      <c r="GUL540" s="17"/>
      <c r="GUM540" s="17"/>
      <c r="GUN540" s="17"/>
      <c r="GUO540" s="17"/>
      <c r="GUP540" s="17"/>
      <c r="GUQ540" s="17"/>
      <c r="GUR540" s="17"/>
      <c r="GUS540" s="17"/>
      <c r="GUT540" s="17"/>
      <c r="GUU540" s="17"/>
      <c r="GUV540" s="17"/>
      <c r="GUW540" s="17"/>
      <c r="GUX540" s="17"/>
      <c r="GUY540" s="17"/>
      <c r="GUZ540" s="17"/>
      <c r="GVA540" s="17"/>
      <c r="GVB540" s="17"/>
      <c r="GVC540" s="17"/>
      <c r="GVD540" s="17"/>
      <c r="GVE540" s="17"/>
      <c r="GVF540" s="17"/>
      <c r="GVG540" s="17"/>
      <c r="GVH540" s="17"/>
      <c r="GVI540" s="17"/>
      <c r="GVJ540" s="17"/>
      <c r="GVK540" s="17"/>
      <c r="GVL540" s="17"/>
      <c r="GVM540" s="17"/>
      <c r="GVN540" s="17"/>
      <c r="GVO540" s="17"/>
      <c r="GVP540" s="17"/>
      <c r="GVQ540" s="17"/>
      <c r="GVR540" s="17"/>
      <c r="GVS540" s="17"/>
      <c r="GVT540" s="17"/>
      <c r="GVU540" s="17"/>
      <c r="GVV540" s="17"/>
      <c r="GVW540" s="17"/>
      <c r="GVX540" s="17"/>
      <c r="GVY540" s="17"/>
      <c r="GVZ540" s="17"/>
      <c r="GWA540" s="17"/>
      <c r="GWB540" s="17"/>
      <c r="GWC540" s="17"/>
      <c r="GWD540" s="17"/>
      <c r="GWE540" s="17"/>
      <c r="GWF540" s="17"/>
      <c r="GWG540" s="17"/>
      <c r="GWH540" s="17"/>
      <c r="GWI540" s="17"/>
      <c r="GWJ540" s="17"/>
      <c r="GWK540" s="17"/>
      <c r="GWL540" s="17"/>
      <c r="GWM540" s="17"/>
      <c r="GWN540" s="17"/>
      <c r="GWO540" s="17"/>
      <c r="GWP540" s="17"/>
      <c r="GWQ540" s="17"/>
      <c r="GWR540" s="17"/>
      <c r="GWS540" s="17"/>
      <c r="GWT540" s="17"/>
      <c r="GWU540" s="17"/>
      <c r="GWV540" s="17"/>
      <c r="GWW540" s="17"/>
      <c r="GWX540" s="17"/>
      <c r="GWY540" s="17"/>
      <c r="GWZ540" s="17"/>
      <c r="GXA540" s="17"/>
      <c r="GXB540" s="17"/>
      <c r="GXC540" s="17"/>
      <c r="GXD540" s="17"/>
      <c r="GXE540" s="17"/>
      <c r="GXF540" s="17"/>
      <c r="GXG540" s="17"/>
      <c r="GXH540" s="17"/>
      <c r="GXI540" s="17"/>
      <c r="GXJ540" s="17"/>
      <c r="GXK540" s="17"/>
      <c r="GXL540" s="17"/>
      <c r="GXM540" s="17"/>
      <c r="GXN540" s="17"/>
      <c r="GXO540" s="17"/>
      <c r="GXP540" s="17"/>
      <c r="GXQ540" s="17"/>
      <c r="GXR540" s="17"/>
      <c r="GXS540" s="17"/>
      <c r="GXT540" s="17"/>
      <c r="GXU540" s="17"/>
      <c r="GXV540" s="17"/>
      <c r="GXW540" s="17"/>
      <c r="GXX540" s="17"/>
      <c r="GXY540" s="17"/>
      <c r="GXZ540" s="17"/>
      <c r="GYA540" s="17"/>
      <c r="GYB540" s="17"/>
      <c r="GYC540" s="17"/>
      <c r="GYD540" s="17"/>
      <c r="GYE540" s="17"/>
      <c r="GYF540" s="17"/>
      <c r="GYG540" s="17"/>
      <c r="GYH540" s="17"/>
      <c r="GYI540" s="17"/>
      <c r="GYJ540" s="17"/>
      <c r="GYK540" s="17"/>
      <c r="GYL540" s="17"/>
      <c r="GYM540" s="17"/>
      <c r="GYN540" s="17"/>
      <c r="GYO540" s="17"/>
      <c r="GYP540" s="17"/>
      <c r="GYQ540" s="17"/>
      <c r="GYR540" s="17"/>
      <c r="GYS540" s="17"/>
      <c r="GYT540" s="17"/>
      <c r="GYU540" s="17"/>
      <c r="GYV540" s="17"/>
      <c r="GYW540" s="17"/>
      <c r="GYX540" s="17"/>
      <c r="GYY540" s="17"/>
      <c r="GYZ540" s="17"/>
      <c r="GZA540" s="17"/>
      <c r="GZB540" s="17"/>
      <c r="GZC540" s="17"/>
      <c r="GZD540" s="17"/>
      <c r="GZE540" s="17"/>
      <c r="GZF540" s="17"/>
      <c r="GZG540" s="17"/>
      <c r="GZH540" s="17"/>
      <c r="GZI540" s="17"/>
      <c r="GZJ540" s="17"/>
      <c r="GZK540" s="17"/>
      <c r="GZL540" s="17"/>
      <c r="GZM540" s="17"/>
      <c r="GZN540" s="17"/>
      <c r="GZO540" s="17"/>
      <c r="GZP540" s="17"/>
      <c r="GZQ540" s="17"/>
      <c r="GZR540" s="17"/>
      <c r="GZS540" s="17"/>
      <c r="GZT540" s="17"/>
      <c r="GZU540" s="17"/>
      <c r="GZV540" s="17"/>
      <c r="GZW540" s="17"/>
      <c r="GZX540" s="17"/>
      <c r="GZY540" s="17"/>
      <c r="GZZ540" s="17"/>
      <c r="HAA540" s="17"/>
      <c r="HAB540" s="17"/>
      <c r="HAC540" s="17"/>
      <c r="HAD540" s="17"/>
      <c r="HAE540" s="17"/>
      <c r="HAF540" s="17"/>
      <c r="HAG540" s="17"/>
      <c r="HAH540" s="17"/>
      <c r="HAI540" s="17"/>
      <c r="HAJ540" s="17"/>
      <c r="HAK540" s="17"/>
      <c r="HAL540" s="17"/>
      <c r="HAM540" s="17"/>
      <c r="HAN540" s="17"/>
      <c r="HAO540" s="17"/>
      <c r="HAP540" s="17"/>
      <c r="HAQ540" s="17"/>
      <c r="HAR540" s="17"/>
      <c r="HAS540" s="17"/>
      <c r="HAT540" s="17"/>
      <c r="HAU540" s="17"/>
      <c r="HAV540" s="17"/>
      <c r="HAW540" s="17"/>
      <c r="HAX540" s="17"/>
      <c r="HAY540" s="17"/>
      <c r="HAZ540" s="17"/>
      <c r="HBA540" s="17"/>
      <c r="HBB540" s="17"/>
      <c r="HBC540" s="17"/>
      <c r="HBD540" s="17"/>
      <c r="HBE540" s="17"/>
      <c r="HBF540" s="17"/>
      <c r="HBG540" s="17"/>
      <c r="HBH540" s="17"/>
      <c r="HBI540" s="17"/>
      <c r="HBJ540" s="17"/>
      <c r="HBK540" s="17"/>
      <c r="HBL540" s="17"/>
      <c r="HBM540" s="17"/>
      <c r="HBN540" s="17"/>
      <c r="HBO540" s="17"/>
      <c r="HBP540" s="17"/>
      <c r="HBQ540" s="17"/>
      <c r="HBR540" s="17"/>
      <c r="HBS540" s="17"/>
      <c r="HBT540" s="17"/>
      <c r="HBU540" s="17"/>
      <c r="HBV540" s="17"/>
      <c r="HBW540" s="17"/>
      <c r="HBX540" s="17"/>
      <c r="HBY540" s="17"/>
      <c r="HBZ540" s="17"/>
      <c r="HCA540" s="17"/>
      <c r="HCB540" s="17"/>
      <c r="HCC540" s="17"/>
      <c r="HCD540" s="17"/>
      <c r="HCE540" s="17"/>
      <c r="HCF540" s="17"/>
      <c r="HCG540" s="17"/>
      <c r="HCH540" s="17"/>
      <c r="HCI540" s="17"/>
      <c r="HCJ540" s="17"/>
      <c r="HCK540" s="17"/>
      <c r="HCL540" s="17"/>
      <c r="HCM540" s="17"/>
      <c r="HCN540" s="17"/>
      <c r="HCO540" s="17"/>
      <c r="HCP540" s="17"/>
      <c r="HCQ540" s="17"/>
      <c r="HCR540" s="17"/>
      <c r="HCS540" s="17"/>
      <c r="HCT540" s="17"/>
      <c r="HCU540" s="17"/>
      <c r="HCV540" s="17"/>
      <c r="HCW540" s="17"/>
      <c r="HCX540" s="17"/>
      <c r="HCY540" s="17"/>
      <c r="HCZ540" s="17"/>
      <c r="HDA540" s="17"/>
      <c r="HDB540" s="17"/>
      <c r="HDC540" s="17"/>
      <c r="HDD540" s="17"/>
      <c r="HDE540" s="17"/>
      <c r="HDF540" s="17"/>
      <c r="HDG540" s="17"/>
      <c r="HDH540" s="17"/>
      <c r="HDI540" s="17"/>
      <c r="HDJ540" s="17"/>
      <c r="HDK540" s="17"/>
      <c r="HDL540" s="17"/>
      <c r="HDM540" s="17"/>
      <c r="HDN540" s="17"/>
      <c r="HDO540" s="17"/>
      <c r="HDP540" s="17"/>
      <c r="HDQ540" s="17"/>
      <c r="HDR540" s="17"/>
      <c r="HDS540" s="17"/>
      <c r="HDT540" s="17"/>
      <c r="HDU540" s="17"/>
      <c r="HDV540" s="17"/>
      <c r="HDW540" s="17"/>
      <c r="HDX540" s="17"/>
      <c r="HDY540" s="17"/>
      <c r="HDZ540" s="17"/>
      <c r="HEA540" s="17"/>
      <c r="HEB540" s="17"/>
      <c r="HEC540" s="17"/>
      <c r="HED540" s="17"/>
      <c r="HEE540" s="17"/>
      <c r="HEF540" s="17"/>
      <c r="HEG540" s="17"/>
      <c r="HEH540" s="17"/>
      <c r="HEI540" s="17"/>
      <c r="HEJ540" s="17"/>
      <c r="HEK540" s="17"/>
      <c r="HEL540" s="17"/>
      <c r="HEM540" s="17"/>
      <c r="HEN540" s="17"/>
      <c r="HEO540" s="17"/>
      <c r="HEP540" s="17"/>
      <c r="HEQ540" s="17"/>
      <c r="HER540" s="17"/>
      <c r="HES540" s="17"/>
      <c r="HET540" s="17"/>
      <c r="HEU540" s="17"/>
      <c r="HEV540" s="17"/>
      <c r="HEW540" s="17"/>
      <c r="HEX540" s="17"/>
      <c r="HEY540" s="17"/>
      <c r="HEZ540" s="17"/>
      <c r="HFA540" s="17"/>
      <c r="HFB540" s="17"/>
      <c r="HFC540" s="17"/>
      <c r="HFD540" s="17"/>
      <c r="HFE540" s="17"/>
      <c r="HFF540" s="17"/>
      <c r="HFG540" s="17"/>
      <c r="HFH540" s="17"/>
      <c r="HFI540" s="17"/>
      <c r="HFJ540" s="17"/>
      <c r="HFK540" s="17"/>
      <c r="HFL540" s="17"/>
      <c r="HFM540" s="17"/>
      <c r="HFN540" s="17"/>
      <c r="HFO540" s="17"/>
      <c r="HFP540" s="17"/>
      <c r="HFQ540" s="17"/>
      <c r="HFR540" s="17"/>
      <c r="HFS540" s="17"/>
      <c r="HFT540" s="17"/>
      <c r="HFU540" s="17"/>
      <c r="HFV540" s="17"/>
      <c r="HFW540" s="17"/>
      <c r="HFX540" s="17"/>
      <c r="HFY540" s="17"/>
      <c r="HFZ540" s="17"/>
      <c r="HGA540" s="17"/>
      <c r="HGB540" s="17"/>
      <c r="HGC540" s="17"/>
      <c r="HGD540" s="17"/>
      <c r="HGE540" s="17"/>
      <c r="HGF540" s="17"/>
      <c r="HGG540" s="17"/>
      <c r="HGH540" s="17"/>
      <c r="HGI540" s="17"/>
      <c r="HGJ540" s="17"/>
      <c r="HGK540" s="17"/>
      <c r="HGL540" s="17"/>
      <c r="HGM540" s="17"/>
      <c r="HGN540" s="17"/>
      <c r="HGO540" s="17"/>
      <c r="HGP540" s="17"/>
      <c r="HGQ540" s="17"/>
      <c r="HGR540" s="17"/>
      <c r="HGS540" s="17"/>
      <c r="HGT540" s="17"/>
      <c r="HGU540" s="17"/>
      <c r="HGV540" s="17"/>
      <c r="HGW540" s="17"/>
      <c r="HGX540" s="17"/>
      <c r="HGY540" s="17"/>
      <c r="HGZ540" s="17"/>
      <c r="HHA540" s="17"/>
      <c r="HHB540" s="17"/>
      <c r="HHC540" s="17"/>
      <c r="HHD540" s="17"/>
      <c r="HHE540" s="17"/>
      <c r="HHF540" s="17"/>
      <c r="HHG540" s="17"/>
      <c r="HHH540" s="17"/>
      <c r="HHI540" s="17"/>
      <c r="HHJ540" s="17"/>
      <c r="HHK540" s="17"/>
      <c r="HHL540" s="17"/>
      <c r="HHM540" s="17"/>
      <c r="HHN540" s="17"/>
      <c r="HHO540" s="17"/>
      <c r="HHP540" s="17"/>
      <c r="HHQ540" s="17"/>
      <c r="HHR540" s="17"/>
      <c r="HHS540" s="17"/>
      <c r="HHT540" s="17"/>
      <c r="HHU540" s="17"/>
      <c r="HHV540" s="17"/>
      <c r="HHW540" s="17"/>
      <c r="HHX540" s="17"/>
      <c r="HHY540" s="17"/>
      <c r="HHZ540" s="17"/>
      <c r="HIA540" s="17"/>
      <c r="HIB540" s="17"/>
      <c r="HIC540" s="17"/>
      <c r="HID540" s="17"/>
      <c r="HIE540" s="17"/>
      <c r="HIF540" s="17"/>
      <c r="HIG540" s="17"/>
      <c r="HIH540" s="17"/>
      <c r="HII540" s="17"/>
      <c r="HIJ540" s="17"/>
      <c r="HIK540" s="17"/>
      <c r="HIL540" s="17"/>
      <c r="HIM540" s="17"/>
      <c r="HIN540" s="17"/>
      <c r="HIO540" s="17"/>
      <c r="HIP540" s="17"/>
      <c r="HIQ540" s="17"/>
      <c r="HIR540" s="17"/>
      <c r="HIS540" s="17"/>
      <c r="HIT540" s="17"/>
      <c r="HIU540" s="17"/>
      <c r="HIV540" s="17"/>
      <c r="HIW540" s="17"/>
      <c r="HIX540" s="17"/>
      <c r="HIY540" s="17"/>
      <c r="HIZ540" s="17"/>
      <c r="HJA540" s="17"/>
      <c r="HJB540" s="17"/>
      <c r="HJC540" s="17"/>
      <c r="HJD540" s="17"/>
      <c r="HJE540" s="17"/>
      <c r="HJF540" s="17"/>
      <c r="HJG540" s="17"/>
      <c r="HJH540" s="17"/>
      <c r="HJI540" s="17"/>
      <c r="HJJ540" s="17"/>
      <c r="HJK540" s="17"/>
      <c r="HJL540" s="17"/>
      <c r="HJM540" s="17"/>
      <c r="HJN540" s="17"/>
      <c r="HJO540" s="17"/>
      <c r="HJP540" s="17"/>
      <c r="HJQ540" s="17"/>
      <c r="HJR540" s="17"/>
      <c r="HJS540" s="17"/>
      <c r="HJT540" s="17"/>
      <c r="HJU540" s="17"/>
      <c r="HJV540" s="17"/>
      <c r="HJW540" s="17"/>
      <c r="HJX540" s="17"/>
      <c r="HJY540" s="17"/>
      <c r="HJZ540" s="17"/>
      <c r="HKA540" s="17"/>
      <c r="HKB540" s="17"/>
      <c r="HKC540" s="17"/>
      <c r="HKD540" s="17"/>
      <c r="HKE540" s="17"/>
      <c r="HKF540" s="17"/>
      <c r="HKG540" s="17"/>
      <c r="HKH540" s="17"/>
      <c r="HKI540" s="17"/>
      <c r="HKJ540" s="17"/>
      <c r="HKK540" s="17"/>
      <c r="HKL540" s="17"/>
      <c r="HKM540" s="17"/>
      <c r="HKN540" s="17"/>
      <c r="HKO540" s="17"/>
      <c r="HKP540" s="17"/>
      <c r="HKQ540" s="17"/>
      <c r="HKR540" s="17"/>
      <c r="HKS540" s="17"/>
      <c r="HKT540" s="17"/>
      <c r="HKU540" s="17"/>
      <c r="HKV540" s="17"/>
      <c r="HKW540" s="17"/>
      <c r="HKX540" s="17"/>
      <c r="HKY540" s="17"/>
      <c r="HKZ540" s="17"/>
      <c r="HLA540" s="17"/>
      <c r="HLB540" s="17"/>
      <c r="HLC540" s="17"/>
      <c r="HLD540" s="17"/>
      <c r="HLE540" s="17"/>
      <c r="HLF540" s="17"/>
      <c r="HLG540" s="17"/>
      <c r="HLH540" s="17"/>
      <c r="HLI540" s="17"/>
      <c r="HLJ540" s="17"/>
      <c r="HLK540" s="17"/>
      <c r="HLL540" s="17"/>
      <c r="HLM540" s="17"/>
      <c r="HLN540" s="17"/>
      <c r="HLO540" s="17"/>
      <c r="HLP540" s="17"/>
      <c r="HLQ540" s="17"/>
      <c r="HLR540" s="17"/>
      <c r="HLS540" s="17"/>
      <c r="HLT540" s="17"/>
      <c r="HLU540" s="17"/>
      <c r="HLV540" s="17"/>
      <c r="HLW540" s="17"/>
      <c r="HLX540" s="17"/>
      <c r="HLY540" s="17"/>
      <c r="HLZ540" s="17"/>
      <c r="HMA540" s="17"/>
      <c r="HMB540" s="17"/>
      <c r="HMC540" s="17"/>
      <c r="HMD540" s="17"/>
      <c r="HME540" s="17"/>
      <c r="HMF540" s="17"/>
      <c r="HMG540" s="17"/>
      <c r="HMH540" s="17"/>
      <c r="HMI540" s="17"/>
      <c r="HMJ540" s="17"/>
      <c r="HMK540" s="17"/>
      <c r="HML540" s="17"/>
      <c r="HMM540" s="17"/>
      <c r="HMN540" s="17"/>
      <c r="HMO540" s="17"/>
      <c r="HMP540" s="17"/>
      <c r="HMQ540" s="17"/>
      <c r="HMR540" s="17"/>
      <c r="HMS540" s="17"/>
      <c r="HMT540" s="17"/>
      <c r="HMU540" s="17"/>
      <c r="HMV540" s="17"/>
      <c r="HMW540" s="17"/>
      <c r="HMX540" s="17"/>
      <c r="HMY540" s="17"/>
      <c r="HMZ540" s="17"/>
      <c r="HNA540" s="17"/>
      <c r="HNB540" s="17"/>
      <c r="HNC540" s="17"/>
      <c r="HND540" s="17"/>
      <c r="HNE540" s="17"/>
      <c r="HNF540" s="17"/>
      <c r="HNG540" s="17"/>
      <c r="HNH540" s="17"/>
      <c r="HNI540" s="17"/>
      <c r="HNJ540" s="17"/>
      <c r="HNK540" s="17"/>
      <c r="HNL540" s="17"/>
      <c r="HNM540" s="17"/>
      <c r="HNN540" s="17"/>
      <c r="HNO540" s="17"/>
      <c r="HNP540" s="17"/>
      <c r="HNQ540" s="17"/>
      <c r="HNR540" s="17"/>
      <c r="HNS540" s="17"/>
      <c r="HNT540" s="17"/>
      <c r="HNU540" s="17"/>
      <c r="HNV540" s="17"/>
      <c r="HNW540" s="17"/>
      <c r="HNX540" s="17"/>
      <c r="HNY540" s="17"/>
      <c r="HNZ540" s="17"/>
      <c r="HOA540" s="17"/>
      <c r="HOB540" s="17"/>
      <c r="HOC540" s="17"/>
      <c r="HOD540" s="17"/>
      <c r="HOE540" s="17"/>
      <c r="HOF540" s="17"/>
      <c r="HOG540" s="17"/>
      <c r="HOH540" s="17"/>
      <c r="HOI540" s="17"/>
      <c r="HOJ540" s="17"/>
      <c r="HOK540" s="17"/>
      <c r="HOL540" s="17"/>
      <c r="HOM540" s="17"/>
      <c r="HON540" s="17"/>
      <c r="HOO540" s="17"/>
      <c r="HOP540" s="17"/>
      <c r="HOQ540" s="17"/>
      <c r="HOR540" s="17"/>
      <c r="HOS540" s="17"/>
      <c r="HOT540" s="17"/>
      <c r="HOU540" s="17"/>
      <c r="HOV540" s="17"/>
      <c r="HOW540" s="17"/>
      <c r="HOX540" s="17"/>
      <c r="HOY540" s="17"/>
      <c r="HOZ540" s="17"/>
      <c r="HPA540" s="17"/>
      <c r="HPB540" s="17"/>
      <c r="HPC540" s="17"/>
      <c r="HPD540" s="17"/>
      <c r="HPE540" s="17"/>
      <c r="HPF540" s="17"/>
      <c r="HPG540" s="17"/>
      <c r="HPH540" s="17"/>
      <c r="HPI540" s="17"/>
      <c r="HPJ540" s="17"/>
      <c r="HPK540" s="17"/>
      <c r="HPL540" s="17"/>
      <c r="HPM540" s="17"/>
      <c r="HPN540" s="17"/>
      <c r="HPO540" s="17"/>
      <c r="HPP540" s="17"/>
      <c r="HPQ540" s="17"/>
      <c r="HPR540" s="17"/>
      <c r="HPS540" s="17"/>
      <c r="HPT540" s="17"/>
      <c r="HPU540" s="17"/>
      <c r="HPV540" s="17"/>
      <c r="HPW540" s="17"/>
      <c r="HPX540" s="17"/>
      <c r="HPY540" s="17"/>
      <c r="HPZ540" s="17"/>
      <c r="HQA540" s="17"/>
      <c r="HQB540" s="17"/>
      <c r="HQC540" s="17"/>
      <c r="HQD540" s="17"/>
      <c r="HQE540" s="17"/>
      <c r="HQF540" s="17"/>
      <c r="HQG540" s="17"/>
      <c r="HQH540" s="17"/>
      <c r="HQI540" s="17"/>
      <c r="HQJ540" s="17"/>
      <c r="HQK540" s="17"/>
      <c r="HQL540" s="17"/>
      <c r="HQM540" s="17"/>
      <c r="HQN540" s="17"/>
      <c r="HQO540" s="17"/>
      <c r="HQP540" s="17"/>
      <c r="HQQ540" s="17"/>
      <c r="HQR540" s="17"/>
      <c r="HQS540" s="17"/>
      <c r="HQT540" s="17"/>
      <c r="HQU540" s="17"/>
      <c r="HQV540" s="17"/>
      <c r="HQW540" s="17"/>
      <c r="HQX540" s="17"/>
      <c r="HQY540" s="17"/>
      <c r="HQZ540" s="17"/>
      <c r="HRA540" s="17"/>
      <c r="HRB540" s="17"/>
      <c r="HRC540" s="17"/>
      <c r="HRD540" s="17"/>
      <c r="HRE540" s="17"/>
      <c r="HRF540" s="17"/>
      <c r="HRG540" s="17"/>
      <c r="HRH540" s="17"/>
      <c r="HRI540" s="17"/>
      <c r="HRJ540" s="17"/>
      <c r="HRK540" s="17"/>
      <c r="HRL540" s="17"/>
      <c r="HRM540" s="17"/>
      <c r="HRN540" s="17"/>
      <c r="HRO540" s="17"/>
      <c r="HRP540" s="17"/>
      <c r="HRQ540" s="17"/>
      <c r="HRR540" s="17"/>
      <c r="HRS540" s="17"/>
      <c r="HRT540" s="17"/>
      <c r="HRU540" s="17"/>
      <c r="HRV540" s="17"/>
      <c r="HRW540" s="17"/>
      <c r="HRX540" s="17"/>
      <c r="HRY540" s="17"/>
      <c r="HRZ540" s="17"/>
      <c r="HSA540" s="17"/>
      <c r="HSB540" s="17"/>
      <c r="HSC540" s="17"/>
      <c r="HSD540" s="17"/>
      <c r="HSE540" s="17"/>
      <c r="HSF540" s="17"/>
      <c r="HSG540" s="17"/>
      <c r="HSH540" s="17"/>
      <c r="HSI540" s="17"/>
      <c r="HSJ540" s="17"/>
      <c r="HSK540" s="17"/>
      <c r="HSL540" s="17"/>
      <c r="HSM540" s="17"/>
      <c r="HSN540" s="17"/>
      <c r="HSO540" s="17"/>
      <c r="HSP540" s="17"/>
      <c r="HSQ540" s="17"/>
      <c r="HSR540" s="17"/>
      <c r="HSS540" s="17"/>
      <c r="HST540" s="17"/>
      <c r="HSU540" s="17"/>
      <c r="HSV540" s="17"/>
      <c r="HSW540" s="17"/>
      <c r="HSX540" s="17"/>
      <c r="HSY540" s="17"/>
      <c r="HSZ540" s="17"/>
      <c r="HTA540" s="17"/>
      <c r="HTB540" s="17"/>
      <c r="HTC540" s="17"/>
      <c r="HTD540" s="17"/>
      <c r="HTE540" s="17"/>
      <c r="HTF540" s="17"/>
      <c r="HTG540" s="17"/>
      <c r="HTH540" s="17"/>
      <c r="HTI540" s="17"/>
      <c r="HTJ540" s="17"/>
      <c r="HTK540" s="17"/>
      <c r="HTL540" s="17"/>
      <c r="HTM540" s="17"/>
      <c r="HTN540" s="17"/>
      <c r="HTO540" s="17"/>
      <c r="HTP540" s="17"/>
      <c r="HTQ540" s="17"/>
      <c r="HTR540" s="17"/>
      <c r="HTS540" s="17"/>
      <c r="HTT540" s="17"/>
      <c r="HTU540" s="17"/>
      <c r="HTV540" s="17"/>
      <c r="HTW540" s="17"/>
      <c r="HTX540" s="17"/>
      <c r="HTY540" s="17"/>
      <c r="HTZ540" s="17"/>
      <c r="HUA540" s="17"/>
      <c r="HUB540" s="17"/>
      <c r="HUC540" s="17"/>
      <c r="HUD540" s="17"/>
      <c r="HUE540" s="17"/>
      <c r="HUF540" s="17"/>
      <c r="HUG540" s="17"/>
      <c r="HUH540" s="17"/>
      <c r="HUI540" s="17"/>
      <c r="HUJ540" s="17"/>
      <c r="HUK540" s="17"/>
      <c r="HUL540" s="17"/>
      <c r="HUM540" s="17"/>
      <c r="HUN540" s="17"/>
      <c r="HUO540" s="17"/>
      <c r="HUP540" s="17"/>
      <c r="HUQ540" s="17"/>
      <c r="HUR540" s="17"/>
      <c r="HUS540" s="17"/>
      <c r="HUT540" s="17"/>
      <c r="HUU540" s="17"/>
      <c r="HUV540" s="17"/>
      <c r="HUW540" s="17"/>
      <c r="HUX540" s="17"/>
      <c r="HUY540" s="17"/>
      <c r="HUZ540" s="17"/>
      <c r="HVA540" s="17"/>
      <c r="HVB540" s="17"/>
      <c r="HVC540" s="17"/>
      <c r="HVD540" s="17"/>
      <c r="HVE540" s="17"/>
      <c r="HVF540" s="17"/>
      <c r="HVG540" s="17"/>
      <c r="HVH540" s="17"/>
      <c r="HVI540" s="17"/>
      <c r="HVJ540" s="17"/>
      <c r="HVK540" s="17"/>
      <c r="HVL540" s="17"/>
      <c r="HVM540" s="17"/>
      <c r="HVN540" s="17"/>
      <c r="HVO540" s="17"/>
      <c r="HVP540" s="17"/>
      <c r="HVQ540" s="17"/>
      <c r="HVR540" s="17"/>
      <c r="HVS540" s="17"/>
      <c r="HVT540" s="17"/>
      <c r="HVU540" s="17"/>
      <c r="HVV540" s="17"/>
      <c r="HVW540" s="17"/>
      <c r="HVX540" s="17"/>
      <c r="HVY540" s="17"/>
      <c r="HVZ540" s="17"/>
      <c r="HWA540" s="17"/>
      <c r="HWB540" s="17"/>
      <c r="HWC540" s="17"/>
      <c r="HWD540" s="17"/>
      <c r="HWE540" s="17"/>
      <c r="HWF540" s="17"/>
      <c r="HWG540" s="17"/>
      <c r="HWH540" s="17"/>
      <c r="HWI540" s="17"/>
      <c r="HWJ540" s="17"/>
      <c r="HWK540" s="17"/>
      <c r="HWL540" s="17"/>
      <c r="HWM540" s="17"/>
      <c r="HWN540" s="17"/>
      <c r="HWO540" s="17"/>
      <c r="HWP540" s="17"/>
      <c r="HWQ540" s="17"/>
      <c r="HWR540" s="17"/>
      <c r="HWS540" s="17"/>
      <c r="HWT540" s="17"/>
      <c r="HWU540" s="17"/>
      <c r="HWV540" s="17"/>
      <c r="HWW540" s="17"/>
      <c r="HWX540" s="17"/>
      <c r="HWY540" s="17"/>
      <c r="HWZ540" s="17"/>
      <c r="HXA540" s="17"/>
      <c r="HXB540" s="17"/>
      <c r="HXC540" s="17"/>
      <c r="HXD540" s="17"/>
      <c r="HXE540" s="17"/>
      <c r="HXF540" s="17"/>
      <c r="HXG540" s="17"/>
      <c r="HXH540" s="17"/>
      <c r="HXI540" s="17"/>
      <c r="HXJ540" s="17"/>
      <c r="HXK540" s="17"/>
      <c r="HXL540" s="17"/>
      <c r="HXM540" s="17"/>
      <c r="HXN540" s="17"/>
      <c r="HXO540" s="17"/>
      <c r="HXP540" s="17"/>
      <c r="HXQ540" s="17"/>
      <c r="HXR540" s="17"/>
      <c r="HXS540" s="17"/>
      <c r="HXT540" s="17"/>
      <c r="HXU540" s="17"/>
      <c r="HXV540" s="17"/>
      <c r="HXW540" s="17"/>
      <c r="HXX540" s="17"/>
      <c r="HXY540" s="17"/>
      <c r="HXZ540" s="17"/>
      <c r="HYA540" s="17"/>
      <c r="HYB540" s="17"/>
      <c r="HYC540" s="17"/>
      <c r="HYD540" s="17"/>
      <c r="HYE540" s="17"/>
      <c r="HYF540" s="17"/>
      <c r="HYG540" s="17"/>
      <c r="HYH540" s="17"/>
      <c r="HYI540" s="17"/>
      <c r="HYJ540" s="17"/>
      <c r="HYK540" s="17"/>
      <c r="HYL540" s="17"/>
      <c r="HYM540" s="17"/>
      <c r="HYN540" s="17"/>
      <c r="HYO540" s="17"/>
      <c r="HYP540" s="17"/>
      <c r="HYQ540" s="17"/>
      <c r="HYR540" s="17"/>
      <c r="HYS540" s="17"/>
      <c r="HYT540" s="17"/>
      <c r="HYU540" s="17"/>
      <c r="HYV540" s="17"/>
      <c r="HYW540" s="17"/>
      <c r="HYX540" s="17"/>
      <c r="HYY540" s="17"/>
      <c r="HYZ540" s="17"/>
      <c r="HZA540" s="17"/>
      <c r="HZB540" s="17"/>
      <c r="HZC540" s="17"/>
      <c r="HZD540" s="17"/>
      <c r="HZE540" s="17"/>
      <c r="HZF540" s="17"/>
      <c r="HZG540" s="17"/>
      <c r="HZH540" s="17"/>
      <c r="HZI540" s="17"/>
      <c r="HZJ540" s="17"/>
      <c r="HZK540" s="17"/>
      <c r="HZL540" s="17"/>
      <c r="HZM540" s="17"/>
      <c r="HZN540" s="17"/>
      <c r="HZO540" s="17"/>
      <c r="HZP540" s="17"/>
      <c r="HZQ540" s="17"/>
      <c r="HZR540" s="17"/>
      <c r="HZS540" s="17"/>
      <c r="HZT540" s="17"/>
      <c r="HZU540" s="17"/>
      <c r="HZV540" s="17"/>
      <c r="HZW540" s="17"/>
      <c r="HZX540" s="17"/>
      <c r="HZY540" s="17"/>
      <c r="HZZ540" s="17"/>
      <c r="IAA540" s="17"/>
      <c r="IAB540" s="17"/>
      <c r="IAC540" s="17"/>
      <c r="IAD540" s="17"/>
      <c r="IAE540" s="17"/>
      <c r="IAF540" s="17"/>
      <c r="IAG540" s="17"/>
      <c r="IAH540" s="17"/>
      <c r="IAI540" s="17"/>
      <c r="IAJ540" s="17"/>
      <c r="IAK540" s="17"/>
      <c r="IAL540" s="17"/>
      <c r="IAM540" s="17"/>
      <c r="IAN540" s="17"/>
      <c r="IAO540" s="17"/>
      <c r="IAP540" s="17"/>
      <c r="IAQ540" s="17"/>
      <c r="IAR540" s="17"/>
      <c r="IAS540" s="17"/>
      <c r="IAT540" s="17"/>
      <c r="IAU540" s="17"/>
      <c r="IAV540" s="17"/>
      <c r="IAW540" s="17"/>
      <c r="IAX540" s="17"/>
      <c r="IAY540" s="17"/>
      <c r="IAZ540" s="17"/>
      <c r="IBA540" s="17"/>
      <c r="IBB540" s="17"/>
      <c r="IBC540" s="17"/>
      <c r="IBD540" s="17"/>
      <c r="IBE540" s="17"/>
      <c r="IBF540" s="17"/>
      <c r="IBG540" s="17"/>
      <c r="IBH540" s="17"/>
      <c r="IBI540" s="17"/>
      <c r="IBJ540" s="17"/>
      <c r="IBK540" s="17"/>
      <c r="IBL540" s="17"/>
      <c r="IBM540" s="17"/>
      <c r="IBN540" s="17"/>
      <c r="IBO540" s="17"/>
      <c r="IBP540" s="17"/>
      <c r="IBQ540" s="17"/>
      <c r="IBR540" s="17"/>
      <c r="IBS540" s="17"/>
      <c r="IBT540" s="17"/>
      <c r="IBU540" s="17"/>
      <c r="IBV540" s="17"/>
      <c r="IBW540" s="17"/>
      <c r="IBX540" s="17"/>
      <c r="IBY540" s="17"/>
      <c r="IBZ540" s="17"/>
      <c r="ICA540" s="17"/>
      <c r="ICB540" s="17"/>
      <c r="ICC540" s="17"/>
      <c r="ICD540" s="17"/>
      <c r="ICE540" s="17"/>
      <c r="ICF540" s="17"/>
      <c r="ICG540" s="17"/>
      <c r="ICH540" s="17"/>
      <c r="ICI540" s="17"/>
      <c r="ICJ540" s="17"/>
      <c r="ICK540" s="17"/>
      <c r="ICL540" s="17"/>
      <c r="ICM540" s="17"/>
      <c r="ICN540" s="17"/>
      <c r="ICO540" s="17"/>
      <c r="ICP540" s="17"/>
      <c r="ICQ540" s="17"/>
      <c r="ICR540" s="17"/>
      <c r="ICS540" s="17"/>
      <c r="ICT540" s="17"/>
      <c r="ICU540" s="17"/>
      <c r="ICV540" s="17"/>
      <c r="ICW540" s="17"/>
      <c r="ICX540" s="17"/>
      <c r="ICY540" s="17"/>
      <c r="ICZ540" s="17"/>
      <c r="IDA540" s="17"/>
      <c r="IDB540" s="17"/>
      <c r="IDC540" s="17"/>
      <c r="IDD540" s="17"/>
      <c r="IDE540" s="17"/>
      <c r="IDF540" s="17"/>
      <c r="IDG540" s="17"/>
      <c r="IDH540" s="17"/>
      <c r="IDI540" s="17"/>
      <c r="IDJ540" s="17"/>
      <c r="IDK540" s="17"/>
      <c r="IDL540" s="17"/>
      <c r="IDM540" s="17"/>
      <c r="IDN540" s="17"/>
      <c r="IDO540" s="17"/>
      <c r="IDP540" s="17"/>
      <c r="IDQ540" s="17"/>
      <c r="IDR540" s="17"/>
      <c r="IDS540" s="17"/>
      <c r="IDT540" s="17"/>
      <c r="IDU540" s="17"/>
      <c r="IDV540" s="17"/>
      <c r="IDW540" s="17"/>
      <c r="IDX540" s="17"/>
      <c r="IDY540" s="17"/>
      <c r="IDZ540" s="17"/>
      <c r="IEA540" s="17"/>
      <c r="IEB540" s="17"/>
      <c r="IEC540" s="17"/>
      <c r="IED540" s="17"/>
      <c r="IEE540" s="17"/>
      <c r="IEF540" s="17"/>
      <c r="IEG540" s="17"/>
      <c r="IEH540" s="17"/>
      <c r="IEI540" s="17"/>
      <c r="IEJ540" s="17"/>
      <c r="IEK540" s="17"/>
      <c r="IEL540" s="17"/>
      <c r="IEM540" s="17"/>
      <c r="IEN540" s="17"/>
      <c r="IEO540" s="17"/>
      <c r="IEP540" s="17"/>
      <c r="IEQ540" s="17"/>
      <c r="IER540" s="17"/>
      <c r="IES540" s="17"/>
      <c r="IET540" s="17"/>
      <c r="IEU540" s="17"/>
      <c r="IEV540" s="17"/>
      <c r="IEW540" s="17"/>
      <c r="IEX540" s="17"/>
      <c r="IEY540" s="17"/>
      <c r="IEZ540" s="17"/>
      <c r="IFA540" s="17"/>
      <c r="IFB540" s="17"/>
      <c r="IFC540" s="17"/>
      <c r="IFD540" s="17"/>
      <c r="IFE540" s="17"/>
      <c r="IFF540" s="17"/>
      <c r="IFG540" s="17"/>
      <c r="IFH540" s="17"/>
      <c r="IFI540" s="17"/>
      <c r="IFJ540" s="17"/>
      <c r="IFK540" s="17"/>
      <c r="IFL540" s="17"/>
      <c r="IFM540" s="17"/>
      <c r="IFN540" s="17"/>
      <c r="IFO540" s="17"/>
      <c r="IFP540" s="17"/>
      <c r="IFQ540" s="17"/>
      <c r="IFR540" s="17"/>
      <c r="IFS540" s="17"/>
      <c r="IFT540" s="17"/>
      <c r="IFU540" s="17"/>
      <c r="IFV540" s="17"/>
      <c r="IFW540" s="17"/>
      <c r="IFX540" s="17"/>
      <c r="IFY540" s="17"/>
      <c r="IFZ540" s="17"/>
      <c r="IGA540" s="17"/>
      <c r="IGB540" s="17"/>
      <c r="IGC540" s="17"/>
      <c r="IGD540" s="17"/>
      <c r="IGE540" s="17"/>
      <c r="IGF540" s="17"/>
      <c r="IGG540" s="17"/>
      <c r="IGH540" s="17"/>
      <c r="IGI540" s="17"/>
      <c r="IGJ540" s="17"/>
      <c r="IGK540" s="17"/>
      <c r="IGL540" s="17"/>
      <c r="IGM540" s="17"/>
      <c r="IGN540" s="17"/>
      <c r="IGO540" s="17"/>
      <c r="IGP540" s="17"/>
      <c r="IGQ540" s="17"/>
      <c r="IGR540" s="17"/>
      <c r="IGS540" s="17"/>
      <c r="IGT540" s="17"/>
      <c r="IGU540" s="17"/>
      <c r="IGV540" s="17"/>
      <c r="IGW540" s="17"/>
      <c r="IGX540" s="17"/>
      <c r="IGY540" s="17"/>
      <c r="IGZ540" s="17"/>
      <c r="IHA540" s="17"/>
      <c r="IHB540" s="17"/>
      <c r="IHC540" s="17"/>
      <c r="IHD540" s="17"/>
      <c r="IHE540" s="17"/>
      <c r="IHF540" s="17"/>
      <c r="IHG540" s="17"/>
      <c r="IHH540" s="17"/>
      <c r="IHI540" s="17"/>
      <c r="IHJ540" s="17"/>
      <c r="IHK540" s="17"/>
      <c r="IHL540" s="17"/>
      <c r="IHM540" s="17"/>
      <c r="IHN540" s="17"/>
      <c r="IHO540" s="17"/>
      <c r="IHP540" s="17"/>
      <c r="IHQ540" s="17"/>
      <c r="IHR540" s="17"/>
      <c r="IHS540" s="17"/>
      <c r="IHT540" s="17"/>
      <c r="IHU540" s="17"/>
      <c r="IHV540" s="17"/>
      <c r="IHW540" s="17"/>
      <c r="IHX540" s="17"/>
      <c r="IHY540" s="17"/>
      <c r="IHZ540" s="17"/>
      <c r="IIA540" s="17"/>
      <c r="IIB540" s="17"/>
      <c r="IIC540" s="17"/>
      <c r="IID540" s="17"/>
      <c r="IIE540" s="17"/>
      <c r="IIF540" s="17"/>
      <c r="IIG540" s="17"/>
      <c r="IIH540" s="17"/>
      <c r="III540" s="17"/>
      <c r="IIJ540" s="17"/>
      <c r="IIK540" s="17"/>
      <c r="IIL540" s="17"/>
      <c r="IIM540" s="17"/>
      <c r="IIN540" s="17"/>
      <c r="IIO540" s="17"/>
      <c r="IIP540" s="17"/>
      <c r="IIQ540" s="17"/>
      <c r="IIR540" s="17"/>
      <c r="IIS540" s="17"/>
      <c r="IIT540" s="17"/>
      <c r="IIU540" s="17"/>
      <c r="IIV540" s="17"/>
      <c r="IIW540" s="17"/>
      <c r="IIX540" s="17"/>
      <c r="IIY540" s="17"/>
      <c r="IIZ540" s="17"/>
      <c r="IJA540" s="17"/>
      <c r="IJB540" s="17"/>
      <c r="IJC540" s="17"/>
      <c r="IJD540" s="17"/>
      <c r="IJE540" s="17"/>
      <c r="IJF540" s="17"/>
      <c r="IJG540" s="17"/>
      <c r="IJH540" s="17"/>
      <c r="IJI540" s="17"/>
      <c r="IJJ540" s="17"/>
      <c r="IJK540" s="17"/>
      <c r="IJL540" s="17"/>
      <c r="IJM540" s="17"/>
      <c r="IJN540" s="17"/>
      <c r="IJO540" s="17"/>
      <c r="IJP540" s="17"/>
      <c r="IJQ540" s="17"/>
      <c r="IJR540" s="17"/>
      <c r="IJS540" s="17"/>
      <c r="IJT540" s="17"/>
      <c r="IJU540" s="17"/>
      <c r="IJV540" s="17"/>
      <c r="IJW540" s="17"/>
      <c r="IJX540" s="17"/>
      <c r="IJY540" s="17"/>
      <c r="IJZ540" s="17"/>
      <c r="IKA540" s="17"/>
      <c r="IKB540" s="17"/>
      <c r="IKC540" s="17"/>
      <c r="IKD540" s="17"/>
      <c r="IKE540" s="17"/>
      <c r="IKF540" s="17"/>
      <c r="IKG540" s="17"/>
      <c r="IKH540" s="17"/>
      <c r="IKI540" s="17"/>
      <c r="IKJ540" s="17"/>
      <c r="IKK540" s="17"/>
      <c r="IKL540" s="17"/>
      <c r="IKM540" s="17"/>
      <c r="IKN540" s="17"/>
      <c r="IKO540" s="17"/>
      <c r="IKP540" s="17"/>
      <c r="IKQ540" s="17"/>
      <c r="IKR540" s="17"/>
      <c r="IKS540" s="17"/>
      <c r="IKT540" s="17"/>
      <c r="IKU540" s="17"/>
      <c r="IKV540" s="17"/>
      <c r="IKW540" s="17"/>
      <c r="IKX540" s="17"/>
      <c r="IKY540" s="17"/>
      <c r="IKZ540" s="17"/>
      <c r="ILA540" s="17"/>
      <c r="ILB540" s="17"/>
      <c r="ILC540" s="17"/>
      <c r="ILD540" s="17"/>
      <c r="ILE540" s="17"/>
      <c r="ILF540" s="17"/>
      <c r="ILG540" s="17"/>
      <c r="ILH540" s="17"/>
      <c r="ILI540" s="17"/>
      <c r="ILJ540" s="17"/>
      <c r="ILK540" s="17"/>
      <c r="ILL540" s="17"/>
      <c r="ILM540" s="17"/>
      <c r="ILN540" s="17"/>
      <c r="ILO540" s="17"/>
      <c r="ILP540" s="17"/>
      <c r="ILQ540" s="17"/>
      <c r="ILR540" s="17"/>
      <c r="ILS540" s="17"/>
      <c r="ILT540" s="17"/>
      <c r="ILU540" s="17"/>
      <c r="ILV540" s="17"/>
      <c r="ILW540" s="17"/>
      <c r="ILX540" s="17"/>
      <c r="ILY540" s="17"/>
      <c r="ILZ540" s="17"/>
      <c r="IMA540" s="17"/>
      <c r="IMB540" s="17"/>
      <c r="IMC540" s="17"/>
      <c r="IMD540" s="17"/>
      <c r="IME540" s="17"/>
      <c r="IMF540" s="17"/>
      <c r="IMG540" s="17"/>
      <c r="IMH540" s="17"/>
      <c r="IMI540" s="17"/>
      <c r="IMJ540" s="17"/>
      <c r="IMK540" s="17"/>
      <c r="IML540" s="17"/>
      <c r="IMM540" s="17"/>
      <c r="IMN540" s="17"/>
      <c r="IMO540" s="17"/>
      <c r="IMP540" s="17"/>
      <c r="IMQ540" s="17"/>
      <c r="IMR540" s="17"/>
      <c r="IMS540" s="17"/>
      <c r="IMT540" s="17"/>
      <c r="IMU540" s="17"/>
      <c r="IMV540" s="17"/>
      <c r="IMW540" s="17"/>
      <c r="IMX540" s="17"/>
      <c r="IMY540" s="17"/>
      <c r="IMZ540" s="17"/>
      <c r="INA540" s="17"/>
      <c r="INB540" s="17"/>
      <c r="INC540" s="17"/>
      <c r="IND540" s="17"/>
      <c r="INE540" s="17"/>
      <c r="INF540" s="17"/>
      <c r="ING540" s="17"/>
      <c r="INH540" s="17"/>
      <c r="INI540" s="17"/>
      <c r="INJ540" s="17"/>
      <c r="INK540" s="17"/>
      <c r="INL540" s="17"/>
      <c r="INM540" s="17"/>
      <c r="INN540" s="17"/>
      <c r="INO540" s="17"/>
      <c r="INP540" s="17"/>
      <c r="INQ540" s="17"/>
      <c r="INR540" s="17"/>
      <c r="INS540" s="17"/>
      <c r="INT540" s="17"/>
      <c r="INU540" s="17"/>
      <c r="INV540" s="17"/>
      <c r="INW540" s="17"/>
      <c r="INX540" s="17"/>
      <c r="INY540" s="17"/>
      <c r="INZ540" s="17"/>
      <c r="IOA540" s="17"/>
      <c r="IOB540" s="17"/>
      <c r="IOC540" s="17"/>
      <c r="IOD540" s="17"/>
      <c r="IOE540" s="17"/>
      <c r="IOF540" s="17"/>
      <c r="IOG540" s="17"/>
      <c r="IOH540" s="17"/>
      <c r="IOI540" s="17"/>
      <c r="IOJ540" s="17"/>
      <c r="IOK540" s="17"/>
      <c r="IOL540" s="17"/>
      <c r="IOM540" s="17"/>
      <c r="ION540" s="17"/>
      <c r="IOO540" s="17"/>
      <c r="IOP540" s="17"/>
      <c r="IOQ540" s="17"/>
      <c r="IOR540" s="17"/>
      <c r="IOS540" s="17"/>
      <c r="IOT540" s="17"/>
      <c r="IOU540" s="17"/>
      <c r="IOV540" s="17"/>
      <c r="IOW540" s="17"/>
      <c r="IOX540" s="17"/>
      <c r="IOY540" s="17"/>
      <c r="IOZ540" s="17"/>
      <c r="IPA540" s="17"/>
      <c r="IPB540" s="17"/>
      <c r="IPC540" s="17"/>
      <c r="IPD540" s="17"/>
      <c r="IPE540" s="17"/>
      <c r="IPF540" s="17"/>
      <c r="IPG540" s="17"/>
      <c r="IPH540" s="17"/>
      <c r="IPI540" s="17"/>
      <c r="IPJ540" s="17"/>
      <c r="IPK540" s="17"/>
      <c r="IPL540" s="17"/>
      <c r="IPM540" s="17"/>
      <c r="IPN540" s="17"/>
      <c r="IPO540" s="17"/>
      <c r="IPP540" s="17"/>
      <c r="IPQ540" s="17"/>
      <c r="IPR540" s="17"/>
      <c r="IPS540" s="17"/>
      <c r="IPT540" s="17"/>
      <c r="IPU540" s="17"/>
      <c r="IPV540" s="17"/>
      <c r="IPW540" s="17"/>
      <c r="IPX540" s="17"/>
      <c r="IPY540" s="17"/>
      <c r="IPZ540" s="17"/>
      <c r="IQA540" s="17"/>
      <c r="IQB540" s="17"/>
      <c r="IQC540" s="17"/>
      <c r="IQD540" s="17"/>
      <c r="IQE540" s="17"/>
      <c r="IQF540" s="17"/>
      <c r="IQG540" s="17"/>
      <c r="IQH540" s="17"/>
      <c r="IQI540" s="17"/>
      <c r="IQJ540" s="17"/>
      <c r="IQK540" s="17"/>
      <c r="IQL540" s="17"/>
      <c r="IQM540" s="17"/>
      <c r="IQN540" s="17"/>
      <c r="IQO540" s="17"/>
      <c r="IQP540" s="17"/>
      <c r="IQQ540" s="17"/>
      <c r="IQR540" s="17"/>
      <c r="IQS540" s="17"/>
      <c r="IQT540" s="17"/>
      <c r="IQU540" s="17"/>
      <c r="IQV540" s="17"/>
      <c r="IQW540" s="17"/>
      <c r="IQX540" s="17"/>
      <c r="IQY540" s="17"/>
      <c r="IQZ540" s="17"/>
      <c r="IRA540" s="17"/>
      <c r="IRB540" s="17"/>
      <c r="IRC540" s="17"/>
      <c r="IRD540" s="17"/>
      <c r="IRE540" s="17"/>
      <c r="IRF540" s="17"/>
      <c r="IRG540" s="17"/>
      <c r="IRH540" s="17"/>
      <c r="IRI540" s="17"/>
      <c r="IRJ540" s="17"/>
      <c r="IRK540" s="17"/>
      <c r="IRL540" s="17"/>
      <c r="IRM540" s="17"/>
      <c r="IRN540" s="17"/>
      <c r="IRO540" s="17"/>
      <c r="IRP540" s="17"/>
      <c r="IRQ540" s="17"/>
      <c r="IRR540" s="17"/>
      <c r="IRS540" s="17"/>
      <c r="IRT540" s="17"/>
      <c r="IRU540" s="17"/>
      <c r="IRV540" s="17"/>
      <c r="IRW540" s="17"/>
      <c r="IRX540" s="17"/>
      <c r="IRY540" s="17"/>
      <c r="IRZ540" s="17"/>
      <c r="ISA540" s="17"/>
      <c r="ISB540" s="17"/>
      <c r="ISC540" s="17"/>
      <c r="ISD540" s="17"/>
      <c r="ISE540" s="17"/>
      <c r="ISF540" s="17"/>
      <c r="ISG540" s="17"/>
      <c r="ISH540" s="17"/>
      <c r="ISI540" s="17"/>
      <c r="ISJ540" s="17"/>
      <c r="ISK540" s="17"/>
      <c r="ISL540" s="17"/>
      <c r="ISM540" s="17"/>
      <c r="ISN540" s="17"/>
      <c r="ISO540" s="17"/>
      <c r="ISP540" s="17"/>
      <c r="ISQ540" s="17"/>
      <c r="ISR540" s="17"/>
      <c r="ISS540" s="17"/>
      <c r="IST540" s="17"/>
      <c r="ISU540" s="17"/>
      <c r="ISV540" s="17"/>
      <c r="ISW540" s="17"/>
      <c r="ISX540" s="17"/>
      <c r="ISY540" s="17"/>
      <c r="ISZ540" s="17"/>
      <c r="ITA540" s="17"/>
      <c r="ITB540" s="17"/>
      <c r="ITC540" s="17"/>
      <c r="ITD540" s="17"/>
      <c r="ITE540" s="17"/>
      <c r="ITF540" s="17"/>
      <c r="ITG540" s="17"/>
      <c r="ITH540" s="17"/>
      <c r="ITI540" s="17"/>
      <c r="ITJ540" s="17"/>
      <c r="ITK540" s="17"/>
      <c r="ITL540" s="17"/>
      <c r="ITM540" s="17"/>
      <c r="ITN540" s="17"/>
      <c r="ITO540" s="17"/>
      <c r="ITP540" s="17"/>
      <c r="ITQ540" s="17"/>
      <c r="ITR540" s="17"/>
      <c r="ITS540" s="17"/>
      <c r="ITT540" s="17"/>
      <c r="ITU540" s="17"/>
      <c r="ITV540" s="17"/>
      <c r="ITW540" s="17"/>
      <c r="ITX540" s="17"/>
      <c r="ITY540" s="17"/>
      <c r="ITZ540" s="17"/>
      <c r="IUA540" s="17"/>
      <c r="IUB540" s="17"/>
      <c r="IUC540" s="17"/>
      <c r="IUD540" s="17"/>
      <c r="IUE540" s="17"/>
      <c r="IUF540" s="17"/>
      <c r="IUG540" s="17"/>
      <c r="IUH540" s="17"/>
      <c r="IUI540" s="17"/>
      <c r="IUJ540" s="17"/>
      <c r="IUK540" s="17"/>
      <c r="IUL540" s="17"/>
      <c r="IUM540" s="17"/>
      <c r="IUN540" s="17"/>
      <c r="IUO540" s="17"/>
      <c r="IUP540" s="17"/>
      <c r="IUQ540" s="17"/>
      <c r="IUR540" s="17"/>
      <c r="IUS540" s="17"/>
      <c r="IUT540" s="17"/>
      <c r="IUU540" s="17"/>
      <c r="IUV540" s="17"/>
      <c r="IUW540" s="17"/>
      <c r="IUX540" s="17"/>
      <c r="IUY540" s="17"/>
      <c r="IUZ540" s="17"/>
      <c r="IVA540" s="17"/>
      <c r="IVB540" s="17"/>
      <c r="IVC540" s="17"/>
      <c r="IVD540" s="17"/>
      <c r="IVE540" s="17"/>
      <c r="IVF540" s="17"/>
      <c r="IVG540" s="17"/>
      <c r="IVH540" s="17"/>
      <c r="IVI540" s="17"/>
      <c r="IVJ540" s="17"/>
      <c r="IVK540" s="17"/>
      <c r="IVL540" s="17"/>
      <c r="IVM540" s="17"/>
      <c r="IVN540" s="17"/>
      <c r="IVO540" s="17"/>
      <c r="IVP540" s="17"/>
      <c r="IVQ540" s="17"/>
      <c r="IVR540" s="17"/>
      <c r="IVS540" s="17"/>
      <c r="IVT540" s="17"/>
      <c r="IVU540" s="17"/>
      <c r="IVV540" s="17"/>
      <c r="IVW540" s="17"/>
      <c r="IVX540" s="17"/>
      <c r="IVY540" s="17"/>
      <c r="IVZ540" s="17"/>
      <c r="IWA540" s="17"/>
      <c r="IWB540" s="17"/>
      <c r="IWC540" s="17"/>
      <c r="IWD540" s="17"/>
      <c r="IWE540" s="17"/>
      <c r="IWF540" s="17"/>
      <c r="IWG540" s="17"/>
      <c r="IWH540" s="17"/>
      <c r="IWI540" s="17"/>
      <c r="IWJ540" s="17"/>
      <c r="IWK540" s="17"/>
      <c r="IWL540" s="17"/>
      <c r="IWM540" s="17"/>
      <c r="IWN540" s="17"/>
      <c r="IWO540" s="17"/>
      <c r="IWP540" s="17"/>
      <c r="IWQ540" s="17"/>
      <c r="IWR540" s="17"/>
      <c r="IWS540" s="17"/>
      <c r="IWT540" s="17"/>
      <c r="IWU540" s="17"/>
      <c r="IWV540" s="17"/>
      <c r="IWW540" s="17"/>
      <c r="IWX540" s="17"/>
      <c r="IWY540" s="17"/>
      <c r="IWZ540" s="17"/>
      <c r="IXA540" s="17"/>
      <c r="IXB540" s="17"/>
      <c r="IXC540" s="17"/>
      <c r="IXD540" s="17"/>
      <c r="IXE540" s="17"/>
      <c r="IXF540" s="17"/>
      <c r="IXG540" s="17"/>
      <c r="IXH540" s="17"/>
      <c r="IXI540" s="17"/>
      <c r="IXJ540" s="17"/>
      <c r="IXK540" s="17"/>
      <c r="IXL540" s="17"/>
      <c r="IXM540" s="17"/>
      <c r="IXN540" s="17"/>
      <c r="IXO540" s="17"/>
      <c r="IXP540" s="17"/>
      <c r="IXQ540" s="17"/>
      <c r="IXR540" s="17"/>
      <c r="IXS540" s="17"/>
      <c r="IXT540" s="17"/>
      <c r="IXU540" s="17"/>
      <c r="IXV540" s="17"/>
      <c r="IXW540" s="17"/>
      <c r="IXX540" s="17"/>
      <c r="IXY540" s="17"/>
      <c r="IXZ540" s="17"/>
      <c r="IYA540" s="17"/>
      <c r="IYB540" s="17"/>
      <c r="IYC540" s="17"/>
      <c r="IYD540" s="17"/>
      <c r="IYE540" s="17"/>
      <c r="IYF540" s="17"/>
      <c r="IYG540" s="17"/>
      <c r="IYH540" s="17"/>
      <c r="IYI540" s="17"/>
      <c r="IYJ540" s="17"/>
      <c r="IYK540" s="17"/>
      <c r="IYL540" s="17"/>
      <c r="IYM540" s="17"/>
      <c r="IYN540" s="17"/>
      <c r="IYO540" s="17"/>
      <c r="IYP540" s="17"/>
      <c r="IYQ540" s="17"/>
      <c r="IYR540" s="17"/>
      <c r="IYS540" s="17"/>
      <c r="IYT540" s="17"/>
      <c r="IYU540" s="17"/>
      <c r="IYV540" s="17"/>
      <c r="IYW540" s="17"/>
      <c r="IYX540" s="17"/>
      <c r="IYY540" s="17"/>
      <c r="IYZ540" s="17"/>
      <c r="IZA540" s="17"/>
      <c r="IZB540" s="17"/>
      <c r="IZC540" s="17"/>
      <c r="IZD540" s="17"/>
      <c r="IZE540" s="17"/>
      <c r="IZF540" s="17"/>
      <c r="IZG540" s="17"/>
      <c r="IZH540" s="17"/>
      <c r="IZI540" s="17"/>
      <c r="IZJ540" s="17"/>
      <c r="IZK540" s="17"/>
      <c r="IZL540" s="17"/>
      <c r="IZM540" s="17"/>
      <c r="IZN540" s="17"/>
      <c r="IZO540" s="17"/>
      <c r="IZP540" s="17"/>
      <c r="IZQ540" s="17"/>
      <c r="IZR540" s="17"/>
      <c r="IZS540" s="17"/>
      <c r="IZT540" s="17"/>
      <c r="IZU540" s="17"/>
      <c r="IZV540" s="17"/>
      <c r="IZW540" s="17"/>
      <c r="IZX540" s="17"/>
      <c r="IZY540" s="17"/>
      <c r="IZZ540" s="17"/>
      <c r="JAA540" s="17"/>
      <c r="JAB540" s="17"/>
      <c r="JAC540" s="17"/>
      <c r="JAD540" s="17"/>
      <c r="JAE540" s="17"/>
      <c r="JAF540" s="17"/>
      <c r="JAG540" s="17"/>
      <c r="JAH540" s="17"/>
      <c r="JAI540" s="17"/>
      <c r="JAJ540" s="17"/>
      <c r="JAK540" s="17"/>
      <c r="JAL540" s="17"/>
      <c r="JAM540" s="17"/>
      <c r="JAN540" s="17"/>
      <c r="JAO540" s="17"/>
      <c r="JAP540" s="17"/>
      <c r="JAQ540" s="17"/>
      <c r="JAR540" s="17"/>
      <c r="JAS540" s="17"/>
      <c r="JAT540" s="17"/>
      <c r="JAU540" s="17"/>
      <c r="JAV540" s="17"/>
      <c r="JAW540" s="17"/>
      <c r="JAX540" s="17"/>
      <c r="JAY540" s="17"/>
      <c r="JAZ540" s="17"/>
      <c r="JBA540" s="17"/>
      <c r="JBB540" s="17"/>
      <c r="JBC540" s="17"/>
      <c r="JBD540" s="17"/>
      <c r="JBE540" s="17"/>
      <c r="JBF540" s="17"/>
      <c r="JBG540" s="17"/>
      <c r="JBH540" s="17"/>
      <c r="JBI540" s="17"/>
      <c r="JBJ540" s="17"/>
      <c r="JBK540" s="17"/>
      <c r="JBL540" s="17"/>
      <c r="JBM540" s="17"/>
      <c r="JBN540" s="17"/>
      <c r="JBO540" s="17"/>
      <c r="JBP540" s="17"/>
      <c r="JBQ540" s="17"/>
      <c r="JBR540" s="17"/>
      <c r="JBS540" s="17"/>
      <c r="JBT540" s="17"/>
      <c r="JBU540" s="17"/>
      <c r="JBV540" s="17"/>
      <c r="JBW540" s="17"/>
      <c r="JBX540" s="17"/>
      <c r="JBY540" s="17"/>
      <c r="JBZ540" s="17"/>
      <c r="JCA540" s="17"/>
      <c r="JCB540" s="17"/>
      <c r="JCC540" s="17"/>
      <c r="JCD540" s="17"/>
      <c r="JCE540" s="17"/>
      <c r="JCF540" s="17"/>
      <c r="JCG540" s="17"/>
      <c r="JCH540" s="17"/>
      <c r="JCI540" s="17"/>
      <c r="JCJ540" s="17"/>
      <c r="JCK540" s="17"/>
      <c r="JCL540" s="17"/>
      <c r="JCM540" s="17"/>
      <c r="JCN540" s="17"/>
      <c r="JCO540" s="17"/>
      <c r="JCP540" s="17"/>
      <c r="JCQ540" s="17"/>
      <c r="JCR540" s="17"/>
      <c r="JCS540" s="17"/>
      <c r="JCT540" s="17"/>
      <c r="JCU540" s="17"/>
      <c r="JCV540" s="17"/>
      <c r="JCW540" s="17"/>
      <c r="JCX540" s="17"/>
      <c r="JCY540" s="17"/>
      <c r="JCZ540" s="17"/>
      <c r="JDA540" s="17"/>
      <c r="JDB540" s="17"/>
      <c r="JDC540" s="17"/>
      <c r="JDD540" s="17"/>
      <c r="JDE540" s="17"/>
      <c r="JDF540" s="17"/>
      <c r="JDG540" s="17"/>
      <c r="JDH540" s="17"/>
      <c r="JDI540" s="17"/>
      <c r="JDJ540" s="17"/>
      <c r="JDK540" s="17"/>
      <c r="JDL540" s="17"/>
      <c r="JDM540" s="17"/>
      <c r="JDN540" s="17"/>
      <c r="JDO540" s="17"/>
      <c r="JDP540" s="17"/>
      <c r="JDQ540" s="17"/>
      <c r="JDR540" s="17"/>
      <c r="JDS540" s="17"/>
      <c r="JDT540" s="17"/>
      <c r="JDU540" s="17"/>
      <c r="JDV540" s="17"/>
      <c r="JDW540" s="17"/>
      <c r="JDX540" s="17"/>
      <c r="JDY540" s="17"/>
      <c r="JDZ540" s="17"/>
      <c r="JEA540" s="17"/>
      <c r="JEB540" s="17"/>
      <c r="JEC540" s="17"/>
      <c r="JED540" s="17"/>
      <c r="JEE540" s="17"/>
      <c r="JEF540" s="17"/>
      <c r="JEG540" s="17"/>
      <c r="JEH540" s="17"/>
      <c r="JEI540" s="17"/>
      <c r="JEJ540" s="17"/>
      <c r="JEK540" s="17"/>
      <c r="JEL540" s="17"/>
      <c r="JEM540" s="17"/>
      <c r="JEN540" s="17"/>
      <c r="JEO540" s="17"/>
      <c r="JEP540" s="17"/>
      <c r="JEQ540" s="17"/>
      <c r="JER540" s="17"/>
      <c r="JES540" s="17"/>
      <c r="JET540" s="17"/>
      <c r="JEU540" s="17"/>
      <c r="JEV540" s="17"/>
      <c r="JEW540" s="17"/>
      <c r="JEX540" s="17"/>
      <c r="JEY540" s="17"/>
      <c r="JEZ540" s="17"/>
      <c r="JFA540" s="17"/>
      <c r="JFB540" s="17"/>
      <c r="JFC540" s="17"/>
      <c r="JFD540" s="17"/>
      <c r="JFE540" s="17"/>
      <c r="JFF540" s="17"/>
      <c r="JFG540" s="17"/>
      <c r="JFH540" s="17"/>
      <c r="JFI540" s="17"/>
      <c r="JFJ540" s="17"/>
      <c r="JFK540" s="17"/>
      <c r="JFL540" s="17"/>
      <c r="JFM540" s="17"/>
      <c r="JFN540" s="17"/>
      <c r="JFO540" s="17"/>
      <c r="JFP540" s="17"/>
      <c r="JFQ540" s="17"/>
      <c r="JFR540" s="17"/>
      <c r="JFS540" s="17"/>
      <c r="JFT540" s="17"/>
      <c r="JFU540" s="17"/>
      <c r="JFV540" s="17"/>
      <c r="JFW540" s="17"/>
      <c r="JFX540" s="17"/>
      <c r="JFY540" s="17"/>
      <c r="JFZ540" s="17"/>
      <c r="JGA540" s="17"/>
      <c r="JGB540" s="17"/>
      <c r="JGC540" s="17"/>
      <c r="JGD540" s="17"/>
      <c r="JGE540" s="17"/>
      <c r="JGF540" s="17"/>
      <c r="JGG540" s="17"/>
      <c r="JGH540" s="17"/>
      <c r="JGI540" s="17"/>
      <c r="JGJ540" s="17"/>
      <c r="JGK540" s="17"/>
      <c r="JGL540" s="17"/>
      <c r="JGM540" s="17"/>
      <c r="JGN540" s="17"/>
      <c r="JGO540" s="17"/>
      <c r="JGP540" s="17"/>
      <c r="JGQ540" s="17"/>
      <c r="JGR540" s="17"/>
      <c r="JGS540" s="17"/>
      <c r="JGT540" s="17"/>
      <c r="JGU540" s="17"/>
      <c r="JGV540" s="17"/>
      <c r="JGW540" s="17"/>
      <c r="JGX540" s="17"/>
      <c r="JGY540" s="17"/>
      <c r="JGZ540" s="17"/>
      <c r="JHA540" s="17"/>
      <c r="JHB540" s="17"/>
      <c r="JHC540" s="17"/>
      <c r="JHD540" s="17"/>
      <c r="JHE540" s="17"/>
      <c r="JHF540" s="17"/>
      <c r="JHG540" s="17"/>
      <c r="JHH540" s="17"/>
      <c r="JHI540" s="17"/>
      <c r="JHJ540" s="17"/>
      <c r="JHK540" s="17"/>
      <c r="JHL540" s="17"/>
      <c r="JHM540" s="17"/>
      <c r="JHN540" s="17"/>
      <c r="JHO540" s="17"/>
      <c r="JHP540" s="17"/>
      <c r="JHQ540" s="17"/>
      <c r="JHR540" s="17"/>
      <c r="JHS540" s="17"/>
      <c r="JHT540" s="17"/>
      <c r="JHU540" s="17"/>
      <c r="JHV540" s="17"/>
      <c r="JHW540" s="17"/>
      <c r="JHX540" s="17"/>
      <c r="JHY540" s="17"/>
      <c r="JHZ540" s="17"/>
      <c r="JIA540" s="17"/>
      <c r="JIB540" s="17"/>
      <c r="JIC540" s="17"/>
      <c r="JID540" s="17"/>
      <c r="JIE540" s="17"/>
      <c r="JIF540" s="17"/>
      <c r="JIG540" s="17"/>
      <c r="JIH540" s="17"/>
      <c r="JII540" s="17"/>
      <c r="JIJ540" s="17"/>
      <c r="JIK540" s="17"/>
      <c r="JIL540" s="17"/>
      <c r="JIM540" s="17"/>
      <c r="JIN540" s="17"/>
      <c r="JIO540" s="17"/>
      <c r="JIP540" s="17"/>
      <c r="JIQ540" s="17"/>
      <c r="JIR540" s="17"/>
      <c r="JIS540" s="17"/>
      <c r="JIT540" s="17"/>
      <c r="JIU540" s="17"/>
      <c r="JIV540" s="17"/>
      <c r="JIW540" s="17"/>
      <c r="JIX540" s="17"/>
      <c r="JIY540" s="17"/>
      <c r="JIZ540" s="17"/>
      <c r="JJA540" s="17"/>
      <c r="JJB540" s="17"/>
      <c r="JJC540" s="17"/>
      <c r="JJD540" s="17"/>
      <c r="JJE540" s="17"/>
      <c r="JJF540" s="17"/>
      <c r="JJG540" s="17"/>
      <c r="JJH540" s="17"/>
      <c r="JJI540" s="17"/>
      <c r="JJJ540" s="17"/>
      <c r="JJK540" s="17"/>
      <c r="JJL540" s="17"/>
      <c r="JJM540" s="17"/>
      <c r="JJN540" s="17"/>
      <c r="JJO540" s="17"/>
      <c r="JJP540" s="17"/>
      <c r="JJQ540" s="17"/>
      <c r="JJR540" s="17"/>
      <c r="JJS540" s="17"/>
      <c r="JJT540" s="17"/>
      <c r="JJU540" s="17"/>
      <c r="JJV540" s="17"/>
      <c r="JJW540" s="17"/>
      <c r="JJX540" s="17"/>
      <c r="JJY540" s="17"/>
      <c r="JJZ540" s="17"/>
      <c r="JKA540" s="17"/>
      <c r="JKB540" s="17"/>
      <c r="JKC540" s="17"/>
      <c r="JKD540" s="17"/>
      <c r="JKE540" s="17"/>
      <c r="JKF540" s="17"/>
      <c r="JKG540" s="17"/>
      <c r="JKH540" s="17"/>
      <c r="JKI540" s="17"/>
      <c r="JKJ540" s="17"/>
      <c r="JKK540" s="17"/>
      <c r="JKL540" s="17"/>
      <c r="JKM540" s="17"/>
      <c r="JKN540" s="17"/>
      <c r="JKO540" s="17"/>
      <c r="JKP540" s="17"/>
      <c r="JKQ540" s="17"/>
      <c r="JKR540" s="17"/>
      <c r="JKS540" s="17"/>
      <c r="JKT540" s="17"/>
      <c r="JKU540" s="17"/>
      <c r="JKV540" s="17"/>
      <c r="JKW540" s="17"/>
      <c r="JKX540" s="17"/>
      <c r="JKY540" s="17"/>
      <c r="JKZ540" s="17"/>
      <c r="JLA540" s="17"/>
      <c r="JLB540" s="17"/>
      <c r="JLC540" s="17"/>
      <c r="JLD540" s="17"/>
      <c r="JLE540" s="17"/>
      <c r="JLF540" s="17"/>
      <c r="JLG540" s="17"/>
      <c r="JLH540" s="17"/>
      <c r="JLI540" s="17"/>
      <c r="JLJ540" s="17"/>
      <c r="JLK540" s="17"/>
      <c r="JLL540" s="17"/>
      <c r="JLM540" s="17"/>
      <c r="JLN540" s="17"/>
      <c r="JLO540" s="17"/>
      <c r="JLP540" s="17"/>
      <c r="JLQ540" s="17"/>
      <c r="JLR540" s="17"/>
      <c r="JLS540" s="17"/>
      <c r="JLT540" s="17"/>
      <c r="JLU540" s="17"/>
      <c r="JLV540" s="17"/>
      <c r="JLW540" s="17"/>
      <c r="JLX540" s="17"/>
      <c r="JLY540" s="17"/>
      <c r="JLZ540" s="17"/>
      <c r="JMA540" s="17"/>
      <c r="JMB540" s="17"/>
      <c r="JMC540" s="17"/>
      <c r="JMD540" s="17"/>
      <c r="JME540" s="17"/>
      <c r="JMF540" s="17"/>
      <c r="JMG540" s="17"/>
      <c r="JMH540" s="17"/>
      <c r="JMI540" s="17"/>
      <c r="JMJ540" s="17"/>
      <c r="JMK540" s="17"/>
      <c r="JML540" s="17"/>
      <c r="JMM540" s="17"/>
      <c r="JMN540" s="17"/>
      <c r="JMO540" s="17"/>
      <c r="JMP540" s="17"/>
      <c r="JMQ540" s="17"/>
      <c r="JMR540" s="17"/>
      <c r="JMS540" s="17"/>
      <c r="JMT540" s="17"/>
      <c r="JMU540" s="17"/>
      <c r="JMV540" s="17"/>
      <c r="JMW540" s="17"/>
      <c r="JMX540" s="17"/>
      <c r="JMY540" s="17"/>
      <c r="JMZ540" s="17"/>
      <c r="JNA540" s="17"/>
      <c r="JNB540" s="17"/>
      <c r="JNC540" s="17"/>
      <c r="JND540" s="17"/>
      <c r="JNE540" s="17"/>
      <c r="JNF540" s="17"/>
      <c r="JNG540" s="17"/>
      <c r="JNH540" s="17"/>
      <c r="JNI540" s="17"/>
      <c r="JNJ540" s="17"/>
      <c r="JNK540" s="17"/>
      <c r="JNL540" s="17"/>
      <c r="JNM540" s="17"/>
      <c r="JNN540" s="17"/>
      <c r="JNO540" s="17"/>
      <c r="JNP540" s="17"/>
      <c r="JNQ540" s="17"/>
      <c r="JNR540" s="17"/>
      <c r="JNS540" s="17"/>
      <c r="JNT540" s="17"/>
      <c r="JNU540" s="17"/>
      <c r="JNV540" s="17"/>
      <c r="JNW540" s="17"/>
      <c r="JNX540" s="17"/>
      <c r="JNY540" s="17"/>
      <c r="JNZ540" s="17"/>
      <c r="JOA540" s="17"/>
      <c r="JOB540" s="17"/>
      <c r="JOC540" s="17"/>
      <c r="JOD540" s="17"/>
      <c r="JOE540" s="17"/>
      <c r="JOF540" s="17"/>
      <c r="JOG540" s="17"/>
      <c r="JOH540" s="17"/>
      <c r="JOI540" s="17"/>
      <c r="JOJ540" s="17"/>
      <c r="JOK540" s="17"/>
      <c r="JOL540" s="17"/>
      <c r="JOM540" s="17"/>
      <c r="JON540" s="17"/>
      <c r="JOO540" s="17"/>
      <c r="JOP540" s="17"/>
      <c r="JOQ540" s="17"/>
      <c r="JOR540" s="17"/>
      <c r="JOS540" s="17"/>
      <c r="JOT540" s="17"/>
      <c r="JOU540" s="17"/>
      <c r="JOV540" s="17"/>
      <c r="JOW540" s="17"/>
      <c r="JOX540" s="17"/>
      <c r="JOY540" s="17"/>
      <c r="JOZ540" s="17"/>
      <c r="JPA540" s="17"/>
      <c r="JPB540" s="17"/>
      <c r="JPC540" s="17"/>
      <c r="JPD540" s="17"/>
      <c r="JPE540" s="17"/>
      <c r="JPF540" s="17"/>
      <c r="JPG540" s="17"/>
      <c r="JPH540" s="17"/>
      <c r="JPI540" s="17"/>
      <c r="JPJ540" s="17"/>
      <c r="JPK540" s="17"/>
      <c r="JPL540" s="17"/>
      <c r="JPM540" s="17"/>
      <c r="JPN540" s="17"/>
      <c r="JPO540" s="17"/>
      <c r="JPP540" s="17"/>
      <c r="JPQ540" s="17"/>
      <c r="JPR540" s="17"/>
      <c r="JPS540" s="17"/>
      <c r="JPT540" s="17"/>
      <c r="JPU540" s="17"/>
      <c r="JPV540" s="17"/>
      <c r="JPW540" s="17"/>
      <c r="JPX540" s="17"/>
      <c r="JPY540" s="17"/>
      <c r="JPZ540" s="17"/>
      <c r="JQA540" s="17"/>
      <c r="JQB540" s="17"/>
      <c r="JQC540" s="17"/>
      <c r="JQD540" s="17"/>
      <c r="JQE540" s="17"/>
      <c r="JQF540" s="17"/>
      <c r="JQG540" s="17"/>
      <c r="JQH540" s="17"/>
      <c r="JQI540" s="17"/>
      <c r="JQJ540" s="17"/>
      <c r="JQK540" s="17"/>
      <c r="JQL540" s="17"/>
      <c r="JQM540" s="17"/>
      <c r="JQN540" s="17"/>
      <c r="JQO540" s="17"/>
      <c r="JQP540" s="17"/>
      <c r="JQQ540" s="17"/>
      <c r="JQR540" s="17"/>
      <c r="JQS540" s="17"/>
      <c r="JQT540" s="17"/>
      <c r="JQU540" s="17"/>
      <c r="JQV540" s="17"/>
      <c r="JQW540" s="17"/>
      <c r="JQX540" s="17"/>
      <c r="JQY540" s="17"/>
      <c r="JQZ540" s="17"/>
      <c r="JRA540" s="17"/>
      <c r="JRB540" s="17"/>
      <c r="JRC540" s="17"/>
      <c r="JRD540" s="17"/>
      <c r="JRE540" s="17"/>
      <c r="JRF540" s="17"/>
      <c r="JRG540" s="17"/>
      <c r="JRH540" s="17"/>
      <c r="JRI540" s="17"/>
      <c r="JRJ540" s="17"/>
      <c r="JRK540" s="17"/>
      <c r="JRL540" s="17"/>
      <c r="JRM540" s="17"/>
      <c r="JRN540" s="17"/>
      <c r="JRO540" s="17"/>
      <c r="JRP540" s="17"/>
      <c r="JRQ540" s="17"/>
      <c r="JRR540" s="17"/>
      <c r="JRS540" s="17"/>
      <c r="JRT540" s="17"/>
      <c r="JRU540" s="17"/>
      <c r="JRV540" s="17"/>
      <c r="JRW540" s="17"/>
      <c r="JRX540" s="17"/>
      <c r="JRY540" s="17"/>
      <c r="JRZ540" s="17"/>
      <c r="JSA540" s="17"/>
      <c r="JSB540" s="17"/>
      <c r="JSC540" s="17"/>
      <c r="JSD540" s="17"/>
      <c r="JSE540" s="17"/>
      <c r="JSF540" s="17"/>
      <c r="JSG540" s="17"/>
      <c r="JSH540" s="17"/>
      <c r="JSI540" s="17"/>
      <c r="JSJ540" s="17"/>
      <c r="JSK540" s="17"/>
      <c r="JSL540" s="17"/>
      <c r="JSM540" s="17"/>
      <c r="JSN540" s="17"/>
      <c r="JSO540" s="17"/>
      <c r="JSP540" s="17"/>
      <c r="JSQ540" s="17"/>
      <c r="JSR540" s="17"/>
      <c r="JSS540" s="17"/>
      <c r="JST540" s="17"/>
      <c r="JSU540" s="17"/>
      <c r="JSV540" s="17"/>
      <c r="JSW540" s="17"/>
      <c r="JSX540" s="17"/>
      <c r="JSY540" s="17"/>
      <c r="JSZ540" s="17"/>
      <c r="JTA540" s="17"/>
      <c r="JTB540" s="17"/>
      <c r="JTC540" s="17"/>
      <c r="JTD540" s="17"/>
      <c r="JTE540" s="17"/>
      <c r="JTF540" s="17"/>
      <c r="JTG540" s="17"/>
      <c r="JTH540" s="17"/>
      <c r="JTI540" s="17"/>
      <c r="JTJ540" s="17"/>
      <c r="JTK540" s="17"/>
      <c r="JTL540" s="17"/>
      <c r="JTM540" s="17"/>
      <c r="JTN540" s="17"/>
      <c r="JTO540" s="17"/>
      <c r="JTP540" s="17"/>
      <c r="JTQ540" s="17"/>
      <c r="JTR540" s="17"/>
      <c r="JTS540" s="17"/>
      <c r="JTT540" s="17"/>
      <c r="JTU540" s="17"/>
      <c r="JTV540" s="17"/>
      <c r="JTW540" s="17"/>
      <c r="JTX540" s="17"/>
      <c r="JTY540" s="17"/>
      <c r="JTZ540" s="17"/>
      <c r="JUA540" s="17"/>
      <c r="JUB540" s="17"/>
      <c r="JUC540" s="17"/>
      <c r="JUD540" s="17"/>
      <c r="JUE540" s="17"/>
      <c r="JUF540" s="17"/>
      <c r="JUG540" s="17"/>
      <c r="JUH540" s="17"/>
      <c r="JUI540" s="17"/>
      <c r="JUJ540" s="17"/>
      <c r="JUK540" s="17"/>
      <c r="JUL540" s="17"/>
      <c r="JUM540" s="17"/>
      <c r="JUN540" s="17"/>
      <c r="JUO540" s="17"/>
      <c r="JUP540" s="17"/>
      <c r="JUQ540" s="17"/>
      <c r="JUR540" s="17"/>
      <c r="JUS540" s="17"/>
      <c r="JUT540" s="17"/>
      <c r="JUU540" s="17"/>
      <c r="JUV540" s="17"/>
      <c r="JUW540" s="17"/>
      <c r="JUX540" s="17"/>
      <c r="JUY540" s="17"/>
      <c r="JUZ540" s="17"/>
      <c r="JVA540" s="17"/>
      <c r="JVB540" s="17"/>
      <c r="JVC540" s="17"/>
      <c r="JVD540" s="17"/>
      <c r="JVE540" s="17"/>
      <c r="JVF540" s="17"/>
      <c r="JVG540" s="17"/>
      <c r="JVH540" s="17"/>
      <c r="JVI540" s="17"/>
      <c r="JVJ540" s="17"/>
      <c r="JVK540" s="17"/>
      <c r="JVL540" s="17"/>
      <c r="JVM540" s="17"/>
      <c r="JVN540" s="17"/>
      <c r="JVO540" s="17"/>
      <c r="JVP540" s="17"/>
      <c r="JVQ540" s="17"/>
      <c r="JVR540" s="17"/>
      <c r="JVS540" s="17"/>
      <c r="JVT540" s="17"/>
      <c r="JVU540" s="17"/>
      <c r="JVV540" s="17"/>
      <c r="JVW540" s="17"/>
      <c r="JVX540" s="17"/>
      <c r="JVY540" s="17"/>
      <c r="JVZ540" s="17"/>
      <c r="JWA540" s="17"/>
      <c r="JWB540" s="17"/>
      <c r="JWC540" s="17"/>
      <c r="JWD540" s="17"/>
      <c r="JWE540" s="17"/>
      <c r="JWF540" s="17"/>
      <c r="JWG540" s="17"/>
      <c r="JWH540" s="17"/>
      <c r="JWI540" s="17"/>
      <c r="JWJ540" s="17"/>
      <c r="JWK540" s="17"/>
      <c r="JWL540" s="17"/>
      <c r="JWM540" s="17"/>
      <c r="JWN540" s="17"/>
      <c r="JWO540" s="17"/>
      <c r="JWP540" s="17"/>
      <c r="JWQ540" s="17"/>
      <c r="JWR540" s="17"/>
      <c r="JWS540" s="17"/>
      <c r="JWT540" s="17"/>
      <c r="JWU540" s="17"/>
      <c r="JWV540" s="17"/>
      <c r="JWW540" s="17"/>
      <c r="JWX540" s="17"/>
      <c r="JWY540" s="17"/>
      <c r="JWZ540" s="17"/>
      <c r="JXA540" s="17"/>
      <c r="JXB540" s="17"/>
      <c r="JXC540" s="17"/>
      <c r="JXD540" s="17"/>
      <c r="JXE540" s="17"/>
      <c r="JXF540" s="17"/>
      <c r="JXG540" s="17"/>
      <c r="JXH540" s="17"/>
      <c r="JXI540" s="17"/>
      <c r="JXJ540" s="17"/>
      <c r="JXK540" s="17"/>
      <c r="JXL540" s="17"/>
      <c r="JXM540" s="17"/>
      <c r="JXN540" s="17"/>
      <c r="JXO540" s="17"/>
      <c r="JXP540" s="17"/>
      <c r="JXQ540" s="17"/>
      <c r="JXR540" s="17"/>
      <c r="JXS540" s="17"/>
      <c r="JXT540" s="17"/>
      <c r="JXU540" s="17"/>
      <c r="JXV540" s="17"/>
      <c r="JXW540" s="17"/>
      <c r="JXX540" s="17"/>
      <c r="JXY540" s="17"/>
      <c r="JXZ540" s="17"/>
      <c r="JYA540" s="17"/>
      <c r="JYB540" s="17"/>
      <c r="JYC540" s="17"/>
      <c r="JYD540" s="17"/>
      <c r="JYE540" s="17"/>
      <c r="JYF540" s="17"/>
      <c r="JYG540" s="17"/>
      <c r="JYH540" s="17"/>
      <c r="JYI540" s="17"/>
      <c r="JYJ540" s="17"/>
      <c r="JYK540" s="17"/>
      <c r="JYL540" s="17"/>
      <c r="JYM540" s="17"/>
      <c r="JYN540" s="17"/>
      <c r="JYO540" s="17"/>
      <c r="JYP540" s="17"/>
      <c r="JYQ540" s="17"/>
      <c r="JYR540" s="17"/>
      <c r="JYS540" s="17"/>
      <c r="JYT540" s="17"/>
      <c r="JYU540" s="17"/>
      <c r="JYV540" s="17"/>
      <c r="JYW540" s="17"/>
      <c r="JYX540" s="17"/>
      <c r="JYY540" s="17"/>
      <c r="JYZ540" s="17"/>
      <c r="JZA540" s="17"/>
      <c r="JZB540" s="17"/>
      <c r="JZC540" s="17"/>
      <c r="JZD540" s="17"/>
      <c r="JZE540" s="17"/>
      <c r="JZF540" s="17"/>
      <c r="JZG540" s="17"/>
      <c r="JZH540" s="17"/>
      <c r="JZI540" s="17"/>
      <c r="JZJ540" s="17"/>
      <c r="JZK540" s="17"/>
      <c r="JZL540" s="17"/>
      <c r="JZM540" s="17"/>
      <c r="JZN540" s="17"/>
      <c r="JZO540" s="17"/>
      <c r="JZP540" s="17"/>
      <c r="JZQ540" s="17"/>
      <c r="JZR540" s="17"/>
      <c r="JZS540" s="17"/>
      <c r="JZT540" s="17"/>
      <c r="JZU540" s="17"/>
      <c r="JZV540" s="17"/>
      <c r="JZW540" s="17"/>
      <c r="JZX540" s="17"/>
      <c r="JZY540" s="17"/>
      <c r="JZZ540" s="17"/>
      <c r="KAA540" s="17"/>
      <c r="KAB540" s="17"/>
      <c r="KAC540" s="17"/>
      <c r="KAD540" s="17"/>
      <c r="KAE540" s="17"/>
      <c r="KAF540" s="17"/>
      <c r="KAG540" s="17"/>
      <c r="KAH540" s="17"/>
      <c r="KAI540" s="17"/>
      <c r="KAJ540" s="17"/>
      <c r="KAK540" s="17"/>
      <c r="KAL540" s="17"/>
      <c r="KAM540" s="17"/>
      <c r="KAN540" s="17"/>
      <c r="KAO540" s="17"/>
      <c r="KAP540" s="17"/>
      <c r="KAQ540" s="17"/>
      <c r="KAR540" s="17"/>
      <c r="KAS540" s="17"/>
      <c r="KAT540" s="17"/>
      <c r="KAU540" s="17"/>
      <c r="KAV540" s="17"/>
      <c r="KAW540" s="17"/>
      <c r="KAX540" s="17"/>
      <c r="KAY540" s="17"/>
      <c r="KAZ540" s="17"/>
      <c r="KBA540" s="17"/>
      <c r="KBB540" s="17"/>
      <c r="KBC540" s="17"/>
      <c r="KBD540" s="17"/>
      <c r="KBE540" s="17"/>
      <c r="KBF540" s="17"/>
      <c r="KBG540" s="17"/>
      <c r="KBH540" s="17"/>
      <c r="KBI540" s="17"/>
      <c r="KBJ540" s="17"/>
      <c r="KBK540" s="17"/>
      <c r="KBL540" s="17"/>
      <c r="KBM540" s="17"/>
      <c r="KBN540" s="17"/>
      <c r="KBO540" s="17"/>
      <c r="KBP540" s="17"/>
      <c r="KBQ540" s="17"/>
      <c r="KBR540" s="17"/>
      <c r="KBS540" s="17"/>
      <c r="KBT540" s="17"/>
      <c r="KBU540" s="17"/>
      <c r="KBV540" s="17"/>
      <c r="KBW540" s="17"/>
      <c r="KBX540" s="17"/>
      <c r="KBY540" s="17"/>
      <c r="KBZ540" s="17"/>
      <c r="KCA540" s="17"/>
      <c r="KCB540" s="17"/>
      <c r="KCC540" s="17"/>
      <c r="KCD540" s="17"/>
      <c r="KCE540" s="17"/>
      <c r="KCF540" s="17"/>
      <c r="KCG540" s="17"/>
      <c r="KCH540" s="17"/>
      <c r="KCI540" s="17"/>
      <c r="KCJ540" s="17"/>
      <c r="KCK540" s="17"/>
      <c r="KCL540" s="17"/>
      <c r="KCM540" s="17"/>
      <c r="KCN540" s="17"/>
      <c r="KCO540" s="17"/>
      <c r="KCP540" s="17"/>
      <c r="KCQ540" s="17"/>
      <c r="KCR540" s="17"/>
      <c r="KCS540" s="17"/>
      <c r="KCT540" s="17"/>
      <c r="KCU540" s="17"/>
      <c r="KCV540" s="17"/>
      <c r="KCW540" s="17"/>
      <c r="KCX540" s="17"/>
      <c r="KCY540" s="17"/>
      <c r="KCZ540" s="17"/>
      <c r="KDA540" s="17"/>
      <c r="KDB540" s="17"/>
      <c r="KDC540" s="17"/>
      <c r="KDD540" s="17"/>
      <c r="KDE540" s="17"/>
      <c r="KDF540" s="17"/>
      <c r="KDG540" s="17"/>
      <c r="KDH540" s="17"/>
      <c r="KDI540" s="17"/>
      <c r="KDJ540" s="17"/>
      <c r="KDK540" s="17"/>
      <c r="KDL540" s="17"/>
      <c r="KDM540" s="17"/>
      <c r="KDN540" s="17"/>
      <c r="KDO540" s="17"/>
      <c r="KDP540" s="17"/>
      <c r="KDQ540" s="17"/>
      <c r="KDR540" s="17"/>
      <c r="KDS540" s="17"/>
      <c r="KDT540" s="17"/>
      <c r="KDU540" s="17"/>
      <c r="KDV540" s="17"/>
      <c r="KDW540" s="17"/>
      <c r="KDX540" s="17"/>
      <c r="KDY540" s="17"/>
      <c r="KDZ540" s="17"/>
      <c r="KEA540" s="17"/>
      <c r="KEB540" s="17"/>
      <c r="KEC540" s="17"/>
      <c r="KED540" s="17"/>
      <c r="KEE540" s="17"/>
      <c r="KEF540" s="17"/>
      <c r="KEG540" s="17"/>
      <c r="KEH540" s="17"/>
      <c r="KEI540" s="17"/>
      <c r="KEJ540" s="17"/>
      <c r="KEK540" s="17"/>
      <c r="KEL540" s="17"/>
      <c r="KEM540" s="17"/>
      <c r="KEN540" s="17"/>
      <c r="KEO540" s="17"/>
      <c r="KEP540" s="17"/>
      <c r="KEQ540" s="17"/>
      <c r="KER540" s="17"/>
      <c r="KES540" s="17"/>
      <c r="KET540" s="17"/>
      <c r="KEU540" s="17"/>
      <c r="KEV540" s="17"/>
      <c r="KEW540" s="17"/>
      <c r="KEX540" s="17"/>
      <c r="KEY540" s="17"/>
      <c r="KEZ540" s="17"/>
      <c r="KFA540" s="17"/>
      <c r="KFB540" s="17"/>
      <c r="KFC540" s="17"/>
      <c r="KFD540" s="17"/>
      <c r="KFE540" s="17"/>
      <c r="KFF540" s="17"/>
      <c r="KFG540" s="17"/>
      <c r="KFH540" s="17"/>
      <c r="KFI540" s="17"/>
      <c r="KFJ540" s="17"/>
      <c r="KFK540" s="17"/>
      <c r="KFL540" s="17"/>
      <c r="KFM540" s="17"/>
      <c r="KFN540" s="17"/>
      <c r="KFO540" s="17"/>
      <c r="KFP540" s="17"/>
      <c r="KFQ540" s="17"/>
      <c r="KFR540" s="17"/>
      <c r="KFS540" s="17"/>
      <c r="KFT540" s="17"/>
      <c r="KFU540" s="17"/>
      <c r="KFV540" s="17"/>
      <c r="KFW540" s="17"/>
      <c r="KFX540" s="17"/>
      <c r="KFY540" s="17"/>
      <c r="KFZ540" s="17"/>
      <c r="KGA540" s="17"/>
      <c r="KGB540" s="17"/>
      <c r="KGC540" s="17"/>
      <c r="KGD540" s="17"/>
      <c r="KGE540" s="17"/>
      <c r="KGF540" s="17"/>
      <c r="KGG540" s="17"/>
      <c r="KGH540" s="17"/>
      <c r="KGI540" s="17"/>
      <c r="KGJ540" s="17"/>
      <c r="KGK540" s="17"/>
      <c r="KGL540" s="17"/>
      <c r="KGM540" s="17"/>
      <c r="KGN540" s="17"/>
      <c r="KGO540" s="17"/>
      <c r="KGP540" s="17"/>
      <c r="KGQ540" s="17"/>
      <c r="KGR540" s="17"/>
      <c r="KGS540" s="17"/>
      <c r="KGT540" s="17"/>
      <c r="KGU540" s="17"/>
      <c r="KGV540" s="17"/>
      <c r="KGW540" s="17"/>
      <c r="KGX540" s="17"/>
      <c r="KGY540" s="17"/>
      <c r="KGZ540" s="17"/>
      <c r="KHA540" s="17"/>
      <c r="KHB540" s="17"/>
      <c r="KHC540" s="17"/>
      <c r="KHD540" s="17"/>
      <c r="KHE540" s="17"/>
      <c r="KHF540" s="17"/>
      <c r="KHG540" s="17"/>
      <c r="KHH540" s="17"/>
      <c r="KHI540" s="17"/>
      <c r="KHJ540" s="17"/>
      <c r="KHK540" s="17"/>
      <c r="KHL540" s="17"/>
      <c r="KHM540" s="17"/>
      <c r="KHN540" s="17"/>
      <c r="KHO540" s="17"/>
      <c r="KHP540" s="17"/>
      <c r="KHQ540" s="17"/>
      <c r="KHR540" s="17"/>
      <c r="KHS540" s="17"/>
      <c r="KHT540" s="17"/>
      <c r="KHU540" s="17"/>
      <c r="KHV540" s="17"/>
      <c r="KHW540" s="17"/>
      <c r="KHX540" s="17"/>
      <c r="KHY540" s="17"/>
      <c r="KHZ540" s="17"/>
      <c r="KIA540" s="17"/>
      <c r="KIB540" s="17"/>
      <c r="KIC540" s="17"/>
      <c r="KID540" s="17"/>
      <c r="KIE540" s="17"/>
      <c r="KIF540" s="17"/>
      <c r="KIG540" s="17"/>
      <c r="KIH540" s="17"/>
      <c r="KII540" s="17"/>
      <c r="KIJ540" s="17"/>
      <c r="KIK540" s="17"/>
      <c r="KIL540" s="17"/>
      <c r="KIM540" s="17"/>
      <c r="KIN540" s="17"/>
      <c r="KIO540" s="17"/>
      <c r="KIP540" s="17"/>
      <c r="KIQ540" s="17"/>
      <c r="KIR540" s="17"/>
      <c r="KIS540" s="17"/>
      <c r="KIT540" s="17"/>
      <c r="KIU540" s="17"/>
      <c r="KIV540" s="17"/>
      <c r="KIW540" s="17"/>
      <c r="KIX540" s="17"/>
      <c r="KIY540" s="17"/>
      <c r="KIZ540" s="17"/>
      <c r="KJA540" s="17"/>
      <c r="KJB540" s="17"/>
      <c r="KJC540" s="17"/>
      <c r="KJD540" s="17"/>
      <c r="KJE540" s="17"/>
      <c r="KJF540" s="17"/>
      <c r="KJG540" s="17"/>
      <c r="KJH540" s="17"/>
      <c r="KJI540" s="17"/>
      <c r="KJJ540" s="17"/>
      <c r="KJK540" s="17"/>
      <c r="KJL540" s="17"/>
      <c r="KJM540" s="17"/>
      <c r="KJN540" s="17"/>
      <c r="KJO540" s="17"/>
      <c r="KJP540" s="17"/>
      <c r="KJQ540" s="17"/>
      <c r="KJR540" s="17"/>
      <c r="KJS540" s="17"/>
      <c r="KJT540" s="17"/>
      <c r="KJU540" s="17"/>
      <c r="KJV540" s="17"/>
      <c r="KJW540" s="17"/>
      <c r="KJX540" s="17"/>
      <c r="KJY540" s="17"/>
      <c r="KJZ540" s="17"/>
      <c r="KKA540" s="17"/>
      <c r="KKB540" s="17"/>
      <c r="KKC540" s="17"/>
      <c r="KKD540" s="17"/>
      <c r="KKE540" s="17"/>
      <c r="KKF540" s="17"/>
      <c r="KKG540" s="17"/>
      <c r="KKH540" s="17"/>
      <c r="KKI540" s="17"/>
      <c r="KKJ540" s="17"/>
      <c r="KKK540" s="17"/>
      <c r="KKL540" s="17"/>
      <c r="KKM540" s="17"/>
      <c r="KKN540" s="17"/>
      <c r="KKO540" s="17"/>
      <c r="KKP540" s="17"/>
      <c r="KKQ540" s="17"/>
      <c r="KKR540" s="17"/>
      <c r="KKS540" s="17"/>
      <c r="KKT540" s="17"/>
      <c r="KKU540" s="17"/>
      <c r="KKV540" s="17"/>
      <c r="KKW540" s="17"/>
      <c r="KKX540" s="17"/>
      <c r="KKY540" s="17"/>
      <c r="KKZ540" s="17"/>
      <c r="KLA540" s="17"/>
      <c r="KLB540" s="17"/>
      <c r="KLC540" s="17"/>
      <c r="KLD540" s="17"/>
      <c r="KLE540" s="17"/>
      <c r="KLF540" s="17"/>
      <c r="KLG540" s="17"/>
      <c r="KLH540" s="17"/>
      <c r="KLI540" s="17"/>
      <c r="KLJ540" s="17"/>
      <c r="KLK540" s="17"/>
      <c r="KLL540" s="17"/>
      <c r="KLM540" s="17"/>
      <c r="KLN540" s="17"/>
      <c r="KLO540" s="17"/>
      <c r="KLP540" s="17"/>
      <c r="KLQ540" s="17"/>
      <c r="KLR540" s="17"/>
      <c r="KLS540" s="17"/>
      <c r="KLT540" s="17"/>
      <c r="KLU540" s="17"/>
      <c r="KLV540" s="17"/>
      <c r="KLW540" s="17"/>
      <c r="KLX540" s="17"/>
      <c r="KLY540" s="17"/>
      <c r="KLZ540" s="17"/>
      <c r="KMA540" s="17"/>
      <c r="KMB540" s="17"/>
      <c r="KMC540" s="17"/>
      <c r="KMD540" s="17"/>
      <c r="KME540" s="17"/>
      <c r="KMF540" s="17"/>
      <c r="KMG540" s="17"/>
      <c r="KMH540" s="17"/>
      <c r="KMI540" s="17"/>
      <c r="KMJ540" s="17"/>
      <c r="KMK540" s="17"/>
      <c r="KML540" s="17"/>
      <c r="KMM540" s="17"/>
      <c r="KMN540" s="17"/>
      <c r="KMO540" s="17"/>
      <c r="KMP540" s="17"/>
      <c r="KMQ540" s="17"/>
      <c r="KMR540" s="17"/>
      <c r="KMS540" s="17"/>
      <c r="KMT540" s="17"/>
      <c r="KMU540" s="17"/>
      <c r="KMV540" s="17"/>
      <c r="KMW540" s="17"/>
      <c r="KMX540" s="17"/>
      <c r="KMY540" s="17"/>
      <c r="KMZ540" s="17"/>
      <c r="KNA540" s="17"/>
      <c r="KNB540" s="17"/>
      <c r="KNC540" s="17"/>
      <c r="KND540" s="17"/>
      <c r="KNE540" s="17"/>
      <c r="KNF540" s="17"/>
      <c r="KNG540" s="17"/>
      <c r="KNH540" s="17"/>
      <c r="KNI540" s="17"/>
      <c r="KNJ540" s="17"/>
      <c r="KNK540" s="17"/>
      <c r="KNL540" s="17"/>
      <c r="KNM540" s="17"/>
      <c r="KNN540" s="17"/>
      <c r="KNO540" s="17"/>
      <c r="KNP540" s="17"/>
      <c r="KNQ540" s="17"/>
      <c r="KNR540" s="17"/>
      <c r="KNS540" s="17"/>
      <c r="KNT540" s="17"/>
      <c r="KNU540" s="17"/>
      <c r="KNV540" s="17"/>
      <c r="KNW540" s="17"/>
      <c r="KNX540" s="17"/>
      <c r="KNY540" s="17"/>
      <c r="KNZ540" s="17"/>
      <c r="KOA540" s="17"/>
      <c r="KOB540" s="17"/>
      <c r="KOC540" s="17"/>
      <c r="KOD540" s="17"/>
      <c r="KOE540" s="17"/>
      <c r="KOF540" s="17"/>
      <c r="KOG540" s="17"/>
      <c r="KOH540" s="17"/>
      <c r="KOI540" s="17"/>
      <c r="KOJ540" s="17"/>
      <c r="KOK540" s="17"/>
      <c r="KOL540" s="17"/>
      <c r="KOM540" s="17"/>
      <c r="KON540" s="17"/>
      <c r="KOO540" s="17"/>
      <c r="KOP540" s="17"/>
      <c r="KOQ540" s="17"/>
      <c r="KOR540" s="17"/>
      <c r="KOS540" s="17"/>
      <c r="KOT540" s="17"/>
      <c r="KOU540" s="17"/>
      <c r="KOV540" s="17"/>
      <c r="KOW540" s="17"/>
      <c r="KOX540" s="17"/>
      <c r="KOY540" s="17"/>
      <c r="KOZ540" s="17"/>
      <c r="KPA540" s="17"/>
      <c r="KPB540" s="17"/>
      <c r="KPC540" s="17"/>
      <c r="KPD540" s="17"/>
      <c r="KPE540" s="17"/>
      <c r="KPF540" s="17"/>
      <c r="KPG540" s="17"/>
      <c r="KPH540" s="17"/>
      <c r="KPI540" s="17"/>
      <c r="KPJ540" s="17"/>
      <c r="KPK540" s="17"/>
      <c r="KPL540" s="17"/>
      <c r="KPM540" s="17"/>
      <c r="KPN540" s="17"/>
      <c r="KPO540" s="17"/>
      <c r="KPP540" s="17"/>
      <c r="KPQ540" s="17"/>
      <c r="KPR540" s="17"/>
      <c r="KPS540" s="17"/>
      <c r="KPT540" s="17"/>
      <c r="KPU540" s="17"/>
      <c r="KPV540" s="17"/>
      <c r="KPW540" s="17"/>
      <c r="KPX540" s="17"/>
      <c r="KPY540" s="17"/>
      <c r="KPZ540" s="17"/>
      <c r="KQA540" s="17"/>
      <c r="KQB540" s="17"/>
      <c r="KQC540" s="17"/>
      <c r="KQD540" s="17"/>
      <c r="KQE540" s="17"/>
      <c r="KQF540" s="17"/>
      <c r="KQG540" s="17"/>
      <c r="KQH540" s="17"/>
      <c r="KQI540" s="17"/>
      <c r="KQJ540" s="17"/>
      <c r="KQK540" s="17"/>
      <c r="KQL540" s="17"/>
      <c r="KQM540" s="17"/>
      <c r="KQN540" s="17"/>
      <c r="KQO540" s="17"/>
      <c r="KQP540" s="17"/>
      <c r="KQQ540" s="17"/>
      <c r="KQR540" s="17"/>
      <c r="KQS540" s="17"/>
      <c r="KQT540" s="17"/>
      <c r="KQU540" s="17"/>
      <c r="KQV540" s="17"/>
      <c r="KQW540" s="17"/>
      <c r="KQX540" s="17"/>
      <c r="KQY540" s="17"/>
      <c r="KQZ540" s="17"/>
      <c r="KRA540" s="17"/>
      <c r="KRB540" s="17"/>
      <c r="KRC540" s="17"/>
      <c r="KRD540" s="17"/>
      <c r="KRE540" s="17"/>
      <c r="KRF540" s="17"/>
      <c r="KRG540" s="17"/>
      <c r="KRH540" s="17"/>
      <c r="KRI540" s="17"/>
      <c r="KRJ540" s="17"/>
      <c r="KRK540" s="17"/>
      <c r="KRL540" s="17"/>
      <c r="KRM540" s="17"/>
      <c r="KRN540" s="17"/>
      <c r="KRO540" s="17"/>
      <c r="KRP540" s="17"/>
      <c r="KRQ540" s="17"/>
      <c r="KRR540" s="17"/>
      <c r="KRS540" s="17"/>
      <c r="KRT540" s="17"/>
      <c r="KRU540" s="17"/>
      <c r="KRV540" s="17"/>
      <c r="KRW540" s="17"/>
      <c r="KRX540" s="17"/>
      <c r="KRY540" s="17"/>
      <c r="KRZ540" s="17"/>
      <c r="KSA540" s="17"/>
      <c r="KSB540" s="17"/>
      <c r="KSC540" s="17"/>
      <c r="KSD540" s="17"/>
      <c r="KSE540" s="17"/>
      <c r="KSF540" s="17"/>
      <c r="KSG540" s="17"/>
      <c r="KSH540" s="17"/>
      <c r="KSI540" s="17"/>
      <c r="KSJ540" s="17"/>
      <c r="KSK540" s="17"/>
      <c r="KSL540" s="17"/>
      <c r="KSM540" s="17"/>
      <c r="KSN540" s="17"/>
      <c r="KSO540" s="17"/>
      <c r="KSP540" s="17"/>
      <c r="KSQ540" s="17"/>
      <c r="KSR540" s="17"/>
      <c r="KSS540" s="17"/>
      <c r="KST540" s="17"/>
      <c r="KSU540" s="17"/>
      <c r="KSV540" s="17"/>
      <c r="KSW540" s="17"/>
      <c r="KSX540" s="17"/>
      <c r="KSY540" s="17"/>
      <c r="KSZ540" s="17"/>
      <c r="KTA540" s="17"/>
      <c r="KTB540" s="17"/>
      <c r="KTC540" s="17"/>
      <c r="KTD540" s="17"/>
      <c r="KTE540" s="17"/>
      <c r="KTF540" s="17"/>
      <c r="KTG540" s="17"/>
      <c r="KTH540" s="17"/>
      <c r="KTI540" s="17"/>
      <c r="KTJ540" s="17"/>
      <c r="KTK540" s="17"/>
      <c r="KTL540" s="17"/>
      <c r="KTM540" s="17"/>
      <c r="KTN540" s="17"/>
      <c r="KTO540" s="17"/>
      <c r="KTP540" s="17"/>
      <c r="KTQ540" s="17"/>
      <c r="KTR540" s="17"/>
      <c r="KTS540" s="17"/>
      <c r="KTT540" s="17"/>
      <c r="KTU540" s="17"/>
      <c r="KTV540" s="17"/>
      <c r="KTW540" s="17"/>
      <c r="KTX540" s="17"/>
      <c r="KTY540" s="17"/>
      <c r="KTZ540" s="17"/>
      <c r="KUA540" s="17"/>
      <c r="KUB540" s="17"/>
      <c r="KUC540" s="17"/>
      <c r="KUD540" s="17"/>
      <c r="KUE540" s="17"/>
      <c r="KUF540" s="17"/>
      <c r="KUG540" s="17"/>
      <c r="KUH540" s="17"/>
      <c r="KUI540" s="17"/>
      <c r="KUJ540" s="17"/>
      <c r="KUK540" s="17"/>
      <c r="KUL540" s="17"/>
      <c r="KUM540" s="17"/>
      <c r="KUN540" s="17"/>
      <c r="KUO540" s="17"/>
      <c r="KUP540" s="17"/>
      <c r="KUQ540" s="17"/>
      <c r="KUR540" s="17"/>
      <c r="KUS540" s="17"/>
      <c r="KUT540" s="17"/>
      <c r="KUU540" s="17"/>
      <c r="KUV540" s="17"/>
      <c r="KUW540" s="17"/>
      <c r="KUX540" s="17"/>
      <c r="KUY540" s="17"/>
      <c r="KUZ540" s="17"/>
      <c r="KVA540" s="17"/>
      <c r="KVB540" s="17"/>
      <c r="KVC540" s="17"/>
      <c r="KVD540" s="17"/>
      <c r="KVE540" s="17"/>
      <c r="KVF540" s="17"/>
      <c r="KVG540" s="17"/>
      <c r="KVH540" s="17"/>
      <c r="KVI540" s="17"/>
      <c r="KVJ540" s="17"/>
      <c r="KVK540" s="17"/>
      <c r="KVL540" s="17"/>
      <c r="KVM540" s="17"/>
      <c r="KVN540" s="17"/>
      <c r="KVO540" s="17"/>
      <c r="KVP540" s="17"/>
      <c r="KVQ540" s="17"/>
      <c r="KVR540" s="17"/>
      <c r="KVS540" s="17"/>
      <c r="KVT540" s="17"/>
      <c r="KVU540" s="17"/>
      <c r="KVV540" s="17"/>
      <c r="KVW540" s="17"/>
      <c r="KVX540" s="17"/>
      <c r="KVY540" s="17"/>
      <c r="KVZ540" s="17"/>
      <c r="KWA540" s="17"/>
      <c r="KWB540" s="17"/>
      <c r="KWC540" s="17"/>
      <c r="KWD540" s="17"/>
      <c r="KWE540" s="17"/>
      <c r="KWF540" s="17"/>
      <c r="KWG540" s="17"/>
      <c r="KWH540" s="17"/>
      <c r="KWI540" s="17"/>
      <c r="KWJ540" s="17"/>
      <c r="KWK540" s="17"/>
      <c r="KWL540" s="17"/>
      <c r="KWM540" s="17"/>
      <c r="KWN540" s="17"/>
      <c r="KWO540" s="17"/>
      <c r="KWP540" s="17"/>
      <c r="KWQ540" s="17"/>
      <c r="KWR540" s="17"/>
      <c r="KWS540" s="17"/>
      <c r="KWT540" s="17"/>
      <c r="KWU540" s="17"/>
      <c r="KWV540" s="17"/>
      <c r="KWW540" s="17"/>
      <c r="KWX540" s="17"/>
      <c r="KWY540" s="17"/>
      <c r="KWZ540" s="17"/>
      <c r="KXA540" s="17"/>
      <c r="KXB540" s="17"/>
      <c r="KXC540" s="17"/>
      <c r="KXD540" s="17"/>
      <c r="KXE540" s="17"/>
      <c r="KXF540" s="17"/>
      <c r="KXG540" s="17"/>
      <c r="KXH540" s="17"/>
      <c r="KXI540" s="17"/>
      <c r="KXJ540" s="17"/>
      <c r="KXK540" s="17"/>
      <c r="KXL540" s="17"/>
      <c r="KXM540" s="17"/>
      <c r="KXN540" s="17"/>
      <c r="KXO540" s="17"/>
      <c r="KXP540" s="17"/>
      <c r="KXQ540" s="17"/>
      <c r="KXR540" s="17"/>
      <c r="KXS540" s="17"/>
      <c r="KXT540" s="17"/>
      <c r="KXU540" s="17"/>
      <c r="KXV540" s="17"/>
      <c r="KXW540" s="17"/>
      <c r="KXX540" s="17"/>
      <c r="KXY540" s="17"/>
      <c r="KXZ540" s="17"/>
      <c r="KYA540" s="17"/>
      <c r="KYB540" s="17"/>
      <c r="KYC540" s="17"/>
      <c r="KYD540" s="17"/>
      <c r="KYE540" s="17"/>
      <c r="KYF540" s="17"/>
      <c r="KYG540" s="17"/>
      <c r="KYH540" s="17"/>
      <c r="KYI540" s="17"/>
      <c r="KYJ540" s="17"/>
      <c r="KYK540" s="17"/>
      <c r="KYL540" s="17"/>
      <c r="KYM540" s="17"/>
      <c r="KYN540" s="17"/>
      <c r="KYO540" s="17"/>
      <c r="KYP540" s="17"/>
      <c r="KYQ540" s="17"/>
      <c r="KYR540" s="17"/>
      <c r="KYS540" s="17"/>
      <c r="KYT540" s="17"/>
      <c r="KYU540" s="17"/>
      <c r="KYV540" s="17"/>
      <c r="KYW540" s="17"/>
      <c r="KYX540" s="17"/>
      <c r="KYY540" s="17"/>
      <c r="KYZ540" s="17"/>
      <c r="KZA540" s="17"/>
      <c r="KZB540" s="17"/>
      <c r="KZC540" s="17"/>
      <c r="KZD540" s="17"/>
      <c r="KZE540" s="17"/>
      <c r="KZF540" s="17"/>
      <c r="KZG540" s="17"/>
      <c r="KZH540" s="17"/>
      <c r="KZI540" s="17"/>
      <c r="KZJ540" s="17"/>
      <c r="KZK540" s="17"/>
      <c r="KZL540" s="17"/>
      <c r="KZM540" s="17"/>
      <c r="KZN540" s="17"/>
      <c r="KZO540" s="17"/>
      <c r="KZP540" s="17"/>
      <c r="KZQ540" s="17"/>
      <c r="KZR540" s="17"/>
      <c r="KZS540" s="17"/>
      <c r="KZT540" s="17"/>
      <c r="KZU540" s="17"/>
      <c r="KZV540" s="17"/>
      <c r="KZW540" s="17"/>
      <c r="KZX540" s="17"/>
      <c r="KZY540" s="17"/>
      <c r="KZZ540" s="17"/>
      <c r="LAA540" s="17"/>
      <c r="LAB540" s="17"/>
      <c r="LAC540" s="17"/>
      <c r="LAD540" s="17"/>
      <c r="LAE540" s="17"/>
      <c r="LAF540" s="17"/>
      <c r="LAG540" s="17"/>
      <c r="LAH540" s="17"/>
      <c r="LAI540" s="17"/>
      <c r="LAJ540" s="17"/>
      <c r="LAK540" s="17"/>
      <c r="LAL540" s="17"/>
      <c r="LAM540" s="17"/>
      <c r="LAN540" s="17"/>
      <c r="LAO540" s="17"/>
      <c r="LAP540" s="17"/>
      <c r="LAQ540" s="17"/>
      <c r="LAR540" s="17"/>
      <c r="LAS540" s="17"/>
      <c r="LAT540" s="17"/>
      <c r="LAU540" s="17"/>
      <c r="LAV540" s="17"/>
      <c r="LAW540" s="17"/>
      <c r="LAX540" s="17"/>
      <c r="LAY540" s="17"/>
      <c r="LAZ540" s="17"/>
      <c r="LBA540" s="17"/>
      <c r="LBB540" s="17"/>
      <c r="LBC540" s="17"/>
      <c r="LBD540" s="17"/>
      <c r="LBE540" s="17"/>
      <c r="LBF540" s="17"/>
      <c r="LBG540" s="17"/>
      <c r="LBH540" s="17"/>
      <c r="LBI540" s="17"/>
      <c r="LBJ540" s="17"/>
      <c r="LBK540" s="17"/>
      <c r="LBL540" s="17"/>
      <c r="LBM540" s="17"/>
      <c r="LBN540" s="17"/>
      <c r="LBO540" s="17"/>
      <c r="LBP540" s="17"/>
      <c r="LBQ540" s="17"/>
      <c r="LBR540" s="17"/>
      <c r="LBS540" s="17"/>
      <c r="LBT540" s="17"/>
      <c r="LBU540" s="17"/>
      <c r="LBV540" s="17"/>
      <c r="LBW540" s="17"/>
      <c r="LBX540" s="17"/>
      <c r="LBY540" s="17"/>
      <c r="LBZ540" s="17"/>
      <c r="LCA540" s="17"/>
      <c r="LCB540" s="17"/>
      <c r="LCC540" s="17"/>
      <c r="LCD540" s="17"/>
      <c r="LCE540" s="17"/>
      <c r="LCF540" s="17"/>
      <c r="LCG540" s="17"/>
      <c r="LCH540" s="17"/>
      <c r="LCI540" s="17"/>
      <c r="LCJ540" s="17"/>
      <c r="LCK540" s="17"/>
      <c r="LCL540" s="17"/>
      <c r="LCM540" s="17"/>
      <c r="LCN540" s="17"/>
      <c r="LCO540" s="17"/>
      <c r="LCP540" s="17"/>
      <c r="LCQ540" s="17"/>
      <c r="LCR540" s="17"/>
      <c r="LCS540" s="17"/>
      <c r="LCT540" s="17"/>
      <c r="LCU540" s="17"/>
      <c r="LCV540" s="17"/>
      <c r="LCW540" s="17"/>
      <c r="LCX540" s="17"/>
      <c r="LCY540" s="17"/>
      <c r="LCZ540" s="17"/>
      <c r="LDA540" s="17"/>
      <c r="LDB540" s="17"/>
      <c r="LDC540" s="17"/>
      <c r="LDD540" s="17"/>
      <c r="LDE540" s="17"/>
      <c r="LDF540" s="17"/>
      <c r="LDG540" s="17"/>
      <c r="LDH540" s="17"/>
      <c r="LDI540" s="17"/>
      <c r="LDJ540" s="17"/>
      <c r="LDK540" s="17"/>
      <c r="LDL540" s="17"/>
      <c r="LDM540" s="17"/>
      <c r="LDN540" s="17"/>
      <c r="LDO540" s="17"/>
      <c r="LDP540" s="17"/>
      <c r="LDQ540" s="17"/>
      <c r="LDR540" s="17"/>
      <c r="LDS540" s="17"/>
      <c r="LDT540" s="17"/>
      <c r="LDU540" s="17"/>
      <c r="LDV540" s="17"/>
      <c r="LDW540" s="17"/>
      <c r="LDX540" s="17"/>
      <c r="LDY540" s="17"/>
      <c r="LDZ540" s="17"/>
      <c r="LEA540" s="17"/>
      <c r="LEB540" s="17"/>
      <c r="LEC540" s="17"/>
      <c r="LED540" s="17"/>
      <c r="LEE540" s="17"/>
      <c r="LEF540" s="17"/>
      <c r="LEG540" s="17"/>
      <c r="LEH540" s="17"/>
      <c r="LEI540" s="17"/>
      <c r="LEJ540" s="17"/>
      <c r="LEK540" s="17"/>
      <c r="LEL540" s="17"/>
      <c r="LEM540" s="17"/>
      <c r="LEN540" s="17"/>
      <c r="LEO540" s="17"/>
      <c r="LEP540" s="17"/>
      <c r="LEQ540" s="17"/>
      <c r="LER540" s="17"/>
      <c r="LES540" s="17"/>
      <c r="LET540" s="17"/>
      <c r="LEU540" s="17"/>
      <c r="LEV540" s="17"/>
      <c r="LEW540" s="17"/>
      <c r="LEX540" s="17"/>
      <c r="LEY540" s="17"/>
      <c r="LEZ540" s="17"/>
      <c r="LFA540" s="17"/>
      <c r="LFB540" s="17"/>
      <c r="LFC540" s="17"/>
      <c r="LFD540" s="17"/>
      <c r="LFE540" s="17"/>
      <c r="LFF540" s="17"/>
      <c r="LFG540" s="17"/>
      <c r="LFH540" s="17"/>
      <c r="LFI540" s="17"/>
      <c r="LFJ540" s="17"/>
      <c r="LFK540" s="17"/>
      <c r="LFL540" s="17"/>
      <c r="LFM540" s="17"/>
      <c r="LFN540" s="17"/>
      <c r="LFO540" s="17"/>
      <c r="LFP540" s="17"/>
      <c r="LFQ540" s="17"/>
      <c r="LFR540" s="17"/>
      <c r="LFS540" s="17"/>
      <c r="LFT540" s="17"/>
      <c r="LFU540" s="17"/>
      <c r="LFV540" s="17"/>
      <c r="LFW540" s="17"/>
      <c r="LFX540" s="17"/>
      <c r="LFY540" s="17"/>
      <c r="LFZ540" s="17"/>
      <c r="LGA540" s="17"/>
      <c r="LGB540" s="17"/>
      <c r="LGC540" s="17"/>
      <c r="LGD540" s="17"/>
      <c r="LGE540" s="17"/>
      <c r="LGF540" s="17"/>
      <c r="LGG540" s="17"/>
      <c r="LGH540" s="17"/>
      <c r="LGI540" s="17"/>
      <c r="LGJ540" s="17"/>
      <c r="LGK540" s="17"/>
      <c r="LGL540" s="17"/>
      <c r="LGM540" s="17"/>
      <c r="LGN540" s="17"/>
      <c r="LGO540" s="17"/>
      <c r="LGP540" s="17"/>
      <c r="LGQ540" s="17"/>
      <c r="LGR540" s="17"/>
      <c r="LGS540" s="17"/>
      <c r="LGT540" s="17"/>
      <c r="LGU540" s="17"/>
      <c r="LGV540" s="17"/>
      <c r="LGW540" s="17"/>
      <c r="LGX540" s="17"/>
      <c r="LGY540" s="17"/>
      <c r="LGZ540" s="17"/>
      <c r="LHA540" s="17"/>
      <c r="LHB540" s="17"/>
      <c r="LHC540" s="17"/>
      <c r="LHD540" s="17"/>
      <c r="LHE540" s="17"/>
      <c r="LHF540" s="17"/>
      <c r="LHG540" s="17"/>
      <c r="LHH540" s="17"/>
      <c r="LHI540" s="17"/>
      <c r="LHJ540" s="17"/>
      <c r="LHK540" s="17"/>
      <c r="LHL540" s="17"/>
      <c r="LHM540" s="17"/>
      <c r="LHN540" s="17"/>
      <c r="LHO540" s="17"/>
      <c r="LHP540" s="17"/>
      <c r="LHQ540" s="17"/>
      <c r="LHR540" s="17"/>
      <c r="LHS540" s="17"/>
      <c r="LHT540" s="17"/>
      <c r="LHU540" s="17"/>
      <c r="LHV540" s="17"/>
      <c r="LHW540" s="17"/>
      <c r="LHX540" s="17"/>
      <c r="LHY540" s="17"/>
      <c r="LHZ540" s="17"/>
      <c r="LIA540" s="17"/>
      <c r="LIB540" s="17"/>
      <c r="LIC540" s="17"/>
      <c r="LID540" s="17"/>
      <c r="LIE540" s="17"/>
      <c r="LIF540" s="17"/>
      <c r="LIG540" s="17"/>
      <c r="LIH540" s="17"/>
      <c r="LII540" s="17"/>
      <c r="LIJ540" s="17"/>
      <c r="LIK540" s="17"/>
      <c r="LIL540" s="17"/>
      <c r="LIM540" s="17"/>
      <c r="LIN540" s="17"/>
      <c r="LIO540" s="17"/>
      <c r="LIP540" s="17"/>
      <c r="LIQ540" s="17"/>
      <c r="LIR540" s="17"/>
      <c r="LIS540" s="17"/>
      <c r="LIT540" s="17"/>
      <c r="LIU540" s="17"/>
      <c r="LIV540" s="17"/>
      <c r="LIW540" s="17"/>
      <c r="LIX540" s="17"/>
      <c r="LIY540" s="17"/>
      <c r="LIZ540" s="17"/>
      <c r="LJA540" s="17"/>
      <c r="LJB540" s="17"/>
      <c r="LJC540" s="17"/>
      <c r="LJD540" s="17"/>
      <c r="LJE540" s="17"/>
      <c r="LJF540" s="17"/>
      <c r="LJG540" s="17"/>
      <c r="LJH540" s="17"/>
      <c r="LJI540" s="17"/>
      <c r="LJJ540" s="17"/>
      <c r="LJK540" s="17"/>
      <c r="LJL540" s="17"/>
      <c r="LJM540" s="17"/>
      <c r="LJN540" s="17"/>
      <c r="LJO540" s="17"/>
      <c r="LJP540" s="17"/>
      <c r="LJQ540" s="17"/>
      <c r="LJR540" s="17"/>
      <c r="LJS540" s="17"/>
      <c r="LJT540" s="17"/>
      <c r="LJU540" s="17"/>
      <c r="LJV540" s="17"/>
      <c r="LJW540" s="17"/>
      <c r="LJX540" s="17"/>
      <c r="LJY540" s="17"/>
      <c r="LJZ540" s="17"/>
      <c r="LKA540" s="17"/>
      <c r="LKB540" s="17"/>
      <c r="LKC540" s="17"/>
      <c r="LKD540" s="17"/>
      <c r="LKE540" s="17"/>
      <c r="LKF540" s="17"/>
      <c r="LKG540" s="17"/>
      <c r="LKH540" s="17"/>
      <c r="LKI540" s="17"/>
      <c r="LKJ540" s="17"/>
      <c r="LKK540" s="17"/>
      <c r="LKL540" s="17"/>
      <c r="LKM540" s="17"/>
      <c r="LKN540" s="17"/>
      <c r="LKO540" s="17"/>
      <c r="LKP540" s="17"/>
      <c r="LKQ540" s="17"/>
      <c r="LKR540" s="17"/>
      <c r="LKS540" s="17"/>
      <c r="LKT540" s="17"/>
      <c r="LKU540" s="17"/>
      <c r="LKV540" s="17"/>
      <c r="LKW540" s="17"/>
      <c r="LKX540" s="17"/>
      <c r="LKY540" s="17"/>
      <c r="LKZ540" s="17"/>
      <c r="LLA540" s="17"/>
      <c r="LLB540" s="17"/>
      <c r="LLC540" s="17"/>
      <c r="LLD540" s="17"/>
      <c r="LLE540" s="17"/>
      <c r="LLF540" s="17"/>
      <c r="LLG540" s="17"/>
      <c r="LLH540" s="17"/>
      <c r="LLI540" s="17"/>
      <c r="LLJ540" s="17"/>
      <c r="LLK540" s="17"/>
      <c r="LLL540" s="17"/>
      <c r="LLM540" s="17"/>
      <c r="LLN540" s="17"/>
      <c r="LLO540" s="17"/>
      <c r="LLP540" s="17"/>
      <c r="LLQ540" s="17"/>
      <c r="LLR540" s="17"/>
      <c r="LLS540" s="17"/>
      <c r="LLT540" s="17"/>
      <c r="LLU540" s="17"/>
      <c r="LLV540" s="17"/>
      <c r="LLW540" s="17"/>
      <c r="LLX540" s="17"/>
      <c r="LLY540" s="17"/>
      <c r="LLZ540" s="17"/>
      <c r="LMA540" s="17"/>
      <c r="LMB540" s="17"/>
      <c r="LMC540" s="17"/>
      <c r="LMD540" s="17"/>
      <c r="LME540" s="17"/>
      <c r="LMF540" s="17"/>
      <c r="LMG540" s="17"/>
      <c r="LMH540" s="17"/>
      <c r="LMI540" s="17"/>
      <c r="LMJ540" s="17"/>
      <c r="LMK540" s="17"/>
      <c r="LML540" s="17"/>
      <c r="LMM540" s="17"/>
      <c r="LMN540" s="17"/>
      <c r="LMO540" s="17"/>
      <c r="LMP540" s="17"/>
      <c r="LMQ540" s="17"/>
      <c r="LMR540" s="17"/>
      <c r="LMS540" s="17"/>
      <c r="LMT540" s="17"/>
      <c r="LMU540" s="17"/>
      <c r="LMV540" s="17"/>
      <c r="LMW540" s="17"/>
      <c r="LMX540" s="17"/>
      <c r="LMY540" s="17"/>
      <c r="LMZ540" s="17"/>
      <c r="LNA540" s="17"/>
      <c r="LNB540" s="17"/>
      <c r="LNC540" s="17"/>
      <c r="LND540" s="17"/>
      <c r="LNE540" s="17"/>
      <c r="LNF540" s="17"/>
      <c r="LNG540" s="17"/>
      <c r="LNH540" s="17"/>
      <c r="LNI540" s="17"/>
      <c r="LNJ540" s="17"/>
      <c r="LNK540" s="17"/>
      <c r="LNL540" s="17"/>
      <c r="LNM540" s="17"/>
      <c r="LNN540" s="17"/>
      <c r="LNO540" s="17"/>
      <c r="LNP540" s="17"/>
      <c r="LNQ540" s="17"/>
      <c r="LNR540" s="17"/>
      <c r="LNS540" s="17"/>
      <c r="LNT540" s="17"/>
      <c r="LNU540" s="17"/>
      <c r="LNV540" s="17"/>
      <c r="LNW540" s="17"/>
      <c r="LNX540" s="17"/>
      <c r="LNY540" s="17"/>
      <c r="LNZ540" s="17"/>
      <c r="LOA540" s="17"/>
      <c r="LOB540" s="17"/>
      <c r="LOC540" s="17"/>
      <c r="LOD540" s="17"/>
      <c r="LOE540" s="17"/>
      <c r="LOF540" s="17"/>
      <c r="LOG540" s="17"/>
      <c r="LOH540" s="17"/>
      <c r="LOI540" s="17"/>
      <c r="LOJ540" s="17"/>
      <c r="LOK540" s="17"/>
      <c r="LOL540" s="17"/>
      <c r="LOM540" s="17"/>
      <c r="LON540" s="17"/>
      <c r="LOO540" s="17"/>
      <c r="LOP540" s="17"/>
      <c r="LOQ540" s="17"/>
      <c r="LOR540" s="17"/>
      <c r="LOS540" s="17"/>
      <c r="LOT540" s="17"/>
      <c r="LOU540" s="17"/>
      <c r="LOV540" s="17"/>
      <c r="LOW540" s="17"/>
      <c r="LOX540" s="17"/>
      <c r="LOY540" s="17"/>
      <c r="LOZ540" s="17"/>
      <c r="LPA540" s="17"/>
      <c r="LPB540" s="17"/>
      <c r="LPC540" s="17"/>
      <c r="LPD540" s="17"/>
      <c r="LPE540" s="17"/>
      <c r="LPF540" s="17"/>
      <c r="LPG540" s="17"/>
      <c r="LPH540" s="17"/>
      <c r="LPI540" s="17"/>
      <c r="LPJ540" s="17"/>
      <c r="LPK540" s="17"/>
      <c r="LPL540" s="17"/>
      <c r="LPM540" s="17"/>
      <c r="LPN540" s="17"/>
      <c r="LPO540" s="17"/>
      <c r="LPP540" s="17"/>
      <c r="LPQ540" s="17"/>
      <c r="LPR540" s="17"/>
      <c r="LPS540" s="17"/>
      <c r="LPT540" s="17"/>
      <c r="LPU540" s="17"/>
      <c r="LPV540" s="17"/>
      <c r="LPW540" s="17"/>
      <c r="LPX540" s="17"/>
      <c r="LPY540" s="17"/>
      <c r="LPZ540" s="17"/>
      <c r="LQA540" s="17"/>
      <c r="LQB540" s="17"/>
      <c r="LQC540" s="17"/>
      <c r="LQD540" s="17"/>
      <c r="LQE540" s="17"/>
      <c r="LQF540" s="17"/>
      <c r="LQG540" s="17"/>
      <c r="LQH540" s="17"/>
      <c r="LQI540" s="17"/>
      <c r="LQJ540" s="17"/>
      <c r="LQK540" s="17"/>
      <c r="LQL540" s="17"/>
      <c r="LQM540" s="17"/>
      <c r="LQN540" s="17"/>
      <c r="LQO540" s="17"/>
      <c r="LQP540" s="17"/>
      <c r="LQQ540" s="17"/>
      <c r="LQR540" s="17"/>
      <c r="LQS540" s="17"/>
      <c r="LQT540" s="17"/>
      <c r="LQU540" s="17"/>
      <c r="LQV540" s="17"/>
      <c r="LQW540" s="17"/>
      <c r="LQX540" s="17"/>
      <c r="LQY540" s="17"/>
      <c r="LQZ540" s="17"/>
      <c r="LRA540" s="17"/>
      <c r="LRB540" s="17"/>
      <c r="LRC540" s="17"/>
      <c r="LRD540" s="17"/>
      <c r="LRE540" s="17"/>
      <c r="LRF540" s="17"/>
      <c r="LRG540" s="17"/>
      <c r="LRH540" s="17"/>
      <c r="LRI540" s="17"/>
      <c r="LRJ540" s="17"/>
      <c r="LRK540" s="17"/>
      <c r="LRL540" s="17"/>
      <c r="LRM540" s="17"/>
      <c r="LRN540" s="17"/>
      <c r="LRO540" s="17"/>
      <c r="LRP540" s="17"/>
      <c r="LRQ540" s="17"/>
      <c r="LRR540" s="17"/>
      <c r="LRS540" s="17"/>
      <c r="LRT540" s="17"/>
      <c r="LRU540" s="17"/>
      <c r="LRV540" s="17"/>
      <c r="LRW540" s="17"/>
      <c r="LRX540" s="17"/>
      <c r="LRY540" s="17"/>
      <c r="LRZ540" s="17"/>
      <c r="LSA540" s="17"/>
      <c r="LSB540" s="17"/>
      <c r="LSC540" s="17"/>
      <c r="LSD540" s="17"/>
      <c r="LSE540" s="17"/>
      <c r="LSF540" s="17"/>
      <c r="LSG540" s="17"/>
      <c r="LSH540" s="17"/>
      <c r="LSI540" s="17"/>
      <c r="LSJ540" s="17"/>
      <c r="LSK540" s="17"/>
      <c r="LSL540" s="17"/>
      <c r="LSM540" s="17"/>
      <c r="LSN540" s="17"/>
      <c r="LSO540" s="17"/>
      <c r="LSP540" s="17"/>
      <c r="LSQ540" s="17"/>
      <c r="LSR540" s="17"/>
      <c r="LSS540" s="17"/>
      <c r="LST540" s="17"/>
      <c r="LSU540" s="17"/>
      <c r="LSV540" s="17"/>
      <c r="LSW540" s="17"/>
      <c r="LSX540" s="17"/>
      <c r="LSY540" s="17"/>
      <c r="LSZ540" s="17"/>
      <c r="LTA540" s="17"/>
      <c r="LTB540" s="17"/>
      <c r="LTC540" s="17"/>
      <c r="LTD540" s="17"/>
      <c r="LTE540" s="17"/>
      <c r="LTF540" s="17"/>
      <c r="LTG540" s="17"/>
      <c r="LTH540" s="17"/>
      <c r="LTI540" s="17"/>
      <c r="LTJ540" s="17"/>
      <c r="LTK540" s="17"/>
      <c r="LTL540" s="17"/>
      <c r="LTM540" s="17"/>
      <c r="LTN540" s="17"/>
      <c r="LTO540" s="17"/>
      <c r="LTP540" s="17"/>
      <c r="LTQ540" s="17"/>
      <c r="LTR540" s="17"/>
      <c r="LTS540" s="17"/>
      <c r="LTT540" s="17"/>
      <c r="LTU540" s="17"/>
      <c r="LTV540" s="17"/>
      <c r="LTW540" s="17"/>
      <c r="LTX540" s="17"/>
      <c r="LTY540" s="17"/>
      <c r="LTZ540" s="17"/>
      <c r="LUA540" s="17"/>
      <c r="LUB540" s="17"/>
      <c r="LUC540" s="17"/>
      <c r="LUD540" s="17"/>
      <c r="LUE540" s="17"/>
      <c r="LUF540" s="17"/>
      <c r="LUG540" s="17"/>
      <c r="LUH540" s="17"/>
      <c r="LUI540" s="17"/>
      <c r="LUJ540" s="17"/>
      <c r="LUK540" s="17"/>
      <c r="LUL540" s="17"/>
      <c r="LUM540" s="17"/>
      <c r="LUN540" s="17"/>
      <c r="LUO540" s="17"/>
      <c r="LUP540" s="17"/>
      <c r="LUQ540" s="17"/>
      <c r="LUR540" s="17"/>
      <c r="LUS540" s="17"/>
      <c r="LUT540" s="17"/>
      <c r="LUU540" s="17"/>
      <c r="LUV540" s="17"/>
      <c r="LUW540" s="17"/>
      <c r="LUX540" s="17"/>
      <c r="LUY540" s="17"/>
      <c r="LUZ540" s="17"/>
      <c r="LVA540" s="17"/>
      <c r="LVB540" s="17"/>
      <c r="LVC540" s="17"/>
      <c r="LVD540" s="17"/>
      <c r="LVE540" s="17"/>
      <c r="LVF540" s="17"/>
      <c r="LVG540" s="17"/>
      <c r="LVH540" s="17"/>
      <c r="LVI540" s="17"/>
      <c r="LVJ540" s="17"/>
      <c r="LVK540" s="17"/>
      <c r="LVL540" s="17"/>
      <c r="LVM540" s="17"/>
      <c r="LVN540" s="17"/>
      <c r="LVO540" s="17"/>
      <c r="LVP540" s="17"/>
      <c r="LVQ540" s="17"/>
      <c r="LVR540" s="17"/>
      <c r="LVS540" s="17"/>
      <c r="LVT540" s="17"/>
      <c r="LVU540" s="17"/>
      <c r="LVV540" s="17"/>
      <c r="LVW540" s="17"/>
      <c r="LVX540" s="17"/>
      <c r="LVY540" s="17"/>
      <c r="LVZ540" s="17"/>
      <c r="LWA540" s="17"/>
      <c r="LWB540" s="17"/>
      <c r="LWC540" s="17"/>
      <c r="LWD540" s="17"/>
      <c r="LWE540" s="17"/>
      <c r="LWF540" s="17"/>
      <c r="LWG540" s="17"/>
      <c r="LWH540" s="17"/>
      <c r="LWI540" s="17"/>
      <c r="LWJ540" s="17"/>
      <c r="LWK540" s="17"/>
      <c r="LWL540" s="17"/>
      <c r="LWM540" s="17"/>
      <c r="LWN540" s="17"/>
      <c r="LWO540" s="17"/>
      <c r="LWP540" s="17"/>
      <c r="LWQ540" s="17"/>
      <c r="LWR540" s="17"/>
      <c r="LWS540" s="17"/>
      <c r="LWT540" s="17"/>
      <c r="LWU540" s="17"/>
      <c r="LWV540" s="17"/>
      <c r="LWW540" s="17"/>
      <c r="LWX540" s="17"/>
      <c r="LWY540" s="17"/>
      <c r="LWZ540" s="17"/>
      <c r="LXA540" s="17"/>
      <c r="LXB540" s="17"/>
      <c r="LXC540" s="17"/>
      <c r="LXD540" s="17"/>
      <c r="LXE540" s="17"/>
      <c r="LXF540" s="17"/>
      <c r="LXG540" s="17"/>
      <c r="LXH540" s="17"/>
      <c r="LXI540" s="17"/>
      <c r="LXJ540" s="17"/>
      <c r="LXK540" s="17"/>
      <c r="LXL540" s="17"/>
      <c r="LXM540" s="17"/>
      <c r="LXN540" s="17"/>
      <c r="LXO540" s="17"/>
      <c r="LXP540" s="17"/>
      <c r="LXQ540" s="17"/>
      <c r="LXR540" s="17"/>
      <c r="LXS540" s="17"/>
      <c r="LXT540" s="17"/>
      <c r="LXU540" s="17"/>
      <c r="LXV540" s="17"/>
      <c r="LXW540" s="17"/>
      <c r="LXX540" s="17"/>
      <c r="LXY540" s="17"/>
      <c r="LXZ540" s="17"/>
      <c r="LYA540" s="17"/>
      <c r="LYB540" s="17"/>
      <c r="LYC540" s="17"/>
      <c r="LYD540" s="17"/>
      <c r="LYE540" s="17"/>
      <c r="LYF540" s="17"/>
      <c r="LYG540" s="17"/>
      <c r="LYH540" s="17"/>
      <c r="LYI540" s="17"/>
      <c r="LYJ540" s="17"/>
      <c r="LYK540" s="17"/>
      <c r="LYL540" s="17"/>
      <c r="LYM540" s="17"/>
      <c r="LYN540" s="17"/>
      <c r="LYO540" s="17"/>
      <c r="LYP540" s="17"/>
      <c r="LYQ540" s="17"/>
      <c r="LYR540" s="17"/>
      <c r="LYS540" s="17"/>
      <c r="LYT540" s="17"/>
      <c r="LYU540" s="17"/>
      <c r="LYV540" s="17"/>
      <c r="LYW540" s="17"/>
      <c r="LYX540" s="17"/>
      <c r="LYY540" s="17"/>
      <c r="LYZ540" s="17"/>
      <c r="LZA540" s="17"/>
      <c r="LZB540" s="17"/>
      <c r="LZC540" s="17"/>
      <c r="LZD540" s="17"/>
      <c r="LZE540" s="17"/>
      <c r="LZF540" s="17"/>
      <c r="LZG540" s="17"/>
      <c r="LZH540" s="17"/>
      <c r="LZI540" s="17"/>
      <c r="LZJ540" s="17"/>
      <c r="LZK540" s="17"/>
      <c r="LZL540" s="17"/>
      <c r="LZM540" s="17"/>
      <c r="LZN540" s="17"/>
      <c r="LZO540" s="17"/>
      <c r="LZP540" s="17"/>
      <c r="LZQ540" s="17"/>
      <c r="LZR540" s="17"/>
      <c r="LZS540" s="17"/>
      <c r="LZT540" s="17"/>
      <c r="LZU540" s="17"/>
      <c r="LZV540" s="17"/>
      <c r="LZW540" s="17"/>
      <c r="LZX540" s="17"/>
      <c r="LZY540" s="17"/>
      <c r="LZZ540" s="17"/>
      <c r="MAA540" s="17"/>
      <c r="MAB540" s="17"/>
      <c r="MAC540" s="17"/>
      <c r="MAD540" s="17"/>
      <c r="MAE540" s="17"/>
      <c r="MAF540" s="17"/>
      <c r="MAG540" s="17"/>
      <c r="MAH540" s="17"/>
      <c r="MAI540" s="17"/>
      <c r="MAJ540" s="17"/>
      <c r="MAK540" s="17"/>
      <c r="MAL540" s="17"/>
      <c r="MAM540" s="17"/>
      <c r="MAN540" s="17"/>
      <c r="MAO540" s="17"/>
      <c r="MAP540" s="17"/>
      <c r="MAQ540" s="17"/>
      <c r="MAR540" s="17"/>
      <c r="MAS540" s="17"/>
      <c r="MAT540" s="17"/>
      <c r="MAU540" s="17"/>
      <c r="MAV540" s="17"/>
      <c r="MAW540" s="17"/>
      <c r="MAX540" s="17"/>
      <c r="MAY540" s="17"/>
      <c r="MAZ540" s="17"/>
      <c r="MBA540" s="17"/>
      <c r="MBB540" s="17"/>
      <c r="MBC540" s="17"/>
      <c r="MBD540" s="17"/>
      <c r="MBE540" s="17"/>
      <c r="MBF540" s="17"/>
      <c r="MBG540" s="17"/>
      <c r="MBH540" s="17"/>
      <c r="MBI540" s="17"/>
      <c r="MBJ540" s="17"/>
      <c r="MBK540" s="17"/>
      <c r="MBL540" s="17"/>
      <c r="MBM540" s="17"/>
      <c r="MBN540" s="17"/>
      <c r="MBO540" s="17"/>
      <c r="MBP540" s="17"/>
      <c r="MBQ540" s="17"/>
      <c r="MBR540" s="17"/>
      <c r="MBS540" s="17"/>
      <c r="MBT540" s="17"/>
      <c r="MBU540" s="17"/>
      <c r="MBV540" s="17"/>
      <c r="MBW540" s="17"/>
      <c r="MBX540" s="17"/>
      <c r="MBY540" s="17"/>
      <c r="MBZ540" s="17"/>
      <c r="MCA540" s="17"/>
      <c r="MCB540" s="17"/>
      <c r="MCC540" s="17"/>
      <c r="MCD540" s="17"/>
      <c r="MCE540" s="17"/>
      <c r="MCF540" s="17"/>
      <c r="MCG540" s="17"/>
      <c r="MCH540" s="17"/>
      <c r="MCI540" s="17"/>
      <c r="MCJ540" s="17"/>
      <c r="MCK540" s="17"/>
      <c r="MCL540" s="17"/>
      <c r="MCM540" s="17"/>
      <c r="MCN540" s="17"/>
      <c r="MCO540" s="17"/>
      <c r="MCP540" s="17"/>
      <c r="MCQ540" s="17"/>
      <c r="MCR540" s="17"/>
      <c r="MCS540" s="17"/>
      <c r="MCT540" s="17"/>
      <c r="MCU540" s="17"/>
      <c r="MCV540" s="17"/>
      <c r="MCW540" s="17"/>
      <c r="MCX540" s="17"/>
      <c r="MCY540" s="17"/>
      <c r="MCZ540" s="17"/>
      <c r="MDA540" s="17"/>
      <c r="MDB540" s="17"/>
      <c r="MDC540" s="17"/>
      <c r="MDD540" s="17"/>
      <c r="MDE540" s="17"/>
      <c r="MDF540" s="17"/>
      <c r="MDG540" s="17"/>
      <c r="MDH540" s="17"/>
      <c r="MDI540" s="17"/>
      <c r="MDJ540" s="17"/>
      <c r="MDK540" s="17"/>
      <c r="MDL540" s="17"/>
      <c r="MDM540" s="17"/>
      <c r="MDN540" s="17"/>
      <c r="MDO540" s="17"/>
      <c r="MDP540" s="17"/>
      <c r="MDQ540" s="17"/>
      <c r="MDR540" s="17"/>
      <c r="MDS540" s="17"/>
      <c r="MDT540" s="17"/>
      <c r="MDU540" s="17"/>
      <c r="MDV540" s="17"/>
      <c r="MDW540" s="17"/>
      <c r="MDX540" s="17"/>
      <c r="MDY540" s="17"/>
      <c r="MDZ540" s="17"/>
      <c r="MEA540" s="17"/>
      <c r="MEB540" s="17"/>
      <c r="MEC540" s="17"/>
      <c r="MED540" s="17"/>
      <c r="MEE540" s="17"/>
      <c r="MEF540" s="17"/>
      <c r="MEG540" s="17"/>
      <c r="MEH540" s="17"/>
      <c r="MEI540" s="17"/>
      <c r="MEJ540" s="17"/>
      <c r="MEK540" s="17"/>
      <c r="MEL540" s="17"/>
      <c r="MEM540" s="17"/>
      <c r="MEN540" s="17"/>
      <c r="MEO540" s="17"/>
      <c r="MEP540" s="17"/>
      <c r="MEQ540" s="17"/>
      <c r="MER540" s="17"/>
      <c r="MES540" s="17"/>
      <c r="MET540" s="17"/>
      <c r="MEU540" s="17"/>
      <c r="MEV540" s="17"/>
      <c r="MEW540" s="17"/>
      <c r="MEX540" s="17"/>
      <c r="MEY540" s="17"/>
      <c r="MEZ540" s="17"/>
      <c r="MFA540" s="17"/>
      <c r="MFB540" s="17"/>
      <c r="MFC540" s="17"/>
      <c r="MFD540" s="17"/>
      <c r="MFE540" s="17"/>
      <c r="MFF540" s="17"/>
      <c r="MFG540" s="17"/>
      <c r="MFH540" s="17"/>
      <c r="MFI540" s="17"/>
      <c r="MFJ540" s="17"/>
      <c r="MFK540" s="17"/>
      <c r="MFL540" s="17"/>
      <c r="MFM540" s="17"/>
      <c r="MFN540" s="17"/>
      <c r="MFO540" s="17"/>
      <c r="MFP540" s="17"/>
      <c r="MFQ540" s="17"/>
      <c r="MFR540" s="17"/>
      <c r="MFS540" s="17"/>
      <c r="MFT540" s="17"/>
      <c r="MFU540" s="17"/>
      <c r="MFV540" s="17"/>
      <c r="MFW540" s="17"/>
      <c r="MFX540" s="17"/>
      <c r="MFY540" s="17"/>
      <c r="MFZ540" s="17"/>
      <c r="MGA540" s="17"/>
      <c r="MGB540" s="17"/>
      <c r="MGC540" s="17"/>
      <c r="MGD540" s="17"/>
      <c r="MGE540" s="17"/>
      <c r="MGF540" s="17"/>
      <c r="MGG540" s="17"/>
      <c r="MGH540" s="17"/>
      <c r="MGI540" s="17"/>
      <c r="MGJ540" s="17"/>
      <c r="MGK540" s="17"/>
      <c r="MGL540" s="17"/>
      <c r="MGM540" s="17"/>
      <c r="MGN540" s="17"/>
      <c r="MGO540" s="17"/>
      <c r="MGP540" s="17"/>
      <c r="MGQ540" s="17"/>
      <c r="MGR540" s="17"/>
      <c r="MGS540" s="17"/>
      <c r="MGT540" s="17"/>
      <c r="MGU540" s="17"/>
      <c r="MGV540" s="17"/>
      <c r="MGW540" s="17"/>
      <c r="MGX540" s="17"/>
      <c r="MGY540" s="17"/>
      <c r="MGZ540" s="17"/>
      <c r="MHA540" s="17"/>
      <c r="MHB540" s="17"/>
      <c r="MHC540" s="17"/>
      <c r="MHD540" s="17"/>
      <c r="MHE540" s="17"/>
      <c r="MHF540" s="17"/>
      <c r="MHG540" s="17"/>
      <c r="MHH540" s="17"/>
      <c r="MHI540" s="17"/>
      <c r="MHJ540" s="17"/>
      <c r="MHK540" s="17"/>
      <c r="MHL540" s="17"/>
      <c r="MHM540" s="17"/>
      <c r="MHN540" s="17"/>
      <c r="MHO540" s="17"/>
      <c r="MHP540" s="17"/>
      <c r="MHQ540" s="17"/>
      <c r="MHR540" s="17"/>
      <c r="MHS540" s="17"/>
      <c r="MHT540" s="17"/>
      <c r="MHU540" s="17"/>
      <c r="MHV540" s="17"/>
      <c r="MHW540" s="17"/>
      <c r="MHX540" s="17"/>
      <c r="MHY540" s="17"/>
      <c r="MHZ540" s="17"/>
      <c r="MIA540" s="17"/>
      <c r="MIB540" s="17"/>
      <c r="MIC540" s="17"/>
      <c r="MID540" s="17"/>
      <c r="MIE540" s="17"/>
      <c r="MIF540" s="17"/>
      <c r="MIG540" s="17"/>
      <c r="MIH540" s="17"/>
      <c r="MII540" s="17"/>
      <c r="MIJ540" s="17"/>
      <c r="MIK540" s="17"/>
      <c r="MIL540" s="17"/>
      <c r="MIM540" s="17"/>
      <c r="MIN540" s="17"/>
      <c r="MIO540" s="17"/>
      <c r="MIP540" s="17"/>
      <c r="MIQ540" s="17"/>
      <c r="MIR540" s="17"/>
      <c r="MIS540" s="17"/>
      <c r="MIT540" s="17"/>
      <c r="MIU540" s="17"/>
      <c r="MIV540" s="17"/>
      <c r="MIW540" s="17"/>
      <c r="MIX540" s="17"/>
      <c r="MIY540" s="17"/>
      <c r="MIZ540" s="17"/>
      <c r="MJA540" s="17"/>
      <c r="MJB540" s="17"/>
      <c r="MJC540" s="17"/>
      <c r="MJD540" s="17"/>
      <c r="MJE540" s="17"/>
      <c r="MJF540" s="17"/>
      <c r="MJG540" s="17"/>
      <c r="MJH540" s="17"/>
      <c r="MJI540" s="17"/>
      <c r="MJJ540" s="17"/>
      <c r="MJK540" s="17"/>
      <c r="MJL540" s="17"/>
      <c r="MJM540" s="17"/>
      <c r="MJN540" s="17"/>
      <c r="MJO540" s="17"/>
      <c r="MJP540" s="17"/>
      <c r="MJQ540" s="17"/>
      <c r="MJR540" s="17"/>
      <c r="MJS540" s="17"/>
      <c r="MJT540" s="17"/>
      <c r="MJU540" s="17"/>
      <c r="MJV540" s="17"/>
      <c r="MJW540" s="17"/>
      <c r="MJX540" s="17"/>
      <c r="MJY540" s="17"/>
      <c r="MJZ540" s="17"/>
      <c r="MKA540" s="17"/>
      <c r="MKB540" s="17"/>
      <c r="MKC540" s="17"/>
      <c r="MKD540" s="17"/>
      <c r="MKE540" s="17"/>
      <c r="MKF540" s="17"/>
      <c r="MKG540" s="17"/>
      <c r="MKH540" s="17"/>
      <c r="MKI540" s="17"/>
      <c r="MKJ540" s="17"/>
      <c r="MKK540" s="17"/>
      <c r="MKL540" s="17"/>
      <c r="MKM540" s="17"/>
      <c r="MKN540" s="17"/>
      <c r="MKO540" s="17"/>
      <c r="MKP540" s="17"/>
      <c r="MKQ540" s="17"/>
      <c r="MKR540" s="17"/>
      <c r="MKS540" s="17"/>
      <c r="MKT540" s="17"/>
      <c r="MKU540" s="17"/>
      <c r="MKV540" s="17"/>
      <c r="MKW540" s="17"/>
      <c r="MKX540" s="17"/>
      <c r="MKY540" s="17"/>
      <c r="MKZ540" s="17"/>
      <c r="MLA540" s="17"/>
      <c r="MLB540" s="17"/>
      <c r="MLC540" s="17"/>
      <c r="MLD540" s="17"/>
      <c r="MLE540" s="17"/>
      <c r="MLF540" s="17"/>
      <c r="MLG540" s="17"/>
      <c r="MLH540" s="17"/>
      <c r="MLI540" s="17"/>
      <c r="MLJ540" s="17"/>
      <c r="MLK540" s="17"/>
      <c r="MLL540" s="17"/>
      <c r="MLM540" s="17"/>
      <c r="MLN540" s="17"/>
      <c r="MLO540" s="17"/>
      <c r="MLP540" s="17"/>
      <c r="MLQ540" s="17"/>
      <c r="MLR540" s="17"/>
      <c r="MLS540" s="17"/>
      <c r="MLT540" s="17"/>
      <c r="MLU540" s="17"/>
      <c r="MLV540" s="17"/>
      <c r="MLW540" s="17"/>
      <c r="MLX540" s="17"/>
      <c r="MLY540" s="17"/>
      <c r="MLZ540" s="17"/>
      <c r="MMA540" s="17"/>
      <c r="MMB540" s="17"/>
      <c r="MMC540" s="17"/>
      <c r="MMD540" s="17"/>
      <c r="MME540" s="17"/>
      <c r="MMF540" s="17"/>
      <c r="MMG540" s="17"/>
      <c r="MMH540" s="17"/>
      <c r="MMI540" s="17"/>
      <c r="MMJ540" s="17"/>
      <c r="MMK540" s="17"/>
      <c r="MML540" s="17"/>
      <c r="MMM540" s="17"/>
      <c r="MMN540" s="17"/>
      <c r="MMO540" s="17"/>
      <c r="MMP540" s="17"/>
      <c r="MMQ540" s="17"/>
      <c r="MMR540" s="17"/>
      <c r="MMS540" s="17"/>
      <c r="MMT540" s="17"/>
      <c r="MMU540" s="17"/>
      <c r="MMV540" s="17"/>
      <c r="MMW540" s="17"/>
      <c r="MMX540" s="17"/>
      <c r="MMY540" s="17"/>
      <c r="MMZ540" s="17"/>
      <c r="MNA540" s="17"/>
      <c r="MNB540" s="17"/>
      <c r="MNC540" s="17"/>
      <c r="MND540" s="17"/>
      <c r="MNE540" s="17"/>
      <c r="MNF540" s="17"/>
      <c r="MNG540" s="17"/>
      <c r="MNH540" s="17"/>
      <c r="MNI540" s="17"/>
      <c r="MNJ540" s="17"/>
      <c r="MNK540" s="17"/>
      <c r="MNL540" s="17"/>
      <c r="MNM540" s="17"/>
      <c r="MNN540" s="17"/>
      <c r="MNO540" s="17"/>
      <c r="MNP540" s="17"/>
      <c r="MNQ540" s="17"/>
      <c r="MNR540" s="17"/>
      <c r="MNS540" s="17"/>
      <c r="MNT540" s="17"/>
      <c r="MNU540" s="17"/>
      <c r="MNV540" s="17"/>
      <c r="MNW540" s="17"/>
      <c r="MNX540" s="17"/>
      <c r="MNY540" s="17"/>
      <c r="MNZ540" s="17"/>
      <c r="MOA540" s="17"/>
      <c r="MOB540" s="17"/>
      <c r="MOC540" s="17"/>
      <c r="MOD540" s="17"/>
      <c r="MOE540" s="17"/>
      <c r="MOF540" s="17"/>
      <c r="MOG540" s="17"/>
      <c r="MOH540" s="17"/>
      <c r="MOI540" s="17"/>
      <c r="MOJ540" s="17"/>
      <c r="MOK540" s="17"/>
      <c r="MOL540" s="17"/>
      <c r="MOM540" s="17"/>
      <c r="MON540" s="17"/>
      <c r="MOO540" s="17"/>
      <c r="MOP540" s="17"/>
      <c r="MOQ540" s="17"/>
      <c r="MOR540" s="17"/>
      <c r="MOS540" s="17"/>
      <c r="MOT540" s="17"/>
      <c r="MOU540" s="17"/>
      <c r="MOV540" s="17"/>
      <c r="MOW540" s="17"/>
      <c r="MOX540" s="17"/>
      <c r="MOY540" s="17"/>
      <c r="MOZ540" s="17"/>
      <c r="MPA540" s="17"/>
      <c r="MPB540" s="17"/>
      <c r="MPC540" s="17"/>
      <c r="MPD540" s="17"/>
      <c r="MPE540" s="17"/>
      <c r="MPF540" s="17"/>
      <c r="MPG540" s="17"/>
      <c r="MPH540" s="17"/>
      <c r="MPI540" s="17"/>
      <c r="MPJ540" s="17"/>
      <c r="MPK540" s="17"/>
      <c r="MPL540" s="17"/>
      <c r="MPM540" s="17"/>
      <c r="MPN540" s="17"/>
      <c r="MPO540" s="17"/>
      <c r="MPP540" s="17"/>
      <c r="MPQ540" s="17"/>
      <c r="MPR540" s="17"/>
      <c r="MPS540" s="17"/>
      <c r="MPT540" s="17"/>
      <c r="MPU540" s="17"/>
      <c r="MPV540" s="17"/>
      <c r="MPW540" s="17"/>
      <c r="MPX540" s="17"/>
      <c r="MPY540" s="17"/>
      <c r="MPZ540" s="17"/>
      <c r="MQA540" s="17"/>
      <c r="MQB540" s="17"/>
      <c r="MQC540" s="17"/>
      <c r="MQD540" s="17"/>
      <c r="MQE540" s="17"/>
      <c r="MQF540" s="17"/>
      <c r="MQG540" s="17"/>
      <c r="MQH540" s="17"/>
      <c r="MQI540" s="17"/>
      <c r="MQJ540" s="17"/>
      <c r="MQK540" s="17"/>
      <c r="MQL540" s="17"/>
      <c r="MQM540" s="17"/>
      <c r="MQN540" s="17"/>
      <c r="MQO540" s="17"/>
      <c r="MQP540" s="17"/>
      <c r="MQQ540" s="17"/>
      <c r="MQR540" s="17"/>
      <c r="MQS540" s="17"/>
      <c r="MQT540" s="17"/>
      <c r="MQU540" s="17"/>
      <c r="MQV540" s="17"/>
      <c r="MQW540" s="17"/>
      <c r="MQX540" s="17"/>
      <c r="MQY540" s="17"/>
      <c r="MQZ540" s="17"/>
      <c r="MRA540" s="17"/>
      <c r="MRB540" s="17"/>
      <c r="MRC540" s="17"/>
      <c r="MRD540" s="17"/>
      <c r="MRE540" s="17"/>
      <c r="MRF540" s="17"/>
      <c r="MRG540" s="17"/>
      <c r="MRH540" s="17"/>
      <c r="MRI540" s="17"/>
      <c r="MRJ540" s="17"/>
      <c r="MRK540" s="17"/>
      <c r="MRL540" s="17"/>
      <c r="MRM540" s="17"/>
      <c r="MRN540" s="17"/>
      <c r="MRO540" s="17"/>
      <c r="MRP540" s="17"/>
      <c r="MRQ540" s="17"/>
      <c r="MRR540" s="17"/>
      <c r="MRS540" s="17"/>
      <c r="MRT540" s="17"/>
      <c r="MRU540" s="17"/>
      <c r="MRV540" s="17"/>
      <c r="MRW540" s="17"/>
      <c r="MRX540" s="17"/>
      <c r="MRY540" s="17"/>
      <c r="MRZ540" s="17"/>
      <c r="MSA540" s="17"/>
      <c r="MSB540" s="17"/>
      <c r="MSC540" s="17"/>
      <c r="MSD540" s="17"/>
      <c r="MSE540" s="17"/>
      <c r="MSF540" s="17"/>
      <c r="MSG540" s="17"/>
      <c r="MSH540" s="17"/>
      <c r="MSI540" s="17"/>
      <c r="MSJ540" s="17"/>
      <c r="MSK540" s="17"/>
      <c r="MSL540" s="17"/>
      <c r="MSM540" s="17"/>
      <c r="MSN540" s="17"/>
      <c r="MSO540" s="17"/>
      <c r="MSP540" s="17"/>
      <c r="MSQ540" s="17"/>
      <c r="MSR540" s="17"/>
      <c r="MSS540" s="17"/>
      <c r="MST540" s="17"/>
      <c r="MSU540" s="17"/>
      <c r="MSV540" s="17"/>
      <c r="MSW540" s="17"/>
      <c r="MSX540" s="17"/>
      <c r="MSY540" s="17"/>
      <c r="MSZ540" s="17"/>
      <c r="MTA540" s="17"/>
      <c r="MTB540" s="17"/>
      <c r="MTC540" s="17"/>
      <c r="MTD540" s="17"/>
      <c r="MTE540" s="17"/>
      <c r="MTF540" s="17"/>
      <c r="MTG540" s="17"/>
      <c r="MTH540" s="17"/>
      <c r="MTI540" s="17"/>
      <c r="MTJ540" s="17"/>
      <c r="MTK540" s="17"/>
      <c r="MTL540" s="17"/>
      <c r="MTM540" s="17"/>
      <c r="MTN540" s="17"/>
      <c r="MTO540" s="17"/>
      <c r="MTP540" s="17"/>
      <c r="MTQ540" s="17"/>
      <c r="MTR540" s="17"/>
      <c r="MTS540" s="17"/>
      <c r="MTT540" s="17"/>
      <c r="MTU540" s="17"/>
      <c r="MTV540" s="17"/>
      <c r="MTW540" s="17"/>
      <c r="MTX540" s="17"/>
      <c r="MTY540" s="17"/>
      <c r="MTZ540" s="17"/>
      <c r="MUA540" s="17"/>
      <c r="MUB540" s="17"/>
      <c r="MUC540" s="17"/>
      <c r="MUD540" s="17"/>
      <c r="MUE540" s="17"/>
      <c r="MUF540" s="17"/>
      <c r="MUG540" s="17"/>
      <c r="MUH540" s="17"/>
      <c r="MUI540" s="17"/>
      <c r="MUJ540" s="17"/>
      <c r="MUK540" s="17"/>
      <c r="MUL540" s="17"/>
      <c r="MUM540" s="17"/>
      <c r="MUN540" s="17"/>
      <c r="MUO540" s="17"/>
      <c r="MUP540" s="17"/>
      <c r="MUQ540" s="17"/>
      <c r="MUR540" s="17"/>
      <c r="MUS540" s="17"/>
      <c r="MUT540" s="17"/>
      <c r="MUU540" s="17"/>
      <c r="MUV540" s="17"/>
      <c r="MUW540" s="17"/>
      <c r="MUX540" s="17"/>
      <c r="MUY540" s="17"/>
      <c r="MUZ540" s="17"/>
      <c r="MVA540" s="17"/>
      <c r="MVB540" s="17"/>
      <c r="MVC540" s="17"/>
      <c r="MVD540" s="17"/>
      <c r="MVE540" s="17"/>
      <c r="MVF540" s="17"/>
      <c r="MVG540" s="17"/>
      <c r="MVH540" s="17"/>
      <c r="MVI540" s="17"/>
      <c r="MVJ540" s="17"/>
      <c r="MVK540" s="17"/>
      <c r="MVL540" s="17"/>
      <c r="MVM540" s="17"/>
      <c r="MVN540" s="17"/>
      <c r="MVO540" s="17"/>
      <c r="MVP540" s="17"/>
      <c r="MVQ540" s="17"/>
      <c r="MVR540" s="17"/>
      <c r="MVS540" s="17"/>
      <c r="MVT540" s="17"/>
      <c r="MVU540" s="17"/>
      <c r="MVV540" s="17"/>
      <c r="MVW540" s="17"/>
      <c r="MVX540" s="17"/>
      <c r="MVY540" s="17"/>
      <c r="MVZ540" s="17"/>
      <c r="MWA540" s="17"/>
      <c r="MWB540" s="17"/>
      <c r="MWC540" s="17"/>
      <c r="MWD540" s="17"/>
      <c r="MWE540" s="17"/>
      <c r="MWF540" s="17"/>
      <c r="MWG540" s="17"/>
      <c r="MWH540" s="17"/>
      <c r="MWI540" s="17"/>
      <c r="MWJ540" s="17"/>
      <c r="MWK540" s="17"/>
      <c r="MWL540" s="17"/>
      <c r="MWM540" s="17"/>
      <c r="MWN540" s="17"/>
      <c r="MWO540" s="17"/>
      <c r="MWP540" s="17"/>
      <c r="MWQ540" s="17"/>
      <c r="MWR540" s="17"/>
      <c r="MWS540" s="17"/>
      <c r="MWT540" s="17"/>
      <c r="MWU540" s="17"/>
      <c r="MWV540" s="17"/>
      <c r="MWW540" s="17"/>
      <c r="MWX540" s="17"/>
      <c r="MWY540" s="17"/>
      <c r="MWZ540" s="17"/>
      <c r="MXA540" s="17"/>
      <c r="MXB540" s="17"/>
      <c r="MXC540" s="17"/>
      <c r="MXD540" s="17"/>
      <c r="MXE540" s="17"/>
      <c r="MXF540" s="17"/>
      <c r="MXG540" s="17"/>
      <c r="MXH540" s="17"/>
      <c r="MXI540" s="17"/>
      <c r="MXJ540" s="17"/>
      <c r="MXK540" s="17"/>
      <c r="MXL540" s="17"/>
      <c r="MXM540" s="17"/>
      <c r="MXN540" s="17"/>
      <c r="MXO540" s="17"/>
      <c r="MXP540" s="17"/>
      <c r="MXQ540" s="17"/>
      <c r="MXR540" s="17"/>
      <c r="MXS540" s="17"/>
      <c r="MXT540" s="17"/>
      <c r="MXU540" s="17"/>
      <c r="MXV540" s="17"/>
      <c r="MXW540" s="17"/>
      <c r="MXX540" s="17"/>
      <c r="MXY540" s="17"/>
      <c r="MXZ540" s="17"/>
      <c r="MYA540" s="17"/>
      <c r="MYB540" s="17"/>
      <c r="MYC540" s="17"/>
      <c r="MYD540" s="17"/>
      <c r="MYE540" s="17"/>
      <c r="MYF540" s="17"/>
      <c r="MYG540" s="17"/>
      <c r="MYH540" s="17"/>
      <c r="MYI540" s="17"/>
      <c r="MYJ540" s="17"/>
      <c r="MYK540" s="17"/>
      <c r="MYL540" s="17"/>
      <c r="MYM540" s="17"/>
      <c r="MYN540" s="17"/>
      <c r="MYO540" s="17"/>
      <c r="MYP540" s="17"/>
      <c r="MYQ540" s="17"/>
      <c r="MYR540" s="17"/>
      <c r="MYS540" s="17"/>
      <c r="MYT540" s="17"/>
      <c r="MYU540" s="17"/>
      <c r="MYV540" s="17"/>
      <c r="MYW540" s="17"/>
      <c r="MYX540" s="17"/>
      <c r="MYY540" s="17"/>
      <c r="MYZ540" s="17"/>
      <c r="MZA540" s="17"/>
      <c r="MZB540" s="17"/>
      <c r="MZC540" s="17"/>
      <c r="MZD540" s="17"/>
      <c r="MZE540" s="17"/>
      <c r="MZF540" s="17"/>
      <c r="MZG540" s="17"/>
      <c r="MZH540" s="17"/>
      <c r="MZI540" s="17"/>
      <c r="MZJ540" s="17"/>
      <c r="MZK540" s="17"/>
      <c r="MZL540" s="17"/>
      <c r="MZM540" s="17"/>
      <c r="MZN540" s="17"/>
      <c r="MZO540" s="17"/>
      <c r="MZP540" s="17"/>
      <c r="MZQ540" s="17"/>
      <c r="MZR540" s="17"/>
      <c r="MZS540" s="17"/>
      <c r="MZT540" s="17"/>
      <c r="MZU540" s="17"/>
      <c r="MZV540" s="17"/>
      <c r="MZW540" s="17"/>
      <c r="MZX540" s="17"/>
      <c r="MZY540" s="17"/>
      <c r="MZZ540" s="17"/>
      <c r="NAA540" s="17"/>
      <c r="NAB540" s="17"/>
      <c r="NAC540" s="17"/>
      <c r="NAD540" s="17"/>
      <c r="NAE540" s="17"/>
      <c r="NAF540" s="17"/>
      <c r="NAG540" s="17"/>
      <c r="NAH540" s="17"/>
      <c r="NAI540" s="17"/>
      <c r="NAJ540" s="17"/>
      <c r="NAK540" s="17"/>
      <c r="NAL540" s="17"/>
      <c r="NAM540" s="17"/>
      <c r="NAN540" s="17"/>
      <c r="NAO540" s="17"/>
      <c r="NAP540" s="17"/>
      <c r="NAQ540" s="17"/>
      <c r="NAR540" s="17"/>
      <c r="NAS540" s="17"/>
      <c r="NAT540" s="17"/>
      <c r="NAU540" s="17"/>
      <c r="NAV540" s="17"/>
      <c r="NAW540" s="17"/>
      <c r="NAX540" s="17"/>
      <c r="NAY540" s="17"/>
      <c r="NAZ540" s="17"/>
      <c r="NBA540" s="17"/>
      <c r="NBB540" s="17"/>
      <c r="NBC540" s="17"/>
      <c r="NBD540" s="17"/>
      <c r="NBE540" s="17"/>
      <c r="NBF540" s="17"/>
      <c r="NBG540" s="17"/>
      <c r="NBH540" s="17"/>
      <c r="NBI540" s="17"/>
      <c r="NBJ540" s="17"/>
      <c r="NBK540" s="17"/>
      <c r="NBL540" s="17"/>
      <c r="NBM540" s="17"/>
      <c r="NBN540" s="17"/>
      <c r="NBO540" s="17"/>
      <c r="NBP540" s="17"/>
      <c r="NBQ540" s="17"/>
      <c r="NBR540" s="17"/>
      <c r="NBS540" s="17"/>
      <c r="NBT540" s="17"/>
      <c r="NBU540" s="17"/>
      <c r="NBV540" s="17"/>
      <c r="NBW540" s="17"/>
      <c r="NBX540" s="17"/>
      <c r="NBY540" s="17"/>
      <c r="NBZ540" s="17"/>
      <c r="NCA540" s="17"/>
      <c r="NCB540" s="17"/>
      <c r="NCC540" s="17"/>
      <c r="NCD540" s="17"/>
      <c r="NCE540" s="17"/>
      <c r="NCF540" s="17"/>
      <c r="NCG540" s="17"/>
      <c r="NCH540" s="17"/>
      <c r="NCI540" s="17"/>
      <c r="NCJ540" s="17"/>
      <c r="NCK540" s="17"/>
      <c r="NCL540" s="17"/>
      <c r="NCM540" s="17"/>
      <c r="NCN540" s="17"/>
      <c r="NCO540" s="17"/>
      <c r="NCP540" s="17"/>
      <c r="NCQ540" s="17"/>
      <c r="NCR540" s="17"/>
      <c r="NCS540" s="17"/>
      <c r="NCT540" s="17"/>
      <c r="NCU540" s="17"/>
      <c r="NCV540" s="17"/>
      <c r="NCW540" s="17"/>
      <c r="NCX540" s="17"/>
      <c r="NCY540" s="17"/>
      <c r="NCZ540" s="17"/>
      <c r="NDA540" s="17"/>
      <c r="NDB540" s="17"/>
      <c r="NDC540" s="17"/>
      <c r="NDD540" s="17"/>
      <c r="NDE540" s="17"/>
      <c r="NDF540" s="17"/>
      <c r="NDG540" s="17"/>
      <c r="NDH540" s="17"/>
      <c r="NDI540" s="17"/>
      <c r="NDJ540" s="17"/>
      <c r="NDK540" s="17"/>
      <c r="NDL540" s="17"/>
      <c r="NDM540" s="17"/>
      <c r="NDN540" s="17"/>
      <c r="NDO540" s="17"/>
      <c r="NDP540" s="17"/>
      <c r="NDQ540" s="17"/>
      <c r="NDR540" s="17"/>
      <c r="NDS540" s="17"/>
      <c r="NDT540" s="17"/>
      <c r="NDU540" s="17"/>
      <c r="NDV540" s="17"/>
      <c r="NDW540" s="17"/>
      <c r="NDX540" s="17"/>
      <c r="NDY540" s="17"/>
      <c r="NDZ540" s="17"/>
      <c r="NEA540" s="17"/>
      <c r="NEB540" s="17"/>
      <c r="NEC540" s="17"/>
      <c r="NED540" s="17"/>
      <c r="NEE540" s="17"/>
      <c r="NEF540" s="17"/>
      <c r="NEG540" s="17"/>
      <c r="NEH540" s="17"/>
      <c r="NEI540" s="17"/>
      <c r="NEJ540" s="17"/>
      <c r="NEK540" s="17"/>
      <c r="NEL540" s="17"/>
      <c r="NEM540" s="17"/>
      <c r="NEN540" s="17"/>
      <c r="NEO540" s="17"/>
      <c r="NEP540" s="17"/>
      <c r="NEQ540" s="17"/>
      <c r="NER540" s="17"/>
      <c r="NES540" s="17"/>
      <c r="NET540" s="17"/>
      <c r="NEU540" s="17"/>
      <c r="NEV540" s="17"/>
      <c r="NEW540" s="17"/>
      <c r="NEX540" s="17"/>
      <c r="NEY540" s="17"/>
      <c r="NEZ540" s="17"/>
      <c r="NFA540" s="17"/>
      <c r="NFB540" s="17"/>
      <c r="NFC540" s="17"/>
      <c r="NFD540" s="17"/>
      <c r="NFE540" s="17"/>
      <c r="NFF540" s="17"/>
      <c r="NFG540" s="17"/>
      <c r="NFH540" s="17"/>
      <c r="NFI540" s="17"/>
      <c r="NFJ540" s="17"/>
      <c r="NFK540" s="17"/>
      <c r="NFL540" s="17"/>
      <c r="NFM540" s="17"/>
      <c r="NFN540" s="17"/>
      <c r="NFO540" s="17"/>
      <c r="NFP540" s="17"/>
      <c r="NFQ540" s="17"/>
      <c r="NFR540" s="17"/>
      <c r="NFS540" s="17"/>
      <c r="NFT540" s="17"/>
      <c r="NFU540" s="17"/>
      <c r="NFV540" s="17"/>
      <c r="NFW540" s="17"/>
      <c r="NFX540" s="17"/>
      <c r="NFY540" s="17"/>
      <c r="NFZ540" s="17"/>
      <c r="NGA540" s="17"/>
      <c r="NGB540" s="17"/>
      <c r="NGC540" s="17"/>
      <c r="NGD540" s="17"/>
      <c r="NGE540" s="17"/>
      <c r="NGF540" s="17"/>
      <c r="NGG540" s="17"/>
      <c r="NGH540" s="17"/>
      <c r="NGI540" s="17"/>
      <c r="NGJ540" s="17"/>
      <c r="NGK540" s="17"/>
      <c r="NGL540" s="17"/>
      <c r="NGM540" s="17"/>
      <c r="NGN540" s="17"/>
      <c r="NGO540" s="17"/>
      <c r="NGP540" s="17"/>
      <c r="NGQ540" s="17"/>
      <c r="NGR540" s="17"/>
      <c r="NGS540" s="17"/>
      <c r="NGT540" s="17"/>
      <c r="NGU540" s="17"/>
      <c r="NGV540" s="17"/>
      <c r="NGW540" s="17"/>
      <c r="NGX540" s="17"/>
      <c r="NGY540" s="17"/>
      <c r="NGZ540" s="17"/>
      <c r="NHA540" s="17"/>
      <c r="NHB540" s="17"/>
      <c r="NHC540" s="17"/>
      <c r="NHD540" s="17"/>
      <c r="NHE540" s="17"/>
      <c r="NHF540" s="17"/>
      <c r="NHG540" s="17"/>
      <c r="NHH540" s="17"/>
      <c r="NHI540" s="17"/>
      <c r="NHJ540" s="17"/>
      <c r="NHK540" s="17"/>
      <c r="NHL540" s="17"/>
      <c r="NHM540" s="17"/>
      <c r="NHN540" s="17"/>
      <c r="NHO540" s="17"/>
      <c r="NHP540" s="17"/>
      <c r="NHQ540" s="17"/>
      <c r="NHR540" s="17"/>
      <c r="NHS540" s="17"/>
      <c r="NHT540" s="17"/>
      <c r="NHU540" s="17"/>
      <c r="NHV540" s="17"/>
      <c r="NHW540" s="17"/>
      <c r="NHX540" s="17"/>
      <c r="NHY540" s="17"/>
      <c r="NHZ540" s="17"/>
      <c r="NIA540" s="17"/>
      <c r="NIB540" s="17"/>
      <c r="NIC540" s="17"/>
      <c r="NID540" s="17"/>
      <c r="NIE540" s="17"/>
      <c r="NIF540" s="17"/>
      <c r="NIG540" s="17"/>
      <c r="NIH540" s="17"/>
      <c r="NII540" s="17"/>
      <c r="NIJ540" s="17"/>
      <c r="NIK540" s="17"/>
      <c r="NIL540" s="17"/>
      <c r="NIM540" s="17"/>
      <c r="NIN540" s="17"/>
      <c r="NIO540" s="17"/>
      <c r="NIP540" s="17"/>
      <c r="NIQ540" s="17"/>
      <c r="NIR540" s="17"/>
      <c r="NIS540" s="17"/>
      <c r="NIT540" s="17"/>
      <c r="NIU540" s="17"/>
      <c r="NIV540" s="17"/>
      <c r="NIW540" s="17"/>
      <c r="NIX540" s="17"/>
      <c r="NIY540" s="17"/>
      <c r="NIZ540" s="17"/>
      <c r="NJA540" s="17"/>
      <c r="NJB540" s="17"/>
      <c r="NJC540" s="17"/>
      <c r="NJD540" s="17"/>
      <c r="NJE540" s="17"/>
      <c r="NJF540" s="17"/>
      <c r="NJG540" s="17"/>
      <c r="NJH540" s="17"/>
      <c r="NJI540" s="17"/>
      <c r="NJJ540" s="17"/>
      <c r="NJK540" s="17"/>
      <c r="NJL540" s="17"/>
      <c r="NJM540" s="17"/>
      <c r="NJN540" s="17"/>
      <c r="NJO540" s="17"/>
      <c r="NJP540" s="17"/>
      <c r="NJQ540" s="17"/>
      <c r="NJR540" s="17"/>
      <c r="NJS540" s="17"/>
      <c r="NJT540" s="17"/>
      <c r="NJU540" s="17"/>
      <c r="NJV540" s="17"/>
      <c r="NJW540" s="17"/>
      <c r="NJX540" s="17"/>
      <c r="NJY540" s="17"/>
      <c r="NJZ540" s="17"/>
      <c r="NKA540" s="17"/>
      <c r="NKB540" s="17"/>
      <c r="NKC540" s="17"/>
      <c r="NKD540" s="17"/>
      <c r="NKE540" s="17"/>
      <c r="NKF540" s="17"/>
      <c r="NKG540" s="17"/>
      <c r="NKH540" s="17"/>
      <c r="NKI540" s="17"/>
      <c r="NKJ540" s="17"/>
      <c r="NKK540" s="17"/>
      <c r="NKL540" s="17"/>
      <c r="NKM540" s="17"/>
      <c r="NKN540" s="17"/>
      <c r="NKO540" s="17"/>
      <c r="NKP540" s="17"/>
      <c r="NKQ540" s="17"/>
      <c r="NKR540" s="17"/>
      <c r="NKS540" s="17"/>
      <c r="NKT540" s="17"/>
      <c r="NKU540" s="17"/>
      <c r="NKV540" s="17"/>
      <c r="NKW540" s="17"/>
      <c r="NKX540" s="17"/>
      <c r="NKY540" s="17"/>
      <c r="NKZ540" s="17"/>
      <c r="NLA540" s="17"/>
      <c r="NLB540" s="17"/>
      <c r="NLC540" s="17"/>
      <c r="NLD540" s="17"/>
      <c r="NLE540" s="17"/>
      <c r="NLF540" s="17"/>
      <c r="NLG540" s="17"/>
      <c r="NLH540" s="17"/>
      <c r="NLI540" s="17"/>
      <c r="NLJ540" s="17"/>
      <c r="NLK540" s="17"/>
      <c r="NLL540" s="17"/>
      <c r="NLM540" s="17"/>
      <c r="NLN540" s="17"/>
      <c r="NLO540" s="17"/>
      <c r="NLP540" s="17"/>
      <c r="NLQ540" s="17"/>
      <c r="NLR540" s="17"/>
      <c r="NLS540" s="17"/>
      <c r="NLT540" s="17"/>
      <c r="NLU540" s="17"/>
      <c r="NLV540" s="17"/>
      <c r="NLW540" s="17"/>
      <c r="NLX540" s="17"/>
      <c r="NLY540" s="17"/>
      <c r="NLZ540" s="17"/>
      <c r="NMA540" s="17"/>
      <c r="NMB540" s="17"/>
      <c r="NMC540" s="17"/>
      <c r="NMD540" s="17"/>
      <c r="NME540" s="17"/>
      <c r="NMF540" s="17"/>
      <c r="NMG540" s="17"/>
      <c r="NMH540" s="17"/>
      <c r="NMI540" s="17"/>
      <c r="NMJ540" s="17"/>
      <c r="NMK540" s="17"/>
      <c r="NML540" s="17"/>
      <c r="NMM540" s="17"/>
      <c r="NMN540" s="17"/>
      <c r="NMO540" s="17"/>
      <c r="NMP540" s="17"/>
      <c r="NMQ540" s="17"/>
      <c r="NMR540" s="17"/>
      <c r="NMS540" s="17"/>
      <c r="NMT540" s="17"/>
      <c r="NMU540" s="17"/>
      <c r="NMV540" s="17"/>
      <c r="NMW540" s="17"/>
      <c r="NMX540" s="17"/>
      <c r="NMY540" s="17"/>
      <c r="NMZ540" s="17"/>
      <c r="NNA540" s="17"/>
      <c r="NNB540" s="17"/>
      <c r="NNC540" s="17"/>
      <c r="NND540" s="17"/>
      <c r="NNE540" s="17"/>
      <c r="NNF540" s="17"/>
      <c r="NNG540" s="17"/>
      <c r="NNH540" s="17"/>
      <c r="NNI540" s="17"/>
      <c r="NNJ540" s="17"/>
      <c r="NNK540" s="17"/>
      <c r="NNL540" s="17"/>
      <c r="NNM540" s="17"/>
      <c r="NNN540" s="17"/>
      <c r="NNO540" s="17"/>
      <c r="NNP540" s="17"/>
      <c r="NNQ540" s="17"/>
      <c r="NNR540" s="17"/>
      <c r="NNS540" s="17"/>
      <c r="NNT540" s="17"/>
      <c r="NNU540" s="17"/>
      <c r="NNV540" s="17"/>
      <c r="NNW540" s="17"/>
      <c r="NNX540" s="17"/>
      <c r="NNY540" s="17"/>
      <c r="NNZ540" s="17"/>
      <c r="NOA540" s="17"/>
      <c r="NOB540" s="17"/>
      <c r="NOC540" s="17"/>
      <c r="NOD540" s="17"/>
      <c r="NOE540" s="17"/>
      <c r="NOF540" s="17"/>
      <c r="NOG540" s="17"/>
      <c r="NOH540" s="17"/>
      <c r="NOI540" s="17"/>
      <c r="NOJ540" s="17"/>
      <c r="NOK540" s="17"/>
      <c r="NOL540" s="17"/>
      <c r="NOM540" s="17"/>
      <c r="NON540" s="17"/>
      <c r="NOO540" s="17"/>
      <c r="NOP540" s="17"/>
      <c r="NOQ540" s="17"/>
      <c r="NOR540" s="17"/>
      <c r="NOS540" s="17"/>
      <c r="NOT540" s="17"/>
      <c r="NOU540" s="17"/>
      <c r="NOV540" s="17"/>
      <c r="NOW540" s="17"/>
      <c r="NOX540" s="17"/>
      <c r="NOY540" s="17"/>
      <c r="NOZ540" s="17"/>
      <c r="NPA540" s="17"/>
      <c r="NPB540" s="17"/>
      <c r="NPC540" s="17"/>
      <c r="NPD540" s="17"/>
      <c r="NPE540" s="17"/>
      <c r="NPF540" s="17"/>
      <c r="NPG540" s="17"/>
      <c r="NPH540" s="17"/>
      <c r="NPI540" s="17"/>
      <c r="NPJ540" s="17"/>
      <c r="NPK540" s="17"/>
      <c r="NPL540" s="17"/>
      <c r="NPM540" s="17"/>
      <c r="NPN540" s="17"/>
      <c r="NPO540" s="17"/>
      <c r="NPP540" s="17"/>
      <c r="NPQ540" s="17"/>
      <c r="NPR540" s="17"/>
      <c r="NPS540" s="17"/>
      <c r="NPT540" s="17"/>
      <c r="NPU540" s="17"/>
      <c r="NPV540" s="17"/>
      <c r="NPW540" s="17"/>
      <c r="NPX540" s="17"/>
      <c r="NPY540" s="17"/>
      <c r="NPZ540" s="17"/>
      <c r="NQA540" s="17"/>
      <c r="NQB540" s="17"/>
      <c r="NQC540" s="17"/>
      <c r="NQD540" s="17"/>
      <c r="NQE540" s="17"/>
      <c r="NQF540" s="17"/>
      <c r="NQG540" s="17"/>
      <c r="NQH540" s="17"/>
      <c r="NQI540" s="17"/>
      <c r="NQJ540" s="17"/>
      <c r="NQK540" s="17"/>
      <c r="NQL540" s="17"/>
      <c r="NQM540" s="17"/>
      <c r="NQN540" s="17"/>
      <c r="NQO540" s="17"/>
      <c r="NQP540" s="17"/>
      <c r="NQQ540" s="17"/>
      <c r="NQR540" s="17"/>
      <c r="NQS540" s="17"/>
      <c r="NQT540" s="17"/>
      <c r="NQU540" s="17"/>
      <c r="NQV540" s="17"/>
      <c r="NQW540" s="17"/>
      <c r="NQX540" s="17"/>
      <c r="NQY540" s="17"/>
      <c r="NQZ540" s="17"/>
      <c r="NRA540" s="17"/>
      <c r="NRB540" s="17"/>
      <c r="NRC540" s="17"/>
      <c r="NRD540" s="17"/>
      <c r="NRE540" s="17"/>
      <c r="NRF540" s="17"/>
      <c r="NRG540" s="17"/>
      <c r="NRH540" s="17"/>
      <c r="NRI540" s="17"/>
      <c r="NRJ540" s="17"/>
      <c r="NRK540" s="17"/>
      <c r="NRL540" s="17"/>
      <c r="NRM540" s="17"/>
      <c r="NRN540" s="17"/>
      <c r="NRO540" s="17"/>
      <c r="NRP540" s="17"/>
      <c r="NRQ540" s="17"/>
      <c r="NRR540" s="17"/>
      <c r="NRS540" s="17"/>
      <c r="NRT540" s="17"/>
      <c r="NRU540" s="17"/>
      <c r="NRV540" s="17"/>
      <c r="NRW540" s="17"/>
      <c r="NRX540" s="17"/>
      <c r="NRY540" s="17"/>
      <c r="NRZ540" s="17"/>
      <c r="NSA540" s="17"/>
      <c r="NSB540" s="17"/>
      <c r="NSC540" s="17"/>
      <c r="NSD540" s="17"/>
      <c r="NSE540" s="17"/>
      <c r="NSF540" s="17"/>
      <c r="NSG540" s="17"/>
      <c r="NSH540" s="17"/>
      <c r="NSI540" s="17"/>
      <c r="NSJ540" s="17"/>
      <c r="NSK540" s="17"/>
      <c r="NSL540" s="17"/>
      <c r="NSM540" s="17"/>
      <c r="NSN540" s="17"/>
      <c r="NSO540" s="17"/>
      <c r="NSP540" s="17"/>
      <c r="NSQ540" s="17"/>
      <c r="NSR540" s="17"/>
      <c r="NSS540" s="17"/>
      <c r="NST540" s="17"/>
      <c r="NSU540" s="17"/>
      <c r="NSV540" s="17"/>
      <c r="NSW540" s="17"/>
      <c r="NSX540" s="17"/>
      <c r="NSY540" s="17"/>
      <c r="NSZ540" s="17"/>
      <c r="NTA540" s="17"/>
      <c r="NTB540" s="17"/>
      <c r="NTC540" s="17"/>
      <c r="NTD540" s="17"/>
      <c r="NTE540" s="17"/>
      <c r="NTF540" s="17"/>
      <c r="NTG540" s="17"/>
      <c r="NTH540" s="17"/>
      <c r="NTI540" s="17"/>
      <c r="NTJ540" s="17"/>
      <c r="NTK540" s="17"/>
      <c r="NTL540" s="17"/>
      <c r="NTM540" s="17"/>
      <c r="NTN540" s="17"/>
      <c r="NTO540" s="17"/>
      <c r="NTP540" s="17"/>
      <c r="NTQ540" s="17"/>
      <c r="NTR540" s="17"/>
      <c r="NTS540" s="17"/>
      <c r="NTT540" s="17"/>
      <c r="NTU540" s="17"/>
      <c r="NTV540" s="17"/>
      <c r="NTW540" s="17"/>
      <c r="NTX540" s="17"/>
      <c r="NTY540" s="17"/>
      <c r="NTZ540" s="17"/>
      <c r="NUA540" s="17"/>
      <c r="NUB540" s="17"/>
      <c r="NUC540" s="17"/>
      <c r="NUD540" s="17"/>
      <c r="NUE540" s="17"/>
      <c r="NUF540" s="17"/>
      <c r="NUG540" s="17"/>
      <c r="NUH540" s="17"/>
      <c r="NUI540" s="17"/>
      <c r="NUJ540" s="17"/>
      <c r="NUK540" s="17"/>
      <c r="NUL540" s="17"/>
      <c r="NUM540" s="17"/>
      <c r="NUN540" s="17"/>
      <c r="NUO540" s="17"/>
      <c r="NUP540" s="17"/>
      <c r="NUQ540" s="17"/>
      <c r="NUR540" s="17"/>
      <c r="NUS540" s="17"/>
      <c r="NUT540" s="17"/>
      <c r="NUU540" s="17"/>
      <c r="NUV540" s="17"/>
      <c r="NUW540" s="17"/>
      <c r="NUX540" s="17"/>
      <c r="NUY540" s="17"/>
      <c r="NUZ540" s="17"/>
      <c r="NVA540" s="17"/>
      <c r="NVB540" s="17"/>
      <c r="NVC540" s="17"/>
      <c r="NVD540" s="17"/>
      <c r="NVE540" s="17"/>
      <c r="NVF540" s="17"/>
      <c r="NVG540" s="17"/>
      <c r="NVH540" s="17"/>
      <c r="NVI540" s="17"/>
      <c r="NVJ540" s="17"/>
      <c r="NVK540" s="17"/>
      <c r="NVL540" s="17"/>
      <c r="NVM540" s="17"/>
      <c r="NVN540" s="17"/>
      <c r="NVO540" s="17"/>
      <c r="NVP540" s="17"/>
      <c r="NVQ540" s="17"/>
      <c r="NVR540" s="17"/>
      <c r="NVS540" s="17"/>
      <c r="NVT540" s="17"/>
      <c r="NVU540" s="17"/>
      <c r="NVV540" s="17"/>
      <c r="NVW540" s="17"/>
      <c r="NVX540" s="17"/>
      <c r="NVY540" s="17"/>
      <c r="NVZ540" s="17"/>
      <c r="NWA540" s="17"/>
      <c r="NWB540" s="17"/>
      <c r="NWC540" s="17"/>
      <c r="NWD540" s="17"/>
      <c r="NWE540" s="17"/>
      <c r="NWF540" s="17"/>
      <c r="NWG540" s="17"/>
      <c r="NWH540" s="17"/>
      <c r="NWI540" s="17"/>
      <c r="NWJ540" s="17"/>
      <c r="NWK540" s="17"/>
      <c r="NWL540" s="17"/>
      <c r="NWM540" s="17"/>
      <c r="NWN540" s="17"/>
      <c r="NWO540" s="17"/>
      <c r="NWP540" s="17"/>
      <c r="NWQ540" s="17"/>
      <c r="NWR540" s="17"/>
      <c r="NWS540" s="17"/>
      <c r="NWT540" s="17"/>
      <c r="NWU540" s="17"/>
      <c r="NWV540" s="17"/>
      <c r="NWW540" s="17"/>
      <c r="NWX540" s="17"/>
      <c r="NWY540" s="17"/>
      <c r="NWZ540" s="17"/>
      <c r="NXA540" s="17"/>
      <c r="NXB540" s="17"/>
      <c r="NXC540" s="17"/>
      <c r="NXD540" s="17"/>
      <c r="NXE540" s="17"/>
      <c r="NXF540" s="17"/>
      <c r="NXG540" s="17"/>
      <c r="NXH540" s="17"/>
      <c r="NXI540" s="17"/>
      <c r="NXJ540" s="17"/>
      <c r="NXK540" s="17"/>
      <c r="NXL540" s="17"/>
      <c r="NXM540" s="17"/>
      <c r="NXN540" s="17"/>
      <c r="NXO540" s="17"/>
      <c r="NXP540" s="17"/>
      <c r="NXQ540" s="17"/>
      <c r="NXR540" s="17"/>
      <c r="NXS540" s="17"/>
      <c r="NXT540" s="17"/>
      <c r="NXU540" s="17"/>
      <c r="NXV540" s="17"/>
      <c r="NXW540" s="17"/>
      <c r="NXX540" s="17"/>
      <c r="NXY540" s="17"/>
      <c r="NXZ540" s="17"/>
      <c r="NYA540" s="17"/>
      <c r="NYB540" s="17"/>
      <c r="NYC540" s="17"/>
      <c r="NYD540" s="17"/>
      <c r="NYE540" s="17"/>
      <c r="NYF540" s="17"/>
      <c r="NYG540" s="17"/>
      <c r="NYH540" s="17"/>
      <c r="NYI540" s="17"/>
      <c r="NYJ540" s="17"/>
      <c r="NYK540" s="17"/>
      <c r="NYL540" s="17"/>
      <c r="NYM540" s="17"/>
      <c r="NYN540" s="17"/>
      <c r="NYO540" s="17"/>
      <c r="NYP540" s="17"/>
      <c r="NYQ540" s="17"/>
      <c r="NYR540" s="17"/>
      <c r="NYS540" s="17"/>
      <c r="NYT540" s="17"/>
      <c r="NYU540" s="17"/>
      <c r="NYV540" s="17"/>
      <c r="NYW540" s="17"/>
      <c r="NYX540" s="17"/>
      <c r="NYY540" s="17"/>
      <c r="NYZ540" s="17"/>
      <c r="NZA540" s="17"/>
      <c r="NZB540" s="17"/>
      <c r="NZC540" s="17"/>
      <c r="NZD540" s="17"/>
      <c r="NZE540" s="17"/>
      <c r="NZF540" s="17"/>
      <c r="NZG540" s="17"/>
      <c r="NZH540" s="17"/>
      <c r="NZI540" s="17"/>
      <c r="NZJ540" s="17"/>
      <c r="NZK540" s="17"/>
      <c r="NZL540" s="17"/>
      <c r="NZM540" s="17"/>
      <c r="NZN540" s="17"/>
      <c r="NZO540" s="17"/>
      <c r="NZP540" s="17"/>
      <c r="NZQ540" s="17"/>
      <c r="NZR540" s="17"/>
      <c r="NZS540" s="17"/>
      <c r="NZT540" s="17"/>
      <c r="NZU540" s="17"/>
      <c r="NZV540" s="17"/>
      <c r="NZW540" s="17"/>
      <c r="NZX540" s="17"/>
      <c r="NZY540" s="17"/>
      <c r="NZZ540" s="17"/>
      <c r="OAA540" s="17"/>
      <c r="OAB540" s="17"/>
      <c r="OAC540" s="17"/>
      <c r="OAD540" s="17"/>
      <c r="OAE540" s="17"/>
      <c r="OAF540" s="17"/>
      <c r="OAG540" s="17"/>
      <c r="OAH540" s="17"/>
      <c r="OAI540" s="17"/>
      <c r="OAJ540" s="17"/>
      <c r="OAK540" s="17"/>
      <c r="OAL540" s="17"/>
      <c r="OAM540" s="17"/>
      <c r="OAN540" s="17"/>
      <c r="OAO540" s="17"/>
      <c r="OAP540" s="17"/>
      <c r="OAQ540" s="17"/>
      <c r="OAR540" s="17"/>
      <c r="OAS540" s="17"/>
      <c r="OAT540" s="17"/>
      <c r="OAU540" s="17"/>
      <c r="OAV540" s="17"/>
      <c r="OAW540" s="17"/>
      <c r="OAX540" s="17"/>
      <c r="OAY540" s="17"/>
      <c r="OAZ540" s="17"/>
      <c r="OBA540" s="17"/>
      <c r="OBB540" s="17"/>
      <c r="OBC540" s="17"/>
      <c r="OBD540" s="17"/>
      <c r="OBE540" s="17"/>
      <c r="OBF540" s="17"/>
      <c r="OBG540" s="17"/>
      <c r="OBH540" s="17"/>
      <c r="OBI540" s="17"/>
      <c r="OBJ540" s="17"/>
      <c r="OBK540" s="17"/>
      <c r="OBL540" s="17"/>
      <c r="OBM540" s="17"/>
      <c r="OBN540" s="17"/>
      <c r="OBO540" s="17"/>
      <c r="OBP540" s="17"/>
      <c r="OBQ540" s="17"/>
      <c r="OBR540" s="17"/>
      <c r="OBS540" s="17"/>
      <c r="OBT540" s="17"/>
      <c r="OBU540" s="17"/>
      <c r="OBV540" s="17"/>
      <c r="OBW540" s="17"/>
      <c r="OBX540" s="17"/>
      <c r="OBY540" s="17"/>
      <c r="OBZ540" s="17"/>
      <c r="OCA540" s="17"/>
      <c r="OCB540" s="17"/>
      <c r="OCC540" s="17"/>
      <c r="OCD540" s="17"/>
      <c r="OCE540" s="17"/>
      <c r="OCF540" s="17"/>
      <c r="OCG540" s="17"/>
      <c r="OCH540" s="17"/>
      <c r="OCI540" s="17"/>
      <c r="OCJ540" s="17"/>
      <c r="OCK540" s="17"/>
      <c r="OCL540" s="17"/>
      <c r="OCM540" s="17"/>
      <c r="OCN540" s="17"/>
      <c r="OCO540" s="17"/>
      <c r="OCP540" s="17"/>
      <c r="OCQ540" s="17"/>
      <c r="OCR540" s="17"/>
      <c r="OCS540" s="17"/>
      <c r="OCT540" s="17"/>
      <c r="OCU540" s="17"/>
      <c r="OCV540" s="17"/>
      <c r="OCW540" s="17"/>
      <c r="OCX540" s="17"/>
      <c r="OCY540" s="17"/>
      <c r="OCZ540" s="17"/>
      <c r="ODA540" s="17"/>
      <c r="ODB540" s="17"/>
      <c r="ODC540" s="17"/>
      <c r="ODD540" s="17"/>
      <c r="ODE540" s="17"/>
      <c r="ODF540" s="17"/>
      <c r="ODG540" s="17"/>
      <c r="ODH540" s="17"/>
      <c r="ODI540" s="17"/>
      <c r="ODJ540" s="17"/>
      <c r="ODK540" s="17"/>
      <c r="ODL540" s="17"/>
      <c r="ODM540" s="17"/>
      <c r="ODN540" s="17"/>
      <c r="ODO540" s="17"/>
      <c r="ODP540" s="17"/>
      <c r="ODQ540" s="17"/>
      <c r="ODR540" s="17"/>
      <c r="ODS540" s="17"/>
      <c r="ODT540" s="17"/>
      <c r="ODU540" s="17"/>
      <c r="ODV540" s="17"/>
      <c r="ODW540" s="17"/>
      <c r="ODX540" s="17"/>
      <c r="ODY540" s="17"/>
      <c r="ODZ540" s="17"/>
      <c r="OEA540" s="17"/>
      <c r="OEB540" s="17"/>
      <c r="OEC540" s="17"/>
      <c r="OED540" s="17"/>
      <c r="OEE540" s="17"/>
      <c r="OEF540" s="17"/>
      <c r="OEG540" s="17"/>
      <c r="OEH540" s="17"/>
      <c r="OEI540" s="17"/>
      <c r="OEJ540" s="17"/>
      <c r="OEK540" s="17"/>
      <c r="OEL540" s="17"/>
      <c r="OEM540" s="17"/>
      <c r="OEN540" s="17"/>
      <c r="OEO540" s="17"/>
      <c r="OEP540" s="17"/>
      <c r="OEQ540" s="17"/>
      <c r="OER540" s="17"/>
      <c r="OES540" s="17"/>
      <c r="OET540" s="17"/>
      <c r="OEU540" s="17"/>
      <c r="OEV540" s="17"/>
      <c r="OEW540" s="17"/>
      <c r="OEX540" s="17"/>
      <c r="OEY540" s="17"/>
      <c r="OEZ540" s="17"/>
      <c r="OFA540" s="17"/>
      <c r="OFB540" s="17"/>
      <c r="OFC540" s="17"/>
      <c r="OFD540" s="17"/>
      <c r="OFE540" s="17"/>
      <c r="OFF540" s="17"/>
      <c r="OFG540" s="17"/>
      <c r="OFH540" s="17"/>
      <c r="OFI540" s="17"/>
      <c r="OFJ540" s="17"/>
      <c r="OFK540" s="17"/>
      <c r="OFL540" s="17"/>
      <c r="OFM540" s="17"/>
      <c r="OFN540" s="17"/>
      <c r="OFO540" s="17"/>
      <c r="OFP540" s="17"/>
      <c r="OFQ540" s="17"/>
      <c r="OFR540" s="17"/>
      <c r="OFS540" s="17"/>
      <c r="OFT540" s="17"/>
      <c r="OFU540" s="17"/>
      <c r="OFV540" s="17"/>
      <c r="OFW540" s="17"/>
      <c r="OFX540" s="17"/>
      <c r="OFY540" s="17"/>
      <c r="OFZ540" s="17"/>
      <c r="OGA540" s="17"/>
      <c r="OGB540" s="17"/>
      <c r="OGC540" s="17"/>
      <c r="OGD540" s="17"/>
      <c r="OGE540" s="17"/>
      <c r="OGF540" s="17"/>
      <c r="OGG540" s="17"/>
      <c r="OGH540" s="17"/>
      <c r="OGI540" s="17"/>
      <c r="OGJ540" s="17"/>
      <c r="OGK540" s="17"/>
      <c r="OGL540" s="17"/>
      <c r="OGM540" s="17"/>
      <c r="OGN540" s="17"/>
      <c r="OGO540" s="17"/>
      <c r="OGP540" s="17"/>
      <c r="OGQ540" s="17"/>
      <c r="OGR540" s="17"/>
      <c r="OGS540" s="17"/>
      <c r="OGT540" s="17"/>
      <c r="OGU540" s="17"/>
      <c r="OGV540" s="17"/>
      <c r="OGW540" s="17"/>
      <c r="OGX540" s="17"/>
      <c r="OGY540" s="17"/>
      <c r="OGZ540" s="17"/>
      <c r="OHA540" s="17"/>
      <c r="OHB540" s="17"/>
      <c r="OHC540" s="17"/>
      <c r="OHD540" s="17"/>
      <c r="OHE540" s="17"/>
      <c r="OHF540" s="17"/>
      <c r="OHG540" s="17"/>
      <c r="OHH540" s="17"/>
      <c r="OHI540" s="17"/>
      <c r="OHJ540" s="17"/>
      <c r="OHK540" s="17"/>
      <c r="OHL540" s="17"/>
      <c r="OHM540" s="17"/>
      <c r="OHN540" s="17"/>
      <c r="OHO540" s="17"/>
      <c r="OHP540" s="17"/>
      <c r="OHQ540" s="17"/>
      <c r="OHR540" s="17"/>
      <c r="OHS540" s="17"/>
      <c r="OHT540" s="17"/>
      <c r="OHU540" s="17"/>
      <c r="OHV540" s="17"/>
      <c r="OHW540" s="17"/>
      <c r="OHX540" s="17"/>
      <c r="OHY540" s="17"/>
      <c r="OHZ540" s="17"/>
      <c r="OIA540" s="17"/>
      <c r="OIB540" s="17"/>
      <c r="OIC540" s="17"/>
      <c r="OID540" s="17"/>
      <c r="OIE540" s="17"/>
      <c r="OIF540" s="17"/>
      <c r="OIG540" s="17"/>
      <c r="OIH540" s="17"/>
      <c r="OII540" s="17"/>
      <c r="OIJ540" s="17"/>
      <c r="OIK540" s="17"/>
      <c r="OIL540" s="17"/>
      <c r="OIM540" s="17"/>
      <c r="OIN540" s="17"/>
      <c r="OIO540" s="17"/>
      <c r="OIP540" s="17"/>
      <c r="OIQ540" s="17"/>
      <c r="OIR540" s="17"/>
      <c r="OIS540" s="17"/>
      <c r="OIT540" s="17"/>
      <c r="OIU540" s="17"/>
      <c r="OIV540" s="17"/>
      <c r="OIW540" s="17"/>
      <c r="OIX540" s="17"/>
      <c r="OIY540" s="17"/>
      <c r="OIZ540" s="17"/>
      <c r="OJA540" s="17"/>
      <c r="OJB540" s="17"/>
      <c r="OJC540" s="17"/>
      <c r="OJD540" s="17"/>
      <c r="OJE540" s="17"/>
      <c r="OJF540" s="17"/>
      <c r="OJG540" s="17"/>
      <c r="OJH540" s="17"/>
      <c r="OJI540" s="17"/>
      <c r="OJJ540" s="17"/>
      <c r="OJK540" s="17"/>
      <c r="OJL540" s="17"/>
      <c r="OJM540" s="17"/>
      <c r="OJN540" s="17"/>
      <c r="OJO540" s="17"/>
      <c r="OJP540" s="17"/>
      <c r="OJQ540" s="17"/>
      <c r="OJR540" s="17"/>
      <c r="OJS540" s="17"/>
      <c r="OJT540" s="17"/>
      <c r="OJU540" s="17"/>
      <c r="OJV540" s="17"/>
      <c r="OJW540" s="17"/>
      <c r="OJX540" s="17"/>
      <c r="OJY540" s="17"/>
      <c r="OJZ540" s="17"/>
      <c r="OKA540" s="17"/>
      <c r="OKB540" s="17"/>
      <c r="OKC540" s="17"/>
      <c r="OKD540" s="17"/>
      <c r="OKE540" s="17"/>
      <c r="OKF540" s="17"/>
      <c r="OKG540" s="17"/>
      <c r="OKH540" s="17"/>
      <c r="OKI540" s="17"/>
      <c r="OKJ540" s="17"/>
      <c r="OKK540" s="17"/>
      <c r="OKL540" s="17"/>
      <c r="OKM540" s="17"/>
      <c r="OKN540" s="17"/>
      <c r="OKO540" s="17"/>
      <c r="OKP540" s="17"/>
      <c r="OKQ540" s="17"/>
      <c r="OKR540" s="17"/>
      <c r="OKS540" s="17"/>
      <c r="OKT540" s="17"/>
      <c r="OKU540" s="17"/>
      <c r="OKV540" s="17"/>
      <c r="OKW540" s="17"/>
      <c r="OKX540" s="17"/>
      <c r="OKY540" s="17"/>
      <c r="OKZ540" s="17"/>
      <c r="OLA540" s="17"/>
      <c r="OLB540" s="17"/>
      <c r="OLC540" s="17"/>
      <c r="OLD540" s="17"/>
      <c r="OLE540" s="17"/>
      <c r="OLF540" s="17"/>
      <c r="OLG540" s="17"/>
      <c r="OLH540" s="17"/>
      <c r="OLI540" s="17"/>
      <c r="OLJ540" s="17"/>
      <c r="OLK540" s="17"/>
      <c r="OLL540" s="17"/>
      <c r="OLM540" s="17"/>
      <c r="OLN540" s="17"/>
      <c r="OLO540" s="17"/>
      <c r="OLP540" s="17"/>
      <c r="OLQ540" s="17"/>
      <c r="OLR540" s="17"/>
      <c r="OLS540" s="17"/>
      <c r="OLT540" s="17"/>
      <c r="OLU540" s="17"/>
      <c r="OLV540" s="17"/>
      <c r="OLW540" s="17"/>
      <c r="OLX540" s="17"/>
      <c r="OLY540" s="17"/>
      <c r="OLZ540" s="17"/>
      <c r="OMA540" s="17"/>
      <c r="OMB540" s="17"/>
      <c r="OMC540" s="17"/>
      <c r="OMD540" s="17"/>
      <c r="OME540" s="17"/>
      <c r="OMF540" s="17"/>
      <c r="OMG540" s="17"/>
      <c r="OMH540" s="17"/>
      <c r="OMI540" s="17"/>
      <c r="OMJ540" s="17"/>
      <c r="OMK540" s="17"/>
      <c r="OML540" s="17"/>
      <c r="OMM540" s="17"/>
      <c r="OMN540" s="17"/>
      <c r="OMO540" s="17"/>
      <c r="OMP540" s="17"/>
      <c r="OMQ540" s="17"/>
      <c r="OMR540" s="17"/>
      <c r="OMS540" s="17"/>
      <c r="OMT540" s="17"/>
      <c r="OMU540" s="17"/>
      <c r="OMV540" s="17"/>
      <c r="OMW540" s="17"/>
      <c r="OMX540" s="17"/>
      <c r="OMY540" s="17"/>
      <c r="OMZ540" s="17"/>
      <c r="ONA540" s="17"/>
      <c r="ONB540" s="17"/>
      <c r="ONC540" s="17"/>
      <c r="OND540" s="17"/>
      <c r="ONE540" s="17"/>
      <c r="ONF540" s="17"/>
      <c r="ONG540" s="17"/>
      <c r="ONH540" s="17"/>
      <c r="ONI540" s="17"/>
      <c r="ONJ540" s="17"/>
      <c r="ONK540" s="17"/>
      <c r="ONL540" s="17"/>
      <c r="ONM540" s="17"/>
      <c r="ONN540" s="17"/>
      <c r="ONO540" s="17"/>
      <c r="ONP540" s="17"/>
      <c r="ONQ540" s="17"/>
      <c r="ONR540" s="17"/>
      <c r="ONS540" s="17"/>
      <c r="ONT540" s="17"/>
      <c r="ONU540" s="17"/>
      <c r="ONV540" s="17"/>
      <c r="ONW540" s="17"/>
      <c r="ONX540" s="17"/>
      <c r="ONY540" s="17"/>
      <c r="ONZ540" s="17"/>
      <c r="OOA540" s="17"/>
      <c r="OOB540" s="17"/>
      <c r="OOC540" s="17"/>
      <c r="OOD540" s="17"/>
      <c r="OOE540" s="17"/>
      <c r="OOF540" s="17"/>
      <c r="OOG540" s="17"/>
      <c r="OOH540" s="17"/>
      <c r="OOI540" s="17"/>
      <c r="OOJ540" s="17"/>
      <c r="OOK540" s="17"/>
      <c r="OOL540" s="17"/>
      <c r="OOM540" s="17"/>
      <c r="OON540" s="17"/>
      <c r="OOO540" s="17"/>
      <c r="OOP540" s="17"/>
      <c r="OOQ540" s="17"/>
      <c r="OOR540" s="17"/>
      <c r="OOS540" s="17"/>
      <c r="OOT540" s="17"/>
      <c r="OOU540" s="17"/>
      <c r="OOV540" s="17"/>
      <c r="OOW540" s="17"/>
      <c r="OOX540" s="17"/>
      <c r="OOY540" s="17"/>
      <c r="OOZ540" s="17"/>
      <c r="OPA540" s="17"/>
      <c r="OPB540" s="17"/>
      <c r="OPC540" s="17"/>
      <c r="OPD540" s="17"/>
      <c r="OPE540" s="17"/>
      <c r="OPF540" s="17"/>
      <c r="OPG540" s="17"/>
      <c r="OPH540" s="17"/>
      <c r="OPI540" s="17"/>
      <c r="OPJ540" s="17"/>
      <c r="OPK540" s="17"/>
      <c r="OPL540" s="17"/>
      <c r="OPM540" s="17"/>
      <c r="OPN540" s="17"/>
      <c r="OPO540" s="17"/>
      <c r="OPP540" s="17"/>
      <c r="OPQ540" s="17"/>
      <c r="OPR540" s="17"/>
      <c r="OPS540" s="17"/>
      <c r="OPT540" s="17"/>
      <c r="OPU540" s="17"/>
      <c r="OPV540" s="17"/>
      <c r="OPW540" s="17"/>
      <c r="OPX540" s="17"/>
      <c r="OPY540" s="17"/>
      <c r="OPZ540" s="17"/>
      <c r="OQA540" s="17"/>
      <c r="OQB540" s="17"/>
      <c r="OQC540" s="17"/>
      <c r="OQD540" s="17"/>
      <c r="OQE540" s="17"/>
      <c r="OQF540" s="17"/>
      <c r="OQG540" s="17"/>
      <c r="OQH540" s="17"/>
      <c r="OQI540" s="17"/>
      <c r="OQJ540" s="17"/>
      <c r="OQK540" s="17"/>
      <c r="OQL540" s="17"/>
      <c r="OQM540" s="17"/>
      <c r="OQN540" s="17"/>
      <c r="OQO540" s="17"/>
      <c r="OQP540" s="17"/>
      <c r="OQQ540" s="17"/>
      <c r="OQR540" s="17"/>
      <c r="OQS540" s="17"/>
      <c r="OQT540" s="17"/>
      <c r="OQU540" s="17"/>
      <c r="OQV540" s="17"/>
      <c r="OQW540" s="17"/>
      <c r="OQX540" s="17"/>
      <c r="OQY540" s="17"/>
      <c r="OQZ540" s="17"/>
      <c r="ORA540" s="17"/>
      <c r="ORB540" s="17"/>
      <c r="ORC540" s="17"/>
      <c r="ORD540" s="17"/>
      <c r="ORE540" s="17"/>
      <c r="ORF540" s="17"/>
      <c r="ORG540" s="17"/>
      <c r="ORH540" s="17"/>
      <c r="ORI540" s="17"/>
      <c r="ORJ540" s="17"/>
      <c r="ORK540" s="17"/>
      <c r="ORL540" s="17"/>
      <c r="ORM540" s="17"/>
      <c r="ORN540" s="17"/>
      <c r="ORO540" s="17"/>
      <c r="ORP540" s="17"/>
      <c r="ORQ540" s="17"/>
      <c r="ORR540" s="17"/>
      <c r="ORS540" s="17"/>
      <c r="ORT540" s="17"/>
      <c r="ORU540" s="17"/>
      <c r="ORV540" s="17"/>
      <c r="ORW540" s="17"/>
      <c r="ORX540" s="17"/>
      <c r="ORY540" s="17"/>
      <c r="ORZ540" s="17"/>
      <c r="OSA540" s="17"/>
      <c r="OSB540" s="17"/>
      <c r="OSC540" s="17"/>
      <c r="OSD540" s="17"/>
      <c r="OSE540" s="17"/>
      <c r="OSF540" s="17"/>
      <c r="OSG540" s="17"/>
      <c r="OSH540" s="17"/>
      <c r="OSI540" s="17"/>
      <c r="OSJ540" s="17"/>
      <c r="OSK540" s="17"/>
      <c r="OSL540" s="17"/>
      <c r="OSM540" s="17"/>
      <c r="OSN540" s="17"/>
      <c r="OSO540" s="17"/>
      <c r="OSP540" s="17"/>
      <c r="OSQ540" s="17"/>
      <c r="OSR540" s="17"/>
      <c r="OSS540" s="17"/>
      <c r="OST540" s="17"/>
      <c r="OSU540" s="17"/>
      <c r="OSV540" s="17"/>
      <c r="OSW540" s="17"/>
      <c r="OSX540" s="17"/>
      <c r="OSY540" s="17"/>
      <c r="OSZ540" s="17"/>
      <c r="OTA540" s="17"/>
      <c r="OTB540" s="17"/>
      <c r="OTC540" s="17"/>
      <c r="OTD540" s="17"/>
      <c r="OTE540" s="17"/>
      <c r="OTF540" s="17"/>
      <c r="OTG540" s="17"/>
      <c r="OTH540" s="17"/>
      <c r="OTI540" s="17"/>
      <c r="OTJ540" s="17"/>
      <c r="OTK540" s="17"/>
      <c r="OTL540" s="17"/>
      <c r="OTM540" s="17"/>
      <c r="OTN540" s="17"/>
      <c r="OTO540" s="17"/>
      <c r="OTP540" s="17"/>
      <c r="OTQ540" s="17"/>
      <c r="OTR540" s="17"/>
      <c r="OTS540" s="17"/>
      <c r="OTT540" s="17"/>
      <c r="OTU540" s="17"/>
      <c r="OTV540" s="17"/>
      <c r="OTW540" s="17"/>
      <c r="OTX540" s="17"/>
      <c r="OTY540" s="17"/>
      <c r="OTZ540" s="17"/>
      <c r="OUA540" s="17"/>
      <c r="OUB540" s="17"/>
      <c r="OUC540" s="17"/>
      <c r="OUD540" s="17"/>
      <c r="OUE540" s="17"/>
      <c r="OUF540" s="17"/>
      <c r="OUG540" s="17"/>
      <c r="OUH540" s="17"/>
      <c r="OUI540" s="17"/>
      <c r="OUJ540" s="17"/>
      <c r="OUK540" s="17"/>
      <c r="OUL540" s="17"/>
      <c r="OUM540" s="17"/>
      <c r="OUN540" s="17"/>
      <c r="OUO540" s="17"/>
      <c r="OUP540" s="17"/>
      <c r="OUQ540" s="17"/>
      <c r="OUR540" s="17"/>
      <c r="OUS540" s="17"/>
      <c r="OUT540" s="17"/>
      <c r="OUU540" s="17"/>
      <c r="OUV540" s="17"/>
      <c r="OUW540" s="17"/>
      <c r="OUX540" s="17"/>
      <c r="OUY540" s="17"/>
      <c r="OUZ540" s="17"/>
      <c r="OVA540" s="17"/>
      <c r="OVB540" s="17"/>
      <c r="OVC540" s="17"/>
      <c r="OVD540" s="17"/>
      <c r="OVE540" s="17"/>
      <c r="OVF540" s="17"/>
      <c r="OVG540" s="17"/>
      <c r="OVH540" s="17"/>
      <c r="OVI540" s="17"/>
      <c r="OVJ540" s="17"/>
      <c r="OVK540" s="17"/>
      <c r="OVL540" s="17"/>
      <c r="OVM540" s="17"/>
      <c r="OVN540" s="17"/>
      <c r="OVO540" s="17"/>
      <c r="OVP540" s="17"/>
      <c r="OVQ540" s="17"/>
      <c r="OVR540" s="17"/>
      <c r="OVS540" s="17"/>
      <c r="OVT540" s="17"/>
      <c r="OVU540" s="17"/>
      <c r="OVV540" s="17"/>
      <c r="OVW540" s="17"/>
      <c r="OVX540" s="17"/>
      <c r="OVY540" s="17"/>
      <c r="OVZ540" s="17"/>
      <c r="OWA540" s="17"/>
      <c r="OWB540" s="17"/>
      <c r="OWC540" s="17"/>
      <c r="OWD540" s="17"/>
      <c r="OWE540" s="17"/>
      <c r="OWF540" s="17"/>
      <c r="OWG540" s="17"/>
      <c r="OWH540" s="17"/>
      <c r="OWI540" s="17"/>
      <c r="OWJ540" s="17"/>
      <c r="OWK540" s="17"/>
      <c r="OWL540" s="17"/>
      <c r="OWM540" s="17"/>
      <c r="OWN540" s="17"/>
      <c r="OWO540" s="17"/>
      <c r="OWP540" s="17"/>
      <c r="OWQ540" s="17"/>
      <c r="OWR540" s="17"/>
      <c r="OWS540" s="17"/>
      <c r="OWT540" s="17"/>
      <c r="OWU540" s="17"/>
      <c r="OWV540" s="17"/>
      <c r="OWW540" s="17"/>
      <c r="OWX540" s="17"/>
      <c r="OWY540" s="17"/>
      <c r="OWZ540" s="17"/>
      <c r="OXA540" s="17"/>
      <c r="OXB540" s="17"/>
      <c r="OXC540" s="17"/>
      <c r="OXD540" s="17"/>
      <c r="OXE540" s="17"/>
      <c r="OXF540" s="17"/>
      <c r="OXG540" s="17"/>
      <c r="OXH540" s="17"/>
      <c r="OXI540" s="17"/>
      <c r="OXJ540" s="17"/>
      <c r="OXK540" s="17"/>
      <c r="OXL540" s="17"/>
      <c r="OXM540" s="17"/>
      <c r="OXN540" s="17"/>
      <c r="OXO540" s="17"/>
      <c r="OXP540" s="17"/>
      <c r="OXQ540" s="17"/>
      <c r="OXR540" s="17"/>
      <c r="OXS540" s="17"/>
      <c r="OXT540" s="17"/>
      <c r="OXU540" s="17"/>
      <c r="OXV540" s="17"/>
      <c r="OXW540" s="17"/>
      <c r="OXX540" s="17"/>
      <c r="OXY540" s="17"/>
      <c r="OXZ540" s="17"/>
      <c r="OYA540" s="17"/>
      <c r="OYB540" s="17"/>
      <c r="OYC540" s="17"/>
      <c r="OYD540" s="17"/>
      <c r="OYE540" s="17"/>
      <c r="OYF540" s="17"/>
      <c r="OYG540" s="17"/>
      <c r="OYH540" s="17"/>
      <c r="OYI540" s="17"/>
      <c r="OYJ540" s="17"/>
      <c r="OYK540" s="17"/>
      <c r="OYL540" s="17"/>
      <c r="OYM540" s="17"/>
      <c r="OYN540" s="17"/>
      <c r="OYO540" s="17"/>
      <c r="OYP540" s="17"/>
      <c r="OYQ540" s="17"/>
      <c r="OYR540" s="17"/>
      <c r="OYS540" s="17"/>
      <c r="OYT540" s="17"/>
      <c r="OYU540" s="17"/>
      <c r="OYV540" s="17"/>
      <c r="OYW540" s="17"/>
      <c r="OYX540" s="17"/>
      <c r="OYY540" s="17"/>
      <c r="OYZ540" s="17"/>
      <c r="OZA540" s="17"/>
      <c r="OZB540" s="17"/>
      <c r="OZC540" s="17"/>
      <c r="OZD540" s="17"/>
      <c r="OZE540" s="17"/>
      <c r="OZF540" s="17"/>
      <c r="OZG540" s="17"/>
      <c r="OZH540" s="17"/>
      <c r="OZI540" s="17"/>
      <c r="OZJ540" s="17"/>
      <c r="OZK540" s="17"/>
      <c r="OZL540" s="17"/>
      <c r="OZM540" s="17"/>
      <c r="OZN540" s="17"/>
      <c r="OZO540" s="17"/>
      <c r="OZP540" s="17"/>
      <c r="OZQ540" s="17"/>
      <c r="OZR540" s="17"/>
      <c r="OZS540" s="17"/>
      <c r="OZT540" s="17"/>
      <c r="OZU540" s="17"/>
      <c r="OZV540" s="17"/>
      <c r="OZW540" s="17"/>
      <c r="OZX540" s="17"/>
      <c r="OZY540" s="17"/>
      <c r="OZZ540" s="17"/>
      <c r="PAA540" s="17"/>
      <c r="PAB540" s="17"/>
      <c r="PAC540" s="17"/>
      <c r="PAD540" s="17"/>
      <c r="PAE540" s="17"/>
      <c r="PAF540" s="17"/>
      <c r="PAG540" s="17"/>
      <c r="PAH540" s="17"/>
      <c r="PAI540" s="17"/>
      <c r="PAJ540" s="17"/>
      <c r="PAK540" s="17"/>
      <c r="PAL540" s="17"/>
      <c r="PAM540" s="17"/>
      <c r="PAN540" s="17"/>
      <c r="PAO540" s="17"/>
      <c r="PAP540" s="17"/>
      <c r="PAQ540" s="17"/>
      <c r="PAR540" s="17"/>
      <c r="PAS540" s="17"/>
      <c r="PAT540" s="17"/>
      <c r="PAU540" s="17"/>
      <c r="PAV540" s="17"/>
      <c r="PAW540" s="17"/>
      <c r="PAX540" s="17"/>
      <c r="PAY540" s="17"/>
      <c r="PAZ540" s="17"/>
      <c r="PBA540" s="17"/>
      <c r="PBB540" s="17"/>
      <c r="PBC540" s="17"/>
      <c r="PBD540" s="17"/>
      <c r="PBE540" s="17"/>
      <c r="PBF540" s="17"/>
      <c r="PBG540" s="17"/>
      <c r="PBH540" s="17"/>
      <c r="PBI540" s="17"/>
      <c r="PBJ540" s="17"/>
      <c r="PBK540" s="17"/>
      <c r="PBL540" s="17"/>
      <c r="PBM540" s="17"/>
      <c r="PBN540" s="17"/>
      <c r="PBO540" s="17"/>
      <c r="PBP540" s="17"/>
      <c r="PBQ540" s="17"/>
      <c r="PBR540" s="17"/>
      <c r="PBS540" s="17"/>
      <c r="PBT540" s="17"/>
      <c r="PBU540" s="17"/>
      <c r="PBV540" s="17"/>
      <c r="PBW540" s="17"/>
      <c r="PBX540" s="17"/>
      <c r="PBY540" s="17"/>
      <c r="PBZ540" s="17"/>
      <c r="PCA540" s="17"/>
      <c r="PCB540" s="17"/>
      <c r="PCC540" s="17"/>
      <c r="PCD540" s="17"/>
      <c r="PCE540" s="17"/>
      <c r="PCF540" s="17"/>
      <c r="PCG540" s="17"/>
      <c r="PCH540" s="17"/>
      <c r="PCI540" s="17"/>
      <c r="PCJ540" s="17"/>
      <c r="PCK540" s="17"/>
      <c r="PCL540" s="17"/>
      <c r="PCM540" s="17"/>
      <c r="PCN540" s="17"/>
      <c r="PCO540" s="17"/>
      <c r="PCP540" s="17"/>
      <c r="PCQ540" s="17"/>
      <c r="PCR540" s="17"/>
      <c r="PCS540" s="17"/>
      <c r="PCT540" s="17"/>
      <c r="PCU540" s="17"/>
      <c r="PCV540" s="17"/>
      <c r="PCW540" s="17"/>
      <c r="PCX540" s="17"/>
      <c r="PCY540" s="17"/>
      <c r="PCZ540" s="17"/>
      <c r="PDA540" s="17"/>
      <c r="PDB540" s="17"/>
      <c r="PDC540" s="17"/>
      <c r="PDD540" s="17"/>
      <c r="PDE540" s="17"/>
      <c r="PDF540" s="17"/>
      <c r="PDG540" s="17"/>
      <c r="PDH540" s="17"/>
      <c r="PDI540" s="17"/>
      <c r="PDJ540" s="17"/>
      <c r="PDK540" s="17"/>
      <c r="PDL540" s="17"/>
      <c r="PDM540" s="17"/>
      <c r="PDN540" s="17"/>
      <c r="PDO540" s="17"/>
      <c r="PDP540" s="17"/>
      <c r="PDQ540" s="17"/>
      <c r="PDR540" s="17"/>
      <c r="PDS540" s="17"/>
      <c r="PDT540" s="17"/>
      <c r="PDU540" s="17"/>
      <c r="PDV540" s="17"/>
      <c r="PDW540" s="17"/>
      <c r="PDX540" s="17"/>
      <c r="PDY540" s="17"/>
      <c r="PDZ540" s="17"/>
      <c r="PEA540" s="17"/>
      <c r="PEB540" s="17"/>
      <c r="PEC540" s="17"/>
      <c r="PED540" s="17"/>
      <c r="PEE540" s="17"/>
      <c r="PEF540" s="17"/>
      <c r="PEG540" s="17"/>
      <c r="PEH540" s="17"/>
      <c r="PEI540" s="17"/>
      <c r="PEJ540" s="17"/>
      <c r="PEK540" s="17"/>
      <c r="PEL540" s="17"/>
      <c r="PEM540" s="17"/>
      <c r="PEN540" s="17"/>
      <c r="PEO540" s="17"/>
      <c r="PEP540" s="17"/>
      <c r="PEQ540" s="17"/>
      <c r="PER540" s="17"/>
      <c r="PES540" s="17"/>
      <c r="PET540" s="17"/>
      <c r="PEU540" s="17"/>
      <c r="PEV540" s="17"/>
      <c r="PEW540" s="17"/>
      <c r="PEX540" s="17"/>
      <c r="PEY540" s="17"/>
      <c r="PEZ540" s="17"/>
      <c r="PFA540" s="17"/>
      <c r="PFB540" s="17"/>
      <c r="PFC540" s="17"/>
      <c r="PFD540" s="17"/>
      <c r="PFE540" s="17"/>
      <c r="PFF540" s="17"/>
      <c r="PFG540" s="17"/>
      <c r="PFH540" s="17"/>
      <c r="PFI540" s="17"/>
      <c r="PFJ540" s="17"/>
      <c r="PFK540" s="17"/>
      <c r="PFL540" s="17"/>
      <c r="PFM540" s="17"/>
      <c r="PFN540" s="17"/>
      <c r="PFO540" s="17"/>
      <c r="PFP540" s="17"/>
      <c r="PFQ540" s="17"/>
      <c r="PFR540" s="17"/>
      <c r="PFS540" s="17"/>
      <c r="PFT540" s="17"/>
      <c r="PFU540" s="17"/>
      <c r="PFV540" s="17"/>
      <c r="PFW540" s="17"/>
      <c r="PFX540" s="17"/>
      <c r="PFY540" s="17"/>
      <c r="PFZ540" s="17"/>
      <c r="PGA540" s="17"/>
      <c r="PGB540" s="17"/>
      <c r="PGC540" s="17"/>
      <c r="PGD540" s="17"/>
      <c r="PGE540" s="17"/>
      <c r="PGF540" s="17"/>
      <c r="PGG540" s="17"/>
      <c r="PGH540" s="17"/>
      <c r="PGI540" s="17"/>
      <c r="PGJ540" s="17"/>
      <c r="PGK540" s="17"/>
      <c r="PGL540" s="17"/>
      <c r="PGM540" s="17"/>
      <c r="PGN540" s="17"/>
      <c r="PGO540" s="17"/>
      <c r="PGP540" s="17"/>
      <c r="PGQ540" s="17"/>
      <c r="PGR540" s="17"/>
      <c r="PGS540" s="17"/>
      <c r="PGT540" s="17"/>
      <c r="PGU540" s="17"/>
      <c r="PGV540" s="17"/>
      <c r="PGW540" s="17"/>
      <c r="PGX540" s="17"/>
      <c r="PGY540" s="17"/>
      <c r="PGZ540" s="17"/>
      <c r="PHA540" s="17"/>
      <c r="PHB540" s="17"/>
      <c r="PHC540" s="17"/>
      <c r="PHD540" s="17"/>
      <c r="PHE540" s="17"/>
      <c r="PHF540" s="17"/>
      <c r="PHG540" s="17"/>
      <c r="PHH540" s="17"/>
      <c r="PHI540" s="17"/>
      <c r="PHJ540" s="17"/>
      <c r="PHK540" s="17"/>
      <c r="PHL540" s="17"/>
      <c r="PHM540" s="17"/>
      <c r="PHN540" s="17"/>
      <c r="PHO540" s="17"/>
      <c r="PHP540" s="17"/>
      <c r="PHQ540" s="17"/>
      <c r="PHR540" s="17"/>
      <c r="PHS540" s="17"/>
      <c r="PHT540" s="17"/>
      <c r="PHU540" s="17"/>
      <c r="PHV540" s="17"/>
      <c r="PHW540" s="17"/>
      <c r="PHX540" s="17"/>
      <c r="PHY540" s="17"/>
      <c r="PHZ540" s="17"/>
      <c r="PIA540" s="17"/>
      <c r="PIB540" s="17"/>
      <c r="PIC540" s="17"/>
      <c r="PID540" s="17"/>
      <c r="PIE540" s="17"/>
      <c r="PIF540" s="17"/>
      <c r="PIG540" s="17"/>
      <c r="PIH540" s="17"/>
      <c r="PII540" s="17"/>
      <c r="PIJ540" s="17"/>
      <c r="PIK540" s="17"/>
      <c r="PIL540" s="17"/>
      <c r="PIM540" s="17"/>
      <c r="PIN540" s="17"/>
      <c r="PIO540" s="17"/>
      <c r="PIP540" s="17"/>
      <c r="PIQ540" s="17"/>
      <c r="PIR540" s="17"/>
      <c r="PIS540" s="17"/>
      <c r="PIT540" s="17"/>
      <c r="PIU540" s="17"/>
      <c r="PIV540" s="17"/>
      <c r="PIW540" s="17"/>
      <c r="PIX540" s="17"/>
      <c r="PIY540" s="17"/>
      <c r="PIZ540" s="17"/>
      <c r="PJA540" s="17"/>
      <c r="PJB540" s="17"/>
      <c r="PJC540" s="17"/>
      <c r="PJD540" s="17"/>
      <c r="PJE540" s="17"/>
      <c r="PJF540" s="17"/>
      <c r="PJG540" s="17"/>
      <c r="PJH540" s="17"/>
      <c r="PJI540" s="17"/>
      <c r="PJJ540" s="17"/>
      <c r="PJK540" s="17"/>
      <c r="PJL540" s="17"/>
      <c r="PJM540" s="17"/>
      <c r="PJN540" s="17"/>
      <c r="PJO540" s="17"/>
      <c r="PJP540" s="17"/>
      <c r="PJQ540" s="17"/>
      <c r="PJR540" s="17"/>
      <c r="PJS540" s="17"/>
      <c r="PJT540" s="17"/>
      <c r="PJU540" s="17"/>
      <c r="PJV540" s="17"/>
      <c r="PJW540" s="17"/>
      <c r="PJX540" s="17"/>
      <c r="PJY540" s="17"/>
      <c r="PJZ540" s="17"/>
      <c r="PKA540" s="17"/>
      <c r="PKB540" s="17"/>
      <c r="PKC540" s="17"/>
      <c r="PKD540" s="17"/>
      <c r="PKE540" s="17"/>
      <c r="PKF540" s="17"/>
      <c r="PKG540" s="17"/>
      <c r="PKH540" s="17"/>
      <c r="PKI540" s="17"/>
      <c r="PKJ540" s="17"/>
      <c r="PKK540" s="17"/>
      <c r="PKL540" s="17"/>
      <c r="PKM540" s="17"/>
      <c r="PKN540" s="17"/>
      <c r="PKO540" s="17"/>
      <c r="PKP540" s="17"/>
      <c r="PKQ540" s="17"/>
      <c r="PKR540" s="17"/>
      <c r="PKS540" s="17"/>
      <c r="PKT540" s="17"/>
      <c r="PKU540" s="17"/>
      <c r="PKV540" s="17"/>
      <c r="PKW540" s="17"/>
      <c r="PKX540" s="17"/>
      <c r="PKY540" s="17"/>
      <c r="PKZ540" s="17"/>
      <c r="PLA540" s="17"/>
      <c r="PLB540" s="17"/>
      <c r="PLC540" s="17"/>
      <c r="PLD540" s="17"/>
      <c r="PLE540" s="17"/>
      <c r="PLF540" s="17"/>
      <c r="PLG540" s="17"/>
      <c r="PLH540" s="17"/>
      <c r="PLI540" s="17"/>
      <c r="PLJ540" s="17"/>
      <c r="PLK540" s="17"/>
      <c r="PLL540" s="17"/>
      <c r="PLM540" s="17"/>
      <c r="PLN540" s="17"/>
      <c r="PLO540" s="17"/>
      <c r="PLP540" s="17"/>
      <c r="PLQ540" s="17"/>
      <c r="PLR540" s="17"/>
      <c r="PLS540" s="17"/>
      <c r="PLT540" s="17"/>
      <c r="PLU540" s="17"/>
      <c r="PLV540" s="17"/>
      <c r="PLW540" s="17"/>
      <c r="PLX540" s="17"/>
      <c r="PLY540" s="17"/>
      <c r="PLZ540" s="17"/>
      <c r="PMA540" s="17"/>
      <c r="PMB540" s="17"/>
      <c r="PMC540" s="17"/>
      <c r="PMD540" s="17"/>
      <c r="PME540" s="17"/>
      <c r="PMF540" s="17"/>
      <c r="PMG540" s="17"/>
      <c r="PMH540" s="17"/>
      <c r="PMI540" s="17"/>
      <c r="PMJ540" s="17"/>
      <c r="PMK540" s="17"/>
      <c r="PML540" s="17"/>
      <c r="PMM540" s="17"/>
      <c r="PMN540" s="17"/>
      <c r="PMO540" s="17"/>
      <c r="PMP540" s="17"/>
      <c r="PMQ540" s="17"/>
      <c r="PMR540" s="17"/>
      <c r="PMS540" s="17"/>
      <c r="PMT540" s="17"/>
      <c r="PMU540" s="17"/>
      <c r="PMV540" s="17"/>
      <c r="PMW540" s="17"/>
      <c r="PMX540" s="17"/>
      <c r="PMY540" s="17"/>
      <c r="PMZ540" s="17"/>
      <c r="PNA540" s="17"/>
      <c r="PNB540" s="17"/>
      <c r="PNC540" s="17"/>
      <c r="PND540" s="17"/>
      <c r="PNE540" s="17"/>
      <c r="PNF540" s="17"/>
      <c r="PNG540" s="17"/>
      <c r="PNH540" s="17"/>
      <c r="PNI540" s="17"/>
      <c r="PNJ540" s="17"/>
      <c r="PNK540" s="17"/>
      <c r="PNL540" s="17"/>
      <c r="PNM540" s="17"/>
      <c r="PNN540" s="17"/>
      <c r="PNO540" s="17"/>
      <c r="PNP540" s="17"/>
      <c r="PNQ540" s="17"/>
      <c r="PNR540" s="17"/>
      <c r="PNS540" s="17"/>
      <c r="PNT540" s="17"/>
      <c r="PNU540" s="17"/>
      <c r="PNV540" s="17"/>
      <c r="PNW540" s="17"/>
      <c r="PNX540" s="17"/>
      <c r="PNY540" s="17"/>
      <c r="PNZ540" s="17"/>
      <c r="POA540" s="17"/>
      <c r="POB540" s="17"/>
      <c r="POC540" s="17"/>
      <c r="POD540" s="17"/>
      <c r="POE540" s="17"/>
      <c r="POF540" s="17"/>
      <c r="POG540" s="17"/>
      <c r="POH540" s="17"/>
      <c r="POI540" s="17"/>
      <c r="POJ540" s="17"/>
      <c r="POK540" s="17"/>
      <c r="POL540" s="17"/>
      <c r="POM540" s="17"/>
      <c r="PON540" s="17"/>
      <c r="POO540" s="17"/>
      <c r="POP540" s="17"/>
      <c r="POQ540" s="17"/>
      <c r="POR540" s="17"/>
      <c r="POS540" s="17"/>
      <c r="POT540" s="17"/>
      <c r="POU540" s="17"/>
      <c r="POV540" s="17"/>
      <c r="POW540" s="17"/>
      <c r="POX540" s="17"/>
      <c r="POY540" s="17"/>
      <c r="POZ540" s="17"/>
      <c r="PPA540" s="17"/>
      <c r="PPB540" s="17"/>
      <c r="PPC540" s="17"/>
      <c r="PPD540" s="17"/>
      <c r="PPE540" s="17"/>
      <c r="PPF540" s="17"/>
      <c r="PPG540" s="17"/>
      <c r="PPH540" s="17"/>
      <c r="PPI540" s="17"/>
      <c r="PPJ540" s="17"/>
      <c r="PPK540" s="17"/>
      <c r="PPL540" s="17"/>
      <c r="PPM540" s="17"/>
      <c r="PPN540" s="17"/>
      <c r="PPO540" s="17"/>
      <c r="PPP540" s="17"/>
      <c r="PPQ540" s="17"/>
      <c r="PPR540" s="17"/>
      <c r="PPS540" s="17"/>
      <c r="PPT540" s="17"/>
      <c r="PPU540" s="17"/>
      <c r="PPV540" s="17"/>
      <c r="PPW540" s="17"/>
      <c r="PPX540" s="17"/>
      <c r="PPY540" s="17"/>
      <c r="PPZ540" s="17"/>
      <c r="PQA540" s="17"/>
      <c r="PQB540" s="17"/>
      <c r="PQC540" s="17"/>
      <c r="PQD540" s="17"/>
      <c r="PQE540" s="17"/>
      <c r="PQF540" s="17"/>
      <c r="PQG540" s="17"/>
      <c r="PQH540" s="17"/>
      <c r="PQI540" s="17"/>
      <c r="PQJ540" s="17"/>
      <c r="PQK540" s="17"/>
      <c r="PQL540" s="17"/>
      <c r="PQM540" s="17"/>
      <c r="PQN540" s="17"/>
      <c r="PQO540" s="17"/>
      <c r="PQP540" s="17"/>
      <c r="PQQ540" s="17"/>
      <c r="PQR540" s="17"/>
      <c r="PQS540" s="17"/>
      <c r="PQT540" s="17"/>
      <c r="PQU540" s="17"/>
      <c r="PQV540" s="17"/>
      <c r="PQW540" s="17"/>
      <c r="PQX540" s="17"/>
      <c r="PQY540" s="17"/>
      <c r="PQZ540" s="17"/>
      <c r="PRA540" s="17"/>
      <c r="PRB540" s="17"/>
      <c r="PRC540" s="17"/>
      <c r="PRD540" s="17"/>
      <c r="PRE540" s="17"/>
      <c r="PRF540" s="17"/>
      <c r="PRG540" s="17"/>
      <c r="PRH540" s="17"/>
      <c r="PRI540" s="17"/>
      <c r="PRJ540" s="17"/>
      <c r="PRK540" s="17"/>
      <c r="PRL540" s="17"/>
      <c r="PRM540" s="17"/>
      <c r="PRN540" s="17"/>
      <c r="PRO540" s="17"/>
      <c r="PRP540" s="17"/>
      <c r="PRQ540" s="17"/>
      <c r="PRR540" s="17"/>
      <c r="PRS540" s="17"/>
      <c r="PRT540" s="17"/>
      <c r="PRU540" s="17"/>
      <c r="PRV540" s="17"/>
      <c r="PRW540" s="17"/>
      <c r="PRX540" s="17"/>
      <c r="PRY540" s="17"/>
      <c r="PRZ540" s="17"/>
      <c r="PSA540" s="17"/>
      <c r="PSB540" s="17"/>
      <c r="PSC540" s="17"/>
      <c r="PSD540" s="17"/>
      <c r="PSE540" s="17"/>
      <c r="PSF540" s="17"/>
      <c r="PSG540" s="17"/>
      <c r="PSH540" s="17"/>
      <c r="PSI540" s="17"/>
      <c r="PSJ540" s="17"/>
      <c r="PSK540" s="17"/>
      <c r="PSL540" s="17"/>
      <c r="PSM540" s="17"/>
      <c r="PSN540" s="17"/>
      <c r="PSO540" s="17"/>
      <c r="PSP540" s="17"/>
      <c r="PSQ540" s="17"/>
      <c r="PSR540" s="17"/>
      <c r="PSS540" s="17"/>
      <c r="PST540" s="17"/>
      <c r="PSU540" s="17"/>
      <c r="PSV540" s="17"/>
      <c r="PSW540" s="17"/>
      <c r="PSX540" s="17"/>
      <c r="PSY540" s="17"/>
      <c r="PSZ540" s="17"/>
      <c r="PTA540" s="17"/>
      <c r="PTB540" s="17"/>
      <c r="PTC540" s="17"/>
      <c r="PTD540" s="17"/>
      <c r="PTE540" s="17"/>
      <c r="PTF540" s="17"/>
      <c r="PTG540" s="17"/>
      <c r="PTH540" s="17"/>
      <c r="PTI540" s="17"/>
      <c r="PTJ540" s="17"/>
      <c r="PTK540" s="17"/>
      <c r="PTL540" s="17"/>
      <c r="PTM540" s="17"/>
      <c r="PTN540" s="17"/>
      <c r="PTO540" s="17"/>
      <c r="PTP540" s="17"/>
      <c r="PTQ540" s="17"/>
      <c r="PTR540" s="17"/>
      <c r="PTS540" s="17"/>
      <c r="PTT540" s="17"/>
      <c r="PTU540" s="17"/>
      <c r="PTV540" s="17"/>
      <c r="PTW540" s="17"/>
      <c r="PTX540" s="17"/>
      <c r="PTY540" s="17"/>
      <c r="PTZ540" s="17"/>
      <c r="PUA540" s="17"/>
      <c r="PUB540" s="17"/>
      <c r="PUC540" s="17"/>
      <c r="PUD540" s="17"/>
      <c r="PUE540" s="17"/>
      <c r="PUF540" s="17"/>
      <c r="PUG540" s="17"/>
      <c r="PUH540" s="17"/>
      <c r="PUI540" s="17"/>
      <c r="PUJ540" s="17"/>
      <c r="PUK540" s="17"/>
      <c r="PUL540" s="17"/>
      <c r="PUM540" s="17"/>
      <c r="PUN540" s="17"/>
      <c r="PUO540" s="17"/>
      <c r="PUP540" s="17"/>
      <c r="PUQ540" s="17"/>
      <c r="PUR540" s="17"/>
      <c r="PUS540" s="17"/>
      <c r="PUT540" s="17"/>
      <c r="PUU540" s="17"/>
      <c r="PUV540" s="17"/>
      <c r="PUW540" s="17"/>
      <c r="PUX540" s="17"/>
      <c r="PUY540" s="17"/>
      <c r="PUZ540" s="17"/>
      <c r="PVA540" s="17"/>
      <c r="PVB540" s="17"/>
      <c r="PVC540" s="17"/>
      <c r="PVD540" s="17"/>
      <c r="PVE540" s="17"/>
      <c r="PVF540" s="17"/>
      <c r="PVG540" s="17"/>
      <c r="PVH540" s="17"/>
      <c r="PVI540" s="17"/>
      <c r="PVJ540" s="17"/>
      <c r="PVK540" s="17"/>
      <c r="PVL540" s="17"/>
      <c r="PVM540" s="17"/>
      <c r="PVN540" s="17"/>
      <c r="PVO540" s="17"/>
      <c r="PVP540" s="17"/>
      <c r="PVQ540" s="17"/>
      <c r="PVR540" s="17"/>
      <c r="PVS540" s="17"/>
      <c r="PVT540" s="17"/>
      <c r="PVU540" s="17"/>
      <c r="PVV540" s="17"/>
      <c r="PVW540" s="17"/>
      <c r="PVX540" s="17"/>
      <c r="PVY540" s="17"/>
      <c r="PVZ540" s="17"/>
      <c r="PWA540" s="17"/>
      <c r="PWB540" s="17"/>
      <c r="PWC540" s="17"/>
      <c r="PWD540" s="17"/>
      <c r="PWE540" s="17"/>
      <c r="PWF540" s="17"/>
      <c r="PWG540" s="17"/>
      <c r="PWH540" s="17"/>
      <c r="PWI540" s="17"/>
      <c r="PWJ540" s="17"/>
      <c r="PWK540" s="17"/>
      <c r="PWL540" s="17"/>
      <c r="PWM540" s="17"/>
      <c r="PWN540" s="17"/>
      <c r="PWO540" s="17"/>
      <c r="PWP540" s="17"/>
      <c r="PWQ540" s="17"/>
      <c r="PWR540" s="17"/>
      <c r="PWS540" s="17"/>
      <c r="PWT540" s="17"/>
      <c r="PWU540" s="17"/>
      <c r="PWV540" s="17"/>
      <c r="PWW540" s="17"/>
      <c r="PWX540" s="17"/>
      <c r="PWY540" s="17"/>
      <c r="PWZ540" s="17"/>
      <c r="PXA540" s="17"/>
      <c r="PXB540" s="17"/>
      <c r="PXC540" s="17"/>
      <c r="PXD540" s="17"/>
      <c r="PXE540" s="17"/>
      <c r="PXF540" s="17"/>
      <c r="PXG540" s="17"/>
      <c r="PXH540" s="17"/>
      <c r="PXI540" s="17"/>
      <c r="PXJ540" s="17"/>
      <c r="PXK540" s="17"/>
      <c r="PXL540" s="17"/>
      <c r="PXM540" s="17"/>
      <c r="PXN540" s="17"/>
      <c r="PXO540" s="17"/>
      <c r="PXP540" s="17"/>
      <c r="PXQ540" s="17"/>
      <c r="PXR540" s="17"/>
      <c r="PXS540" s="17"/>
      <c r="PXT540" s="17"/>
      <c r="PXU540" s="17"/>
      <c r="PXV540" s="17"/>
      <c r="PXW540" s="17"/>
      <c r="PXX540" s="17"/>
      <c r="PXY540" s="17"/>
      <c r="PXZ540" s="17"/>
      <c r="PYA540" s="17"/>
      <c r="PYB540" s="17"/>
      <c r="PYC540" s="17"/>
      <c r="PYD540" s="17"/>
      <c r="PYE540" s="17"/>
      <c r="PYF540" s="17"/>
      <c r="PYG540" s="17"/>
      <c r="PYH540" s="17"/>
      <c r="PYI540" s="17"/>
      <c r="PYJ540" s="17"/>
      <c r="PYK540" s="17"/>
      <c r="PYL540" s="17"/>
      <c r="PYM540" s="17"/>
      <c r="PYN540" s="17"/>
      <c r="PYO540" s="17"/>
      <c r="PYP540" s="17"/>
      <c r="PYQ540" s="17"/>
      <c r="PYR540" s="17"/>
      <c r="PYS540" s="17"/>
      <c r="PYT540" s="17"/>
      <c r="PYU540" s="17"/>
      <c r="PYV540" s="17"/>
      <c r="PYW540" s="17"/>
      <c r="PYX540" s="17"/>
      <c r="PYY540" s="17"/>
      <c r="PYZ540" s="17"/>
      <c r="PZA540" s="17"/>
      <c r="PZB540" s="17"/>
      <c r="PZC540" s="17"/>
      <c r="PZD540" s="17"/>
      <c r="PZE540" s="17"/>
      <c r="PZF540" s="17"/>
      <c r="PZG540" s="17"/>
      <c r="PZH540" s="17"/>
      <c r="PZI540" s="17"/>
      <c r="PZJ540" s="17"/>
      <c r="PZK540" s="17"/>
      <c r="PZL540" s="17"/>
      <c r="PZM540" s="17"/>
      <c r="PZN540" s="17"/>
      <c r="PZO540" s="17"/>
      <c r="PZP540" s="17"/>
      <c r="PZQ540" s="17"/>
      <c r="PZR540" s="17"/>
      <c r="PZS540" s="17"/>
      <c r="PZT540" s="17"/>
      <c r="PZU540" s="17"/>
      <c r="PZV540" s="17"/>
      <c r="PZW540" s="17"/>
      <c r="PZX540" s="17"/>
      <c r="PZY540" s="17"/>
      <c r="PZZ540" s="17"/>
      <c r="QAA540" s="17"/>
      <c r="QAB540" s="17"/>
      <c r="QAC540" s="17"/>
      <c r="QAD540" s="17"/>
      <c r="QAE540" s="17"/>
      <c r="QAF540" s="17"/>
      <c r="QAG540" s="17"/>
      <c r="QAH540" s="17"/>
      <c r="QAI540" s="17"/>
      <c r="QAJ540" s="17"/>
      <c r="QAK540" s="17"/>
      <c r="QAL540" s="17"/>
      <c r="QAM540" s="17"/>
      <c r="QAN540" s="17"/>
      <c r="QAO540" s="17"/>
      <c r="QAP540" s="17"/>
      <c r="QAQ540" s="17"/>
      <c r="QAR540" s="17"/>
      <c r="QAS540" s="17"/>
      <c r="QAT540" s="17"/>
      <c r="QAU540" s="17"/>
      <c r="QAV540" s="17"/>
      <c r="QAW540" s="17"/>
      <c r="QAX540" s="17"/>
      <c r="QAY540" s="17"/>
      <c r="QAZ540" s="17"/>
      <c r="QBA540" s="17"/>
      <c r="QBB540" s="17"/>
      <c r="QBC540" s="17"/>
      <c r="QBD540" s="17"/>
      <c r="QBE540" s="17"/>
      <c r="QBF540" s="17"/>
      <c r="QBG540" s="17"/>
      <c r="QBH540" s="17"/>
      <c r="QBI540" s="17"/>
      <c r="QBJ540" s="17"/>
      <c r="QBK540" s="17"/>
      <c r="QBL540" s="17"/>
      <c r="QBM540" s="17"/>
      <c r="QBN540" s="17"/>
      <c r="QBO540" s="17"/>
      <c r="QBP540" s="17"/>
      <c r="QBQ540" s="17"/>
      <c r="QBR540" s="17"/>
      <c r="QBS540" s="17"/>
      <c r="QBT540" s="17"/>
      <c r="QBU540" s="17"/>
      <c r="QBV540" s="17"/>
      <c r="QBW540" s="17"/>
      <c r="QBX540" s="17"/>
      <c r="QBY540" s="17"/>
      <c r="QBZ540" s="17"/>
      <c r="QCA540" s="17"/>
      <c r="QCB540" s="17"/>
      <c r="QCC540" s="17"/>
      <c r="QCD540" s="17"/>
      <c r="QCE540" s="17"/>
      <c r="QCF540" s="17"/>
      <c r="QCG540" s="17"/>
      <c r="QCH540" s="17"/>
      <c r="QCI540" s="17"/>
      <c r="QCJ540" s="17"/>
      <c r="QCK540" s="17"/>
      <c r="QCL540" s="17"/>
      <c r="QCM540" s="17"/>
      <c r="QCN540" s="17"/>
      <c r="QCO540" s="17"/>
      <c r="QCP540" s="17"/>
      <c r="QCQ540" s="17"/>
      <c r="QCR540" s="17"/>
      <c r="QCS540" s="17"/>
      <c r="QCT540" s="17"/>
      <c r="QCU540" s="17"/>
      <c r="QCV540" s="17"/>
      <c r="QCW540" s="17"/>
      <c r="QCX540" s="17"/>
      <c r="QCY540" s="17"/>
      <c r="QCZ540" s="17"/>
      <c r="QDA540" s="17"/>
      <c r="QDB540" s="17"/>
      <c r="QDC540" s="17"/>
      <c r="QDD540" s="17"/>
      <c r="QDE540" s="17"/>
      <c r="QDF540" s="17"/>
      <c r="QDG540" s="17"/>
      <c r="QDH540" s="17"/>
      <c r="QDI540" s="17"/>
      <c r="QDJ540" s="17"/>
      <c r="QDK540" s="17"/>
      <c r="QDL540" s="17"/>
      <c r="QDM540" s="17"/>
      <c r="QDN540" s="17"/>
      <c r="QDO540" s="17"/>
      <c r="QDP540" s="17"/>
      <c r="QDQ540" s="17"/>
      <c r="QDR540" s="17"/>
      <c r="QDS540" s="17"/>
      <c r="QDT540" s="17"/>
      <c r="QDU540" s="17"/>
      <c r="QDV540" s="17"/>
      <c r="QDW540" s="17"/>
      <c r="QDX540" s="17"/>
      <c r="QDY540" s="17"/>
      <c r="QDZ540" s="17"/>
      <c r="QEA540" s="17"/>
      <c r="QEB540" s="17"/>
      <c r="QEC540" s="17"/>
      <c r="QED540" s="17"/>
      <c r="QEE540" s="17"/>
      <c r="QEF540" s="17"/>
      <c r="QEG540" s="17"/>
      <c r="QEH540" s="17"/>
      <c r="QEI540" s="17"/>
      <c r="QEJ540" s="17"/>
      <c r="QEK540" s="17"/>
      <c r="QEL540" s="17"/>
      <c r="QEM540" s="17"/>
      <c r="QEN540" s="17"/>
      <c r="QEO540" s="17"/>
      <c r="QEP540" s="17"/>
      <c r="QEQ540" s="17"/>
      <c r="QER540" s="17"/>
      <c r="QES540" s="17"/>
      <c r="QET540" s="17"/>
      <c r="QEU540" s="17"/>
      <c r="QEV540" s="17"/>
      <c r="QEW540" s="17"/>
      <c r="QEX540" s="17"/>
      <c r="QEY540" s="17"/>
      <c r="QEZ540" s="17"/>
      <c r="QFA540" s="17"/>
      <c r="QFB540" s="17"/>
      <c r="QFC540" s="17"/>
      <c r="QFD540" s="17"/>
      <c r="QFE540" s="17"/>
      <c r="QFF540" s="17"/>
      <c r="QFG540" s="17"/>
      <c r="QFH540" s="17"/>
      <c r="QFI540" s="17"/>
      <c r="QFJ540" s="17"/>
      <c r="QFK540" s="17"/>
      <c r="QFL540" s="17"/>
      <c r="QFM540" s="17"/>
      <c r="QFN540" s="17"/>
      <c r="QFO540" s="17"/>
      <c r="QFP540" s="17"/>
      <c r="QFQ540" s="17"/>
      <c r="QFR540" s="17"/>
      <c r="QFS540" s="17"/>
      <c r="QFT540" s="17"/>
      <c r="QFU540" s="17"/>
      <c r="QFV540" s="17"/>
      <c r="QFW540" s="17"/>
      <c r="QFX540" s="17"/>
      <c r="QFY540" s="17"/>
      <c r="QFZ540" s="17"/>
      <c r="QGA540" s="17"/>
      <c r="QGB540" s="17"/>
      <c r="QGC540" s="17"/>
      <c r="QGD540" s="17"/>
      <c r="QGE540" s="17"/>
      <c r="QGF540" s="17"/>
      <c r="QGG540" s="17"/>
      <c r="QGH540" s="17"/>
      <c r="QGI540" s="17"/>
      <c r="QGJ540" s="17"/>
      <c r="QGK540" s="17"/>
      <c r="QGL540" s="17"/>
      <c r="QGM540" s="17"/>
      <c r="QGN540" s="17"/>
      <c r="QGO540" s="17"/>
      <c r="QGP540" s="17"/>
      <c r="QGQ540" s="17"/>
      <c r="QGR540" s="17"/>
      <c r="QGS540" s="17"/>
      <c r="QGT540" s="17"/>
      <c r="QGU540" s="17"/>
      <c r="QGV540" s="17"/>
      <c r="QGW540" s="17"/>
      <c r="QGX540" s="17"/>
      <c r="QGY540" s="17"/>
      <c r="QGZ540" s="17"/>
      <c r="QHA540" s="17"/>
      <c r="QHB540" s="17"/>
      <c r="QHC540" s="17"/>
      <c r="QHD540" s="17"/>
      <c r="QHE540" s="17"/>
      <c r="QHF540" s="17"/>
      <c r="QHG540" s="17"/>
      <c r="QHH540" s="17"/>
      <c r="QHI540" s="17"/>
      <c r="QHJ540" s="17"/>
      <c r="QHK540" s="17"/>
      <c r="QHL540" s="17"/>
      <c r="QHM540" s="17"/>
      <c r="QHN540" s="17"/>
      <c r="QHO540" s="17"/>
      <c r="QHP540" s="17"/>
      <c r="QHQ540" s="17"/>
      <c r="QHR540" s="17"/>
      <c r="QHS540" s="17"/>
      <c r="QHT540" s="17"/>
      <c r="QHU540" s="17"/>
      <c r="QHV540" s="17"/>
      <c r="QHW540" s="17"/>
      <c r="QHX540" s="17"/>
      <c r="QHY540" s="17"/>
      <c r="QHZ540" s="17"/>
      <c r="QIA540" s="17"/>
      <c r="QIB540" s="17"/>
      <c r="QIC540" s="17"/>
      <c r="QID540" s="17"/>
      <c r="QIE540" s="17"/>
      <c r="QIF540" s="17"/>
      <c r="QIG540" s="17"/>
      <c r="QIH540" s="17"/>
      <c r="QII540" s="17"/>
      <c r="QIJ540" s="17"/>
      <c r="QIK540" s="17"/>
      <c r="QIL540" s="17"/>
      <c r="QIM540" s="17"/>
      <c r="QIN540" s="17"/>
      <c r="QIO540" s="17"/>
      <c r="QIP540" s="17"/>
      <c r="QIQ540" s="17"/>
      <c r="QIR540" s="17"/>
      <c r="QIS540" s="17"/>
      <c r="QIT540" s="17"/>
      <c r="QIU540" s="17"/>
      <c r="QIV540" s="17"/>
      <c r="QIW540" s="17"/>
      <c r="QIX540" s="17"/>
      <c r="QIY540" s="17"/>
      <c r="QIZ540" s="17"/>
      <c r="QJA540" s="17"/>
      <c r="QJB540" s="17"/>
      <c r="QJC540" s="17"/>
      <c r="QJD540" s="17"/>
      <c r="QJE540" s="17"/>
      <c r="QJF540" s="17"/>
      <c r="QJG540" s="17"/>
      <c r="QJH540" s="17"/>
      <c r="QJI540" s="17"/>
      <c r="QJJ540" s="17"/>
      <c r="QJK540" s="17"/>
      <c r="QJL540" s="17"/>
      <c r="QJM540" s="17"/>
      <c r="QJN540" s="17"/>
      <c r="QJO540" s="17"/>
      <c r="QJP540" s="17"/>
      <c r="QJQ540" s="17"/>
      <c r="QJR540" s="17"/>
      <c r="QJS540" s="17"/>
      <c r="QJT540" s="17"/>
      <c r="QJU540" s="17"/>
      <c r="QJV540" s="17"/>
      <c r="QJW540" s="17"/>
      <c r="QJX540" s="17"/>
      <c r="QJY540" s="17"/>
      <c r="QJZ540" s="17"/>
      <c r="QKA540" s="17"/>
      <c r="QKB540" s="17"/>
      <c r="QKC540" s="17"/>
      <c r="QKD540" s="17"/>
      <c r="QKE540" s="17"/>
      <c r="QKF540" s="17"/>
      <c r="QKG540" s="17"/>
      <c r="QKH540" s="17"/>
      <c r="QKI540" s="17"/>
      <c r="QKJ540" s="17"/>
      <c r="QKK540" s="17"/>
      <c r="QKL540" s="17"/>
      <c r="QKM540" s="17"/>
      <c r="QKN540" s="17"/>
      <c r="QKO540" s="17"/>
      <c r="QKP540" s="17"/>
      <c r="QKQ540" s="17"/>
      <c r="QKR540" s="17"/>
      <c r="QKS540" s="17"/>
      <c r="QKT540" s="17"/>
      <c r="QKU540" s="17"/>
      <c r="QKV540" s="17"/>
      <c r="QKW540" s="17"/>
      <c r="QKX540" s="17"/>
      <c r="QKY540" s="17"/>
      <c r="QKZ540" s="17"/>
      <c r="QLA540" s="17"/>
      <c r="QLB540" s="17"/>
      <c r="QLC540" s="17"/>
      <c r="QLD540" s="17"/>
      <c r="QLE540" s="17"/>
      <c r="QLF540" s="17"/>
      <c r="QLG540" s="17"/>
      <c r="QLH540" s="17"/>
      <c r="QLI540" s="17"/>
      <c r="QLJ540" s="17"/>
      <c r="QLK540" s="17"/>
      <c r="QLL540" s="17"/>
      <c r="QLM540" s="17"/>
      <c r="QLN540" s="17"/>
      <c r="QLO540" s="17"/>
      <c r="QLP540" s="17"/>
      <c r="QLQ540" s="17"/>
      <c r="QLR540" s="17"/>
      <c r="QLS540" s="17"/>
      <c r="QLT540" s="17"/>
      <c r="QLU540" s="17"/>
      <c r="QLV540" s="17"/>
      <c r="QLW540" s="17"/>
      <c r="QLX540" s="17"/>
      <c r="QLY540" s="17"/>
      <c r="QLZ540" s="17"/>
      <c r="QMA540" s="17"/>
      <c r="QMB540" s="17"/>
      <c r="QMC540" s="17"/>
      <c r="QMD540" s="17"/>
      <c r="QME540" s="17"/>
      <c r="QMF540" s="17"/>
      <c r="QMG540" s="17"/>
      <c r="QMH540" s="17"/>
      <c r="QMI540" s="17"/>
      <c r="QMJ540" s="17"/>
      <c r="QMK540" s="17"/>
      <c r="QML540" s="17"/>
      <c r="QMM540" s="17"/>
      <c r="QMN540" s="17"/>
      <c r="QMO540" s="17"/>
      <c r="QMP540" s="17"/>
      <c r="QMQ540" s="17"/>
      <c r="QMR540" s="17"/>
      <c r="QMS540" s="17"/>
      <c r="QMT540" s="17"/>
      <c r="QMU540" s="17"/>
      <c r="QMV540" s="17"/>
      <c r="QMW540" s="17"/>
      <c r="QMX540" s="17"/>
      <c r="QMY540" s="17"/>
      <c r="QMZ540" s="17"/>
      <c r="QNA540" s="17"/>
      <c r="QNB540" s="17"/>
      <c r="QNC540" s="17"/>
      <c r="QND540" s="17"/>
      <c r="QNE540" s="17"/>
      <c r="QNF540" s="17"/>
      <c r="QNG540" s="17"/>
      <c r="QNH540" s="17"/>
      <c r="QNI540" s="17"/>
      <c r="QNJ540" s="17"/>
      <c r="QNK540" s="17"/>
      <c r="QNL540" s="17"/>
      <c r="QNM540" s="17"/>
      <c r="QNN540" s="17"/>
      <c r="QNO540" s="17"/>
      <c r="QNP540" s="17"/>
      <c r="QNQ540" s="17"/>
      <c r="QNR540" s="17"/>
      <c r="QNS540" s="17"/>
      <c r="QNT540" s="17"/>
      <c r="QNU540" s="17"/>
      <c r="QNV540" s="17"/>
      <c r="QNW540" s="17"/>
      <c r="QNX540" s="17"/>
      <c r="QNY540" s="17"/>
      <c r="QNZ540" s="17"/>
      <c r="QOA540" s="17"/>
      <c r="QOB540" s="17"/>
      <c r="QOC540" s="17"/>
      <c r="QOD540" s="17"/>
      <c r="QOE540" s="17"/>
      <c r="QOF540" s="17"/>
      <c r="QOG540" s="17"/>
      <c r="QOH540" s="17"/>
      <c r="QOI540" s="17"/>
      <c r="QOJ540" s="17"/>
      <c r="QOK540" s="17"/>
      <c r="QOL540" s="17"/>
      <c r="QOM540" s="17"/>
      <c r="QON540" s="17"/>
      <c r="QOO540" s="17"/>
      <c r="QOP540" s="17"/>
      <c r="QOQ540" s="17"/>
      <c r="QOR540" s="17"/>
      <c r="QOS540" s="17"/>
      <c r="QOT540" s="17"/>
      <c r="QOU540" s="17"/>
      <c r="QOV540" s="17"/>
      <c r="QOW540" s="17"/>
      <c r="QOX540" s="17"/>
      <c r="QOY540" s="17"/>
      <c r="QOZ540" s="17"/>
      <c r="QPA540" s="17"/>
      <c r="QPB540" s="17"/>
      <c r="QPC540" s="17"/>
      <c r="QPD540" s="17"/>
      <c r="QPE540" s="17"/>
      <c r="QPF540" s="17"/>
      <c r="QPG540" s="17"/>
      <c r="QPH540" s="17"/>
      <c r="QPI540" s="17"/>
      <c r="QPJ540" s="17"/>
      <c r="QPK540" s="17"/>
      <c r="QPL540" s="17"/>
      <c r="QPM540" s="17"/>
      <c r="QPN540" s="17"/>
      <c r="QPO540" s="17"/>
      <c r="QPP540" s="17"/>
      <c r="QPQ540" s="17"/>
      <c r="QPR540" s="17"/>
      <c r="QPS540" s="17"/>
      <c r="QPT540" s="17"/>
      <c r="QPU540" s="17"/>
      <c r="QPV540" s="17"/>
      <c r="QPW540" s="17"/>
      <c r="QPX540" s="17"/>
      <c r="QPY540" s="17"/>
      <c r="QPZ540" s="17"/>
      <c r="QQA540" s="17"/>
      <c r="QQB540" s="17"/>
      <c r="QQC540" s="17"/>
      <c r="QQD540" s="17"/>
      <c r="QQE540" s="17"/>
      <c r="QQF540" s="17"/>
      <c r="QQG540" s="17"/>
      <c r="QQH540" s="17"/>
      <c r="QQI540" s="17"/>
      <c r="QQJ540" s="17"/>
      <c r="QQK540" s="17"/>
      <c r="QQL540" s="17"/>
      <c r="QQM540" s="17"/>
      <c r="QQN540" s="17"/>
      <c r="QQO540" s="17"/>
      <c r="QQP540" s="17"/>
      <c r="QQQ540" s="17"/>
      <c r="QQR540" s="17"/>
      <c r="QQS540" s="17"/>
      <c r="QQT540" s="17"/>
      <c r="QQU540" s="17"/>
      <c r="QQV540" s="17"/>
      <c r="QQW540" s="17"/>
      <c r="QQX540" s="17"/>
      <c r="QQY540" s="17"/>
      <c r="QQZ540" s="17"/>
      <c r="QRA540" s="17"/>
      <c r="QRB540" s="17"/>
      <c r="QRC540" s="17"/>
      <c r="QRD540" s="17"/>
      <c r="QRE540" s="17"/>
      <c r="QRF540" s="17"/>
      <c r="QRG540" s="17"/>
      <c r="QRH540" s="17"/>
      <c r="QRI540" s="17"/>
      <c r="QRJ540" s="17"/>
      <c r="QRK540" s="17"/>
      <c r="QRL540" s="17"/>
      <c r="QRM540" s="17"/>
      <c r="QRN540" s="17"/>
      <c r="QRO540" s="17"/>
      <c r="QRP540" s="17"/>
      <c r="QRQ540" s="17"/>
      <c r="QRR540" s="17"/>
      <c r="QRS540" s="17"/>
      <c r="QRT540" s="17"/>
      <c r="QRU540" s="17"/>
      <c r="QRV540" s="17"/>
      <c r="QRW540" s="17"/>
      <c r="QRX540" s="17"/>
      <c r="QRY540" s="17"/>
      <c r="QRZ540" s="17"/>
      <c r="QSA540" s="17"/>
      <c r="QSB540" s="17"/>
      <c r="QSC540" s="17"/>
      <c r="QSD540" s="17"/>
      <c r="QSE540" s="17"/>
      <c r="QSF540" s="17"/>
      <c r="QSG540" s="17"/>
      <c r="QSH540" s="17"/>
      <c r="QSI540" s="17"/>
      <c r="QSJ540" s="17"/>
      <c r="QSK540" s="17"/>
      <c r="QSL540" s="17"/>
      <c r="QSM540" s="17"/>
      <c r="QSN540" s="17"/>
      <c r="QSO540" s="17"/>
      <c r="QSP540" s="17"/>
      <c r="QSQ540" s="17"/>
      <c r="QSR540" s="17"/>
      <c r="QSS540" s="17"/>
      <c r="QST540" s="17"/>
      <c r="QSU540" s="17"/>
      <c r="QSV540" s="17"/>
      <c r="QSW540" s="17"/>
      <c r="QSX540" s="17"/>
      <c r="QSY540" s="17"/>
      <c r="QSZ540" s="17"/>
      <c r="QTA540" s="17"/>
      <c r="QTB540" s="17"/>
      <c r="QTC540" s="17"/>
      <c r="QTD540" s="17"/>
      <c r="QTE540" s="17"/>
      <c r="QTF540" s="17"/>
      <c r="QTG540" s="17"/>
      <c r="QTH540" s="17"/>
      <c r="QTI540" s="17"/>
      <c r="QTJ540" s="17"/>
      <c r="QTK540" s="17"/>
      <c r="QTL540" s="17"/>
      <c r="QTM540" s="17"/>
      <c r="QTN540" s="17"/>
      <c r="QTO540" s="17"/>
      <c r="QTP540" s="17"/>
      <c r="QTQ540" s="17"/>
      <c r="QTR540" s="17"/>
      <c r="QTS540" s="17"/>
      <c r="QTT540" s="17"/>
      <c r="QTU540" s="17"/>
      <c r="QTV540" s="17"/>
      <c r="QTW540" s="17"/>
      <c r="QTX540" s="17"/>
      <c r="QTY540" s="17"/>
      <c r="QTZ540" s="17"/>
      <c r="QUA540" s="17"/>
      <c r="QUB540" s="17"/>
      <c r="QUC540" s="17"/>
      <c r="QUD540" s="17"/>
      <c r="QUE540" s="17"/>
      <c r="QUF540" s="17"/>
      <c r="QUG540" s="17"/>
      <c r="QUH540" s="17"/>
      <c r="QUI540" s="17"/>
      <c r="QUJ540" s="17"/>
      <c r="QUK540" s="17"/>
      <c r="QUL540" s="17"/>
      <c r="QUM540" s="17"/>
      <c r="QUN540" s="17"/>
      <c r="QUO540" s="17"/>
      <c r="QUP540" s="17"/>
      <c r="QUQ540" s="17"/>
      <c r="QUR540" s="17"/>
      <c r="QUS540" s="17"/>
      <c r="QUT540" s="17"/>
      <c r="QUU540" s="17"/>
      <c r="QUV540" s="17"/>
      <c r="QUW540" s="17"/>
      <c r="QUX540" s="17"/>
      <c r="QUY540" s="17"/>
      <c r="QUZ540" s="17"/>
      <c r="QVA540" s="17"/>
      <c r="QVB540" s="17"/>
      <c r="QVC540" s="17"/>
      <c r="QVD540" s="17"/>
      <c r="QVE540" s="17"/>
      <c r="QVF540" s="17"/>
      <c r="QVG540" s="17"/>
      <c r="QVH540" s="17"/>
      <c r="QVI540" s="17"/>
      <c r="QVJ540" s="17"/>
      <c r="QVK540" s="17"/>
      <c r="QVL540" s="17"/>
      <c r="QVM540" s="17"/>
      <c r="QVN540" s="17"/>
      <c r="QVO540" s="17"/>
      <c r="QVP540" s="17"/>
      <c r="QVQ540" s="17"/>
      <c r="QVR540" s="17"/>
      <c r="QVS540" s="17"/>
      <c r="QVT540" s="17"/>
      <c r="QVU540" s="17"/>
      <c r="QVV540" s="17"/>
      <c r="QVW540" s="17"/>
      <c r="QVX540" s="17"/>
      <c r="QVY540" s="17"/>
      <c r="QVZ540" s="17"/>
      <c r="QWA540" s="17"/>
      <c r="QWB540" s="17"/>
      <c r="QWC540" s="17"/>
      <c r="QWD540" s="17"/>
      <c r="QWE540" s="17"/>
      <c r="QWF540" s="17"/>
      <c r="QWG540" s="17"/>
      <c r="QWH540" s="17"/>
      <c r="QWI540" s="17"/>
      <c r="QWJ540" s="17"/>
      <c r="QWK540" s="17"/>
      <c r="QWL540" s="17"/>
      <c r="QWM540" s="17"/>
      <c r="QWN540" s="17"/>
      <c r="QWO540" s="17"/>
      <c r="QWP540" s="17"/>
      <c r="QWQ540" s="17"/>
      <c r="QWR540" s="17"/>
      <c r="QWS540" s="17"/>
      <c r="QWT540" s="17"/>
      <c r="QWU540" s="17"/>
      <c r="QWV540" s="17"/>
      <c r="QWW540" s="17"/>
      <c r="QWX540" s="17"/>
      <c r="QWY540" s="17"/>
      <c r="QWZ540" s="17"/>
      <c r="QXA540" s="17"/>
      <c r="QXB540" s="17"/>
      <c r="QXC540" s="17"/>
      <c r="QXD540" s="17"/>
      <c r="QXE540" s="17"/>
      <c r="QXF540" s="17"/>
      <c r="QXG540" s="17"/>
      <c r="QXH540" s="17"/>
      <c r="QXI540" s="17"/>
      <c r="QXJ540" s="17"/>
      <c r="QXK540" s="17"/>
      <c r="QXL540" s="17"/>
      <c r="QXM540" s="17"/>
      <c r="QXN540" s="17"/>
      <c r="QXO540" s="17"/>
      <c r="QXP540" s="17"/>
      <c r="QXQ540" s="17"/>
      <c r="QXR540" s="17"/>
      <c r="QXS540" s="17"/>
      <c r="QXT540" s="17"/>
      <c r="QXU540" s="17"/>
      <c r="QXV540" s="17"/>
      <c r="QXW540" s="17"/>
      <c r="QXX540" s="17"/>
      <c r="QXY540" s="17"/>
      <c r="QXZ540" s="17"/>
      <c r="QYA540" s="17"/>
      <c r="QYB540" s="17"/>
      <c r="QYC540" s="17"/>
      <c r="QYD540" s="17"/>
      <c r="QYE540" s="17"/>
      <c r="QYF540" s="17"/>
      <c r="QYG540" s="17"/>
      <c r="QYH540" s="17"/>
      <c r="QYI540" s="17"/>
      <c r="QYJ540" s="17"/>
      <c r="QYK540" s="17"/>
      <c r="QYL540" s="17"/>
      <c r="QYM540" s="17"/>
      <c r="QYN540" s="17"/>
      <c r="QYO540" s="17"/>
      <c r="QYP540" s="17"/>
      <c r="QYQ540" s="17"/>
      <c r="QYR540" s="17"/>
      <c r="QYS540" s="17"/>
      <c r="QYT540" s="17"/>
      <c r="QYU540" s="17"/>
      <c r="QYV540" s="17"/>
      <c r="QYW540" s="17"/>
      <c r="QYX540" s="17"/>
      <c r="QYY540" s="17"/>
      <c r="QYZ540" s="17"/>
      <c r="QZA540" s="17"/>
      <c r="QZB540" s="17"/>
      <c r="QZC540" s="17"/>
      <c r="QZD540" s="17"/>
      <c r="QZE540" s="17"/>
      <c r="QZF540" s="17"/>
      <c r="QZG540" s="17"/>
      <c r="QZH540" s="17"/>
      <c r="QZI540" s="17"/>
      <c r="QZJ540" s="17"/>
      <c r="QZK540" s="17"/>
      <c r="QZL540" s="17"/>
      <c r="QZM540" s="17"/>
      <c r="QZN540" s="17"/>
      <c r="QZO540" s="17"/>
      <c r="QZP540" s="17"/>
      <c r="QZQ540" s="17"/>
      <c r="QZR540" s="17"/>
      <c r="QZS540" s="17"/>
      <c r="QZT540" s="17"/>
      <c r="QZU540" s="17"/>
      <c r="QZV540" s="17"/>
      <c r="QZW540" s="17"/>
      <c r="QZX540" s="17"/>
      <c r="QZY540" s="17"/>
      <c r="QZZ540" s="17"/>
      <c r="RAA540" s="17"/>
      <c r="RAB540" s="17"/>
      <c r="RAC540" s="17"/>
      <c r="RAD540" s="17"/>
      <c r="RAE540" s="17"/>
      <c r="RAF540" s="17"/>
      <c r="RAG540" s="17"/>
      <c r="RAH540" s="17"/>
      <c r="RAI540" s="17"/>
      <c r="RAJ540" s="17"/>
      <c r="RAK540" s="17"/>
      <c r="RAL540" s="17"/>
      <c r="RAM540" s="17"/>
      <c r="RAN540" s="17"/>
      <c r="RAO540" s="17"/>
      <c r="RAP540" s="17"/>
      <c r="RAQ540" s="17"/>
      <c r="RAR540" s="17"/>
      <c r="RAS540" s="17"/>
      <c r="RAT540" s="17"/>
      <c r="RAU540" s="17"/>
      <c r="RAV540" s="17"/>
      <c r="RAW540" s="17"/>
      <c r="RAX540" s="17"/>
      <c r="RAY540" s="17"/>
      <c r="RAZ540" s="17"/>
      <c r="RBA540" s="17"/>
      <c r="RBB540" s="17"/>
      <c r="RBC540" s="17"/>
      <c r="RBD540" s="17"/>
      <c r="RBE540" s="17"/>
      <c r="RBF540" s="17"/>
      <c r="RBG540" s="17"/>
      <c r="RBH540" s="17"/>
      <c r="RBI540" s="17"/>
      <c r="RBJ540" s="17"/>
      <c r="RBK540" s="17"/>
      <c r="RBL540" s="17"/>
      <c r="RBM540" s="17"/>
      <c r="RBN540" s="17"/>
      <c r="RBO540" s="17"/>
      <c r="RBP540" s="17"/>
      <c r="RBQ540" s="17"/>
      <c r="RBR540" s="17"/>
      <c r="RBS540" s="17"/>
      <c r="RBT540" s="17"/>
      <c r="RBU540" s="17"/>
      <c r="RBV540" s="17"/>
      <c r="RBW540" s="17"/>
      <c r="RBX540" s="17"/>
      <c r="RBY540" s="17"/>
      <c r="RBZ540" s="17"/>
      <c r="RCA540" s="17"/>
      <c r="RCB540" s="17"/>
      <c r="RCC540" s="17"/>
      <c r="RCD540" s="17"/>
      <c r="RCE540" s="17"/>
      <c r="RCF540" s="17"/>
      <c r="RCG540" s="17"/>
      <c r="RCH540" s="17"/>
      <c r="RCI540" s="17"/>
      <c r="RCJ540" s="17"/>
      <c r="RCK540" s="17"/>
      <c r="RCL540" s="17"/>
      <c r="RCM540" s="17"/>
      <c r="RCN540" s="17"/>
      <c r="RCO540" s="17"/>
      <c r="RCP540" s="17"/>
      <c r="RCQ540" s="17"/>
      <c r="RCR540" s="17"/>
      <c r="RCS540" s="17"/>
      <c r="RCT540" s="17"/>
      <c r="RCU540" s="17"/>
      <c r="RCV540" s="17"/>
      <c r="RCW540" s="17"/>
      <c r="RCX540" s="17"/>
      <c r="RCY540" s="17"/>
      <c r="RCZ540" s="17"/>
      <c r="RDA540" s="17"/>
      <c r="RDB540" s="17"/>
      <c r="RDC540" s="17"/>
      <c r="RDD540" s="17"/>
      <c r="RDE540" s="17"/>
      <c r="RDF540" s="17"/>
      <c r="RDG540" s="17"/>
      <c r="RDH540" s="17"/>
      <c r="RDI540" s="17"/>
      <c r="RDJ540" s="17"/>
      <c r="RDK540" s="17"/>
      <c r="RDL540" s="17"/>
      <c r="RDM540" s="17"/>
      <c r="RDN540" s="17"/>
      <c r="RDO540" s="17"/>
      <c r="RDP540" s="17"/>
      <c r="RDQ540" s="17"/>
      <c r="RDR540" s="17"/>
      <c r="RDS540" s="17"/>
      <c r="RDT540" s="17"/>
      <c r="RDU540" s="17"/>
      <c r="RDV540" s="17"/>
      <c r="RDW540" s="17"/>
      <c r="RDX540" s="17"/>
      <c r="RDY540" s="17"/>
      <c r="RDZ540" s="17"/>
      <c r="REA540" s="17"/>
      <c r="REB540" s="17"/>
      <c r="REC540" s="17"/>
      <c r="RED540" s="17"/>
      <c r="REE540" s="17"/>
      <c r="REF540" s="17"/>
      <c r="REG540" s="17"/>
      <c r="REH540" s="17"/>
      <c r="REI540" s="17"/>
      <c r="REJ540" s="17"/>
      <c r="REK540" s="17"/>
      <c r="REL540" s="17"/>
      <c r="REM540" s="17"/>
      <c r="REN540" s="17"/>
      <c r="REO540" s="17"/>
      <c r="REP540" s="17"/>
      <c r="REQ540" s="17"/>
      <c r="RER540" s="17"/>
      <c r="RES540" s="17"/>
      <c r="RET540" s="17"/>
      <c r="REU540" s="17"/>
      <c r="REV540" s="17"/>
      <c r="REW540" s="17"/>
      <c r="REX540" s="17"/>
      <c r="REY540" s="17"/>
      <c r="REZ540" s="17"/>
      <c r="RFA540" s="17"/>
      <c r="RFB540" s="17"/>
      <c r="RFC540" s="17"/>
      <c r="RFD540" s="17"/>
      <c r="RFE540" s="17"/>
      <c r="RFF540" s="17"/>
      <c r="RFG540" s="17"/>
      <c r="RFH540" s="17"/>
      <c r="RFI540" s="17"/>
      <c r="RFJ540" s="17"/>
      <c r="RFK540" s="17"/>
      <c r="RFL540" s="17"/>
      <c r="RFM540" s="17"/>
      <c r="RFN540" s="17"/>
      <c r="RFO540" s="17"/>
      <c r="RFP540" s="17"/>
      <c r="RFQ540" s="17"/>
      <c r="RFR540" s="17"/>
      <c r="RFS540" s="17"/>
      <c r="RFT540" s="17"/>
      <c r="RFU540" s="17"/>
      <c r="RFV540" s="17"/>
      <c r="RFW540" s="17"/>
      <c r="RFX540" s="17"/>
      <c r="RFY540" s="17"/>
      <c r="RFZ540" s="17"/>
      <c r="RGA540" s="17"/>
      <c r="RGB540" s="17"/>
      <c r="RGC540" s="17"/>
      <c r="RGD540" s="17"/>
      <c r="RGE540" s="17"/>
      <c r="RGF540" s="17"/>
      <c r="RGG540" s="17"/>
      <c r="RGH540" s="17"/>
      <c r="RGI540" s="17"/>
      <c r="RGJ540" s="17"/>
      <c r="RGK540" s="17"/>
      <c r="RGL540" s="17"/>
      <c r="RGM540" s="17"/>
      <c r="RGN540" s="17"/>
      <c r="RGO540" s="17"/>
      <c r="RGP540" s="17"/>
      <c r="RGQ540" s="17"/>
      <c r="RGR540" s="17"/>
      <c r="RGS540" s="17"/>
      <c r="RGT540" s="17"/>
      <c r="RGU540" s="17"/>
      <c r="RGV540" s="17"/>
      <c r="RGW540" s="17"/>
      <c r="RGX540" s="17"/>
      <c r="RGY540" s="17"/>
      <c r="RGZ540" s="17"/>
      <c r="RHA540" s="17"/>
      <c r="RHB540" s="17"/>
      <c r="RHC540" s="17"/>
      <c r="RHD540" s="17"/>
      <c r="RHE540" s="17"/>
      <c r="RHF540" s="17"/>
      <c r="RHG540" s="17"/>
      <c r="RHH540" s="17"/>
      <c r="RHI540" s="17"/>
      <c r="RHJ540" s="17"/>
      <c r="RHK540" s="17"/>
      <c r="RHL540" s="17"/>
      <c r="RHM540" s="17"/>
      <c r="RHN540" s="17"/>
      <c r="RHO540" s="17"/>
      <c r="RHP540" s="17"/>
      <c r="RHQ540" s="17"/>
      <c r="RHR540" s="17"/>
      <c r="RHS540" s="17"/>
      <c r="RHT540" s="17"/>
      <c r="RHU540" s="17"/>
      <c r="RHV540" s="17"/>
      <c r="RHW540" s="17"/>
      <c r="RHX540" s="17"/>
      <c r="RHY540" s="17"/>
      <c r="RHZ540" s="17"/>
      <c r="RIA540" s="17"/>
      <c r="RIB540" s="17"/>
      <c r="RIC540" s="17"/>
      <c r="RID540" s="17"/>
      <c r="RIE540" s="17"/>
      <c r="RIF540" s="17"/>
      <c r="RIG540" s="17"/>
      <c r="RIH540" s="17"/>
      <c r="RII540" s="17"/>
      <c r="RIJ540" s="17"/>
      <c r="RIK540" s="17"/>
      <c r="RIL540" s="17"/>
      <c r="RIM540" s="17"/>
      <c r="RIN540" s="17"/>
      <c r="RIO540" s="17"/>
      <c r="RIP540" s="17"/>
      <c r="RIQ540" s="17"/>
      <c r="RIR540" s="17"/>
      <c r="RIS540" s="17"/>
      <c r="RIT540" s="17"/>
      <c r="RIU540" s="17"/>
      <c r="RIV540" s="17"/>
      <c r="RIW540" s="17"/>
      <c r="RIX540" s="17"/>
      <c r="RIY540" s="17"/>
      <c r="RIZ540" s="17"/>
      <c r="RJA540" s="17"/>
      <c r="RJB540" s="17"/>
      <c r="RJC540" s="17"/>
      <c r="RJD540" s="17"/>
      <c r="RJE540" s="17"/>
      <c r="RJF540" s="17"/>
      <c r="RJG540" s="17"/>
      <c r="RJH540" s="17"/>
      <c r="RJI540" s="17"/>
      <c r="RJJ540" s="17"/>
      <c r="RJK540" s="17"/>
      <c r="RJL540" s="17"/>
      <c r="RJM540" s="17"/>
      <c r="RJN540" s="17"/>
      <c r="RJO540" s="17"/>
      <c r="RJP540" s="17"/>
      <c r="RJQ540" s="17"/>
      <c r="RJR540" s="17"/>
      <c r="RJS540" s="17"/>
      <c r="RJT540" s="17"/>
      <c r="RJU540" s="17"/>
      <c r="RJV540" s="17"/>
      <c r="RJW540" s="17"/>
      <c r="RJX540" s="17"/>
      <c r="RJY540" s="17"/>
      <c r="RJZ540" s="17"/>
      <c r="RKA540" s="17"/>
      <c r="RKB540" s="17"/>
      <c r="RKC540" s="17"/>
      <c r="RKD540" s="17"/>
      <c r="RKE540" s="17"/>
      <c r="RKF540" s="17"/>
      <c r="RKG540" s="17"/>
      <c r="RKH540" s="17"/>
      <c r="RKI540" s="17"/>
      <c r="RKJ540" s="17"/>
      <c r="RKK540" s="17"/>
      <c r="RKL540" s="17"/>
      <c r="RKM540" s="17"/>
      <c r="RKN540" s="17"/>
      <c r="RKO540" s="17"/>
      <c r="RKP540" s="17"/>
      <c r="RKQ540" s="17"/>
      <c r="RKR540" s="17"/>
      <c r="RKS540" s="17"/>
      <c r="RKT540" s="17"/>
      <c r="RKU540" s="17"/>
      <c r="RKV540" s="17"/>
      <c r="RKW540" s="17"/>
      <c r="RKX540" s="17"/>
      <c r="RKY540" s="17"/>
      <c r="RKZ540" s="17"/>
      <c r="RLA540" s="17"/>
      <c r="RLB540" s="17"/>
      <c r="RLC540" s="17"/>
      <c r="RLD540" s="17"/>
      <c r="RLE540" s="17"/>
      <c r="RLF540" s="17"/>
      <c r="RLG540" s="17"/>
      <c r="RLH540" s="17"/>
      <c r="RLI540" s="17"/>
      <c r="RLJ540" s="17"/>
      <c r="RLK540" s="17"/>
      <c r="RLL540" s="17"/>
      <c r="RLM540" s="17"/>
      <c r="RLN540" s="17"/>
      <c r="RLO540" s="17"/>
      <c r="RLP540" s="17"/>
      <c r="RLQ540" s="17"/>
      <c r="RLR540" s="17"/>
      <c r="RLS540" s="17"/>
      <c r="RLT540" s="17"/>
      <c r="RLU540" s="17"/>
      <c r="RLV540" s="17"/>
      <c r="RLW540" s="17"/>
      <c r="RLX540" s="17"/>
      <c r="RLY540" s="17"/>
      <c r="RLZ540" s="17"/>
      <c r="RMA540" s="17"/>
      <c r="RMB540" s="17"/>
      <c r="RMC540" s="17"/>
      <c r="RMD540" s="17"/>
      <c r="RME540" s="17"/>
      <c r="RMF540" s="17"/>
      <c r="RMG540" s="17"/>
      <c r="RMH540" s="17"/>
      <c r="RMI540" s="17"/>
      <c r="RMJ540" s="17"/>
      <c r="RMK540" s="17"/>
      <c r="RML540" s="17"/>
      <c r="RMM540" s="17"/>
      <c r="RMN540" s="17"/>
      <c r="RMO540" s="17"/>
      <c r="RMP540" s="17"/>
      <c r="RMQ540" s="17"/>
      <c r="RMR540" s="17"/>
      <c r="RMS540" s="17"/>
      <c r="RMT540" s="17"/>
      <c r="RMU540" s="17"/>
      <c r="RMV540" s="17"/>
      <c r="RMW540" s="17"/>
      <c r="RMX540" s="17"/>
      <c r="RMY540" s="17"/>
      <c r="RMZ540" s="17"/>
      <c r="RNA540" s="17"/>
      <c r="RNB540" s="17"/>
      <c r="RNC540" s="17"/>
      <c r="RND540" s="17"/>
      <c r="RNE540" s="17"/>
      <c r="RNF540" s="17"/>
      <c r="RNG540" s="17"/>
      <c r="RNH540" s="17"/>
      <c r="RNI540" s="17"/>
      <c r="RNJ540" s="17"/>
      <c r="RNK540" s="17"/>
      <c r="RNL540" s="17"/>
      <c r="RNM540" s="17"/>
      <c r="RNN540" s="17"/>
      <c r="RNO540" s="17"/>
      <c r="RNP540" s="17"/>
      <c r="RNQ540" s="17"/>
      <c r="RNR540" s="17"/>
      <c r="RNS540" s="17"/>
      <c r="RNT540" s="17"/>
      <c r="RNU540" s="17"/>
      <c r="RNV540" s="17"/>
      <c r="RNW540" s="17"/>
      <c r="RNX540" s="17"/>
      <c r="RNY540" s="17"/>
      <c r="RNZ540" s="17"/>
      <c r="ROA540" s="17"/>
      <c r="ROB540" s="17"/>
      <c r="ROC540" s="17"/>
      <c r="ROD540" s="17"/>
      <c r="ROE540" s="17"/>
      <c r="ROF540" s="17"/>
      <c r="ROG540" s="17"/>
      <c r="ROH540" s="17"/>
      <c r="ROI540" s="17"/>
      <c r="ROJ540" s="17"/>
      <c r="ROK540" s="17"/>
      <c r="ROL540" s="17"/>
      <c r="ROM540" s="17"/>
      <c r="RON540" s="17"/>
      <c r="ROO540" s="17"/>
      <c r="ROP540" s="17"/>
      <c r="ROQ540" s="17"/>
      <c r="ROR540" s="17"/>
      <c r="ROS540" s="17"/>
      <c r="ROT540" s="17"/>
      <c r="ROU540" s="17"/>
      <c r="ROV540" s="17"/>
      <c r="ROW540" s="17"/>
      <c r="ROX540" s="17"/>
      <c r="ROY540" s="17"/>
      <c r="ROZ540" s="17"/>
      <c r="RPA540" s="17"/>
      <c r="RPB540" s="17"/>
      <c r="RPC540" s="17"/>
      <c r="RPD540" s="17"/>
      <c r="RPE540" s="17"/>
      <c r="RPF540" s="17"/>
      <c r="RPG540" s="17"/>
      <c r="RPH540" s="17"/>
      <c r="RPI540" s="17"/>
      <c r="RPJ540" s="17"/>
      <c r="RPK540" s="17"/>
      <c r="RPL540" s="17"/>
      <c r="RPM540" s="17"/>
      <c r="RPN540" s="17"/>
      <c r="RPO540" s="17"/>
      <c r="RPP540" s="17"/>
      <c r="RPQ540" s="17"/>
      <c r="RPR540" s="17"/>
      <c r="RPS540" s="17"/>
      <c r="RPT540" s="17"/>
      <c r="RPU540" s="17"/>
      <c r="RPV540" s="17"/>
      <c r="RPW540" s="17"/>
      <c r="RPX540" s="17"/>
      <c r="RPY540" s="17"/>
      <c r="RPZ540" s="17"/>
      <c r="RQA540" s="17"/>
      <c r="RQB540" s="17"/>
      <c r="RQC540" s="17"/>
      <c r="RQD540" s="17"/>
      <c r="RQE540" s="17"/>
      <c r="RQF540" s="17"/>
      <c r="RQG540" s="17"/>
      <c r="RQH540" s="17"/>
      <c r="RQI540" s="17"/>
      <c r="RQJ540" s="17"/>
      <c r="RQK540" s="17"/>
      <c r="RQL540" s="17"/>
      <c r="RQM540" s="17"/>
      <c r="RQN540" s="17"/>
      <c r="RQO540" s="17"/>
      <c r="RQP540" s="17"/>
      <c r="RQQ540" s="17"/>
      <c r="RQR540" s="17"/>
      <c r="RQS540" s="17"/>
      <c r="RQT540" s="17"/>
      <c r="RQU540" s="17"/>
      <c r="RQV540" s="17"/>
      <c r="RQW540" s="17"/>
      <c r="RQX540" s="17"/>
      <c r="RQY540" s="17"/>
      <c r="RQZ540" s="17"/>
      <c r="RRA540" s="17"/>
      <c r="RRB540" s="17"/>
      <c r="RRC540" s="17"/>
      <c r="RRD540" s="17"/>
      <c r="RRE540" s="17"/>
      <c r="RRF540" s="17"/>
      <c r="RRG540" s="17"/>
      <c r="RRH540" s="17"/>
      <c r="RRI540" s="17"/>
      <c r="RRJ540" s="17"/>
      <c r="RRK540" s="17"/>
      <c r="RRL540" s="17"/>
      <c r="RRM540" s="17"/>
      <c r="RRN540" s="17"/>
      <c r="RRO540" s="17"/>
      <c r="RRP540" s="17"/>
      <c r="RRQ540" s="17"/>
      <c r="RRR540" s="17"/>
      <c r="RRS540" s="17"/>
      <c r="RRT540" s="17"/>
      <c r="RRU540" s="17"/>
      <c r="RRV540" s="17"/>
      <c r="RRW540" s="17"/>
      <c r="RRX540" s="17"/>
      <c r="RRY540" s="17"/>
      <c r="RRZ540" s="17"/>
      <c r="RSA540" s="17"/>
      <c r="RSB540" s="17"/>
      <c r="RSC540" s="17"/>
      <c r="RSD540" s="17"/>
      <c r="RSE540" s="17"/>
      <c r="RSF540" s="17"/>
      <c r="RSG540" s="17"/>
      <c r="RSH540" s="17"/>
      <c r="RSI540" s="17"/>
      <c r="RSJ540" s="17"/>
      <c r="RSK540" s="17"/>
      <c r="RSL540" s="17"/>
      <c r="RSM540" s="17"/>
      <c r="RSN540" s="17"/>
      <c r="RSO540" s="17"/>
      <c r="RSP540" s="17"/>
      <c r="RSQ540" s="17"/>
      <c r="RSR540" s="17"/>
      <c r="RSS540" s="17"/>
      <c r="RST540" s="17"/>
      <c r="RSU540" s="17"/>
      <c r="RSV540" s="17"/>
      <c r="RSW540" s="17"/>
      <c r="RSX540" s="17"/>
      <c r="RSY540" s="17"/>
      <c r="RSZ540" s="17"/>
      <c r="RTA540" s="17"/>
      <c r="RTB540" s="17"/>
      <c r="RTC540" s="17"/>
      <c r="RTD540" s="17"/>
      <c r="RTE540" s="17"/>
      <c r="RTF540" s="17"/>
      <c r="RTG540" s="17"/>
      <c r="RTH540" s="17"/>
      <c r="RTI540" s="17"/>
      <c r="RTJ540" s="17"/>
      <c r="RTK540" s="17"/>
      <c r="RTL540" s="17"/>
      <c r="RTM540" s="17"/>
      <c r="RTN540" s="17"/>
      <c r="RTO540" s="17"/>
      <c r="RTP540" s="17"/>
      <c r="RTQ540" s="17"/>
      <c r="RTR540" s="17"/>
      <c r="RTS540" s="17"/>
      <c r="RTT540" s="17"/>
      <c r="RTU540" s="17"/>
      <c r="RTV540" s="17"/>
      <c r="RTW540" s="17"/>
      <c r="RTX540" s="17"/>
      <c r="RTY540" s="17"/>
      <c r="RTZ540" s="17"/>
      <c r="RUA540" s="17"/>
      <c r="RUB540" s="17"/>
      <c r="RUC540" s="17"/>
      <c r="RUD540" s="17"/>
      <c r="RUE540" s="17"/>
      <c r="RUF540" s="17"/>
      <c r="RUG540" s="17"/>
      <c r="RUH540" s="17"/>
      <c r="RUI540" s="17"/>
      <c r="RUJ540" s="17"/>
      <c r="RUK540" s="17"/>
      <c r="RUL540" s="17"/>
      <c r="RUM540" s="17"/>
      <c r="RUN540" s="17"/>
      <c r="RUO540" s="17"/>
      <c r="RUP540" s="17"/>
      <c r="RUQ540" s="17"/>
      <c r="RUR540" s="17"/>
      <c r="RUS540" s="17"/>
      <c r="RUT540" s="17"/>
      <c r="RUU540" s="17"/>
      <c r="RUV540" s="17"/>
      <c r="RUW540" s="17"/>
      <c r="RUX540" s="17"/>
      <c r="RUY540" s="17"/>
      <c r="RUZ540" s="17"/>
      <c r="RVA540" s="17"/>
      <c r="RVB540" s="17"/>
      <c r="RVC540" s="17"/>
      <c r="RVD540" s="17"/>
      <c r="RVE540" s="17"/>
      <c r="RVF540" s="17"/>
      <c r="RVG540" s="17"/>
      <c r="RVH540" s="17"/>
      <c r="RVI540" s="17"/>
      <c r="RVJ540" s="17"/>
      <c r="RVK540" s="17"/>
      <c r="RVL540" s="17"/>
      <c r="RVM540" s="17"/>
      <c r="RVN540" s="17"/>
      <c r="RVO540" s="17"/>
      <c r="RVP540" s="17"/>
      <c r="RVQ540" s="17"/>
      <c r="RVR540" s="17"/>
      <c r="RVS540" s="17"/>
      <c r="RVT540" s="17"/>
      <c r="RVU540" s="17"/>
      <c r="RVV540" s="17"/>
      <c r="RVW540" s="17"/>
      <c r="RVX540" s="17"/>
      <c r="RVY540" s="17"/>
      <c r="RVZ540" s="17"/>
      <c r="RWA540" s="17"/>
      <c r="RWB540" s="17"/>
      <c r="RWC540" s="17"/>
      <c r="RWD540" s="17"/>
      <c r="RWE540" s="17"/>
      <c r="RWF540" s="17"/>
      <c r="RWG540" s="17"/>
      <c r="RWH540" s="17"/>
      <c r="RWI540" s="17"/>
      <c r="RWJ540" s="17"/>
      <c r="RWK540" s="17"/>
      <c r="RWL540" s="17"/>
      <c r="RWM540" s="17"/>
      <c r="RWN540" s="17"/>
      <c r="RWO540" s="17"/>
      <c r="RWP540" s="17"/>
      <c r="RWQ540" s="17"/>
      <c r="RWR540" s="17"/>
      <c r="RWS540" s="17"/>
      <c r="RWT540" s="17"/>
      <c r="RWU540" s="17"/>
      <c r="RWV540" s="17"/>
      <c r="RWW540" s="17"/>
      <c r="RWX540" s="17"/>
      <c r="RWY540" s="17"/>
      <c r="RWZ540" s="17"/>
      <c r="RXA540" s="17"/>
      <c r="RXB540" s="17"/>
      <c r="RXC540" s="17"/>
      <c r="RXD540" s="17"/>
      <c r="RXE540" s="17"/>
      <c r="RXF540" s="17"/>
      <c r="RXG540" s="17"/>
      <c r="RXH540" s="17"/>
      <c r="RXI540" s="17"/>
      <c r="RXJ540" s="17"/>
      <c r="RXK540" s="17"/>
      <c r="RXL540" s="17"/>
      <c r="RXM540" s="17"/>
      <c r="RXN540" s="17"/>
      <c r="RXO540" s="17"/>
      <c r="RXP540" s="17"/>
      <c r="RXQ540" s="17"/>
      <c r="RXR540" s="17"/>
      <c r="RXS540" s="17"/>
      <c r="RXT540" s="17"/>
      <c r="RXU540" s="17"/>
      <c r="RXV540" s="17"/>
      <c r="RXW540" s="17"/>
      <c r="RXX540" s="17"/>
      <c r="RXY540" s="17"/>
      <c r="RXZ540" s="17"/>
      <c r="RYA540" s="17"/>
      <c r="RYB540" s="17"/>
      <c r="RYC540" s="17"/>
      <c r="RYD540" s="17"/>
      <c r="RYE540" s="17"/>
      <c r="RYF540" s="17"/>
      <c r="RYG540" s="17"/>
      <c r="RYH540" s="17"/>
      <c r="RYI540" s="17"/>
      <c r="RYJ540" s="17"/>
      <c r="RYK540" s="17"/>
      <c r="RYL540" s="17"/>
      <c r="RYM540" s="17"/>
      <c r="RYN540" s="17"/>
      <c r="RYO540" s="17"/>
      <c r="RYP540" s="17"/>
      <c r="RYQ540" s="17"/>
      <c r="RYR540" s="17"/>
      <c r="RYS540" s="17"/>
      <c r="RYT540" s="17"/>
      <c r="RYU540" s="17"/>
      <c r="RYV540" s="17"/>
      <c r="RYW540" s="17"/>
      <c r="RYX540" s="17"/>
      <c r="RYY540" s="17"/>
      <c r="RYZ540" s="17"/>
      <c r="RZA540" s="17"/>
      <c r="RZB540" s="17"/>
      <c r="RZC540" s="17"/>
      <c r="RZD540" s="17"/>
      <c r="RZE540" s="17"/>
      <c r="RZF540" s="17"/>
      <c r="RZG540" s="17"/>
      <c r="RZH540" s="17"/>
      <c r="RZI540" s="17"/>
      <c r="RZJ540" s="17"/>
      <c r="RZK540" s="17"/>
      <c r="RZL540" s="17"/>
      <c r="RZM540" s="17"/>
      <c r="RZN540" s="17"/>
      <c r="RZO540" s="17"/>
      <c r="RZP540" s="17"/>
      <c r="RZQ540" s="17"/>
      <c r="RZR540" s="17"/>
      <c r="RZS540" s="17"/>
      <c r="RZT540" s="17"/>
      <c r="RZU540" s="17"/>
      <c r="RZV540" s="17"/>
      <c r="RZW540" s="17"/>
      <c r="RZX540" s="17"/>
      <c r="RZY540" s="17"/>
      <c r="RZZ540" s="17"/>
      <c r="SAA540" s="17"/>
      <c r="SAB540" s="17"/>
      <c r="SAC540" s="17"/>
      <c r="SAD540" s="17"/>
      <c r="SAE540" s="17"/>
      <c r="SAF540" s="17"/>
      <c r="SAG540" s="17"/>
      <c r="SAH540" s="17"/>
      <c r="SAI540" s="17"/>
      <c r="SAJ540" s="17"/>
      <c r="SAK540" s="17"/>
      <c r="SAL540" s="17"/>
      <c r="SAM540" s="17"/>
      <c r="SAN540" s="17"/>
      <c r="SAO540" s="17"/>
      <c r="SAP540" s="17"/>
      <c r="SAQ540" s="17"/>
      <c r="SAR540" s="17"/>
      <c r="SAS540" s="17"/>
      <c r="SAT540" s="17"/>
      <c r="SAU540" s="17"/>
      <c r="SAV540" s="17"/>
      <c r="SAW540" s="17"/>
      <c r="SAX540" s="17"/>
      <c r="SAY540" s="17"/>
      <c r="SAZ540" s="17"/>
      <c r="SBA540" s="17"/>
      <c r="SBB540" s="17"/>
      <c r="SBC540" s="17"/>
      <c r="SBD540" s="17"/>
      <c r="SBE540" s="17"/>
      <c r="SBF540" s="17"/>
      <c r="SBG540" s="17"/>
      <c r="SBH540" s="17"/>
      <c r="SBI540" s="17"/>
      <c r="SBJ540" s="17"/>
      <c r="SBK540" s="17"/>
      <c r="SBL540" s="17"/>
      <c r="SBM540" s="17"/>
      <c r="SBN540" s="17"/>
      <c r="SBO540" s="17"/>
      <c r="SBP540" s="17"/>
      <c r="SBQ540" s="17"/>
      <c r="SBR540" s="17"/>
      <c r="SBS540" s="17"/>
      <c r="SBT540" s="17"/>
      <c r="SBU540" s="17"/>
      <c r="SBV540" s="17"/>
      <c r="SBW540" s="17"/>
      <c r="SBX540" s="17"/>
      <c r="SBY540" s="17"/>
      <c r="SBZ540" s="17"/>
      <c r="SCA540" s="17"/>
      <c r="SCB540" s="17"/>
      <c r="SCC540" s="17"/>
      <c r="SCD540" s="17"/>
      <c r="SCE540" s="17"/>
      <c r="SCF540" s="17"/>
      <c r="SCG540" s="17"/>
      <c r="SCH540" s="17"/>
      <c r="SCI540" s="17"/>
      <c r="SCJ540" s="17"/>
      <c r="SCK540" s="17"/>
      <c r="SCL540" s="17"/>
      <c r="SCM540" s="17"/>
      <c r="SCN540" s="17"/>
      <c r="SCO540" s="17"/>
      <c r="SCP540" s="17"/>
      <c r="SCQ540" s="17"/>
      <c r="SCR540" s="17"/>
      <c r="SCS540" s="17"/>
      <c r="SCT540" s="17"/>
      <c r="SCU540" s="17"/>
      <c r="SCV540" s="17"/>
      <c r="SCW540" s="17"/>
      <c r="SCX540" s="17"/>
      <c r="SCY540" s="17"/>
      <c r="SCZ540" s="17"/>
      <c r="SDA540" s="17"/>
      <c r="SDB540" s="17"/>
      <c r="SDC540" s="17"/>
      <c r="SDD540" s="17"/>
      <c r="SDE540" s="17"/>
      <c r="SDF540" s="17"/>
      <c r="SDG540" s="17"/>
      <c r="SDH540" s="17"/>
      <c r="SDI540" s="17"/>
      <c r="SDJ540" s="17"/>
      <c r="SDK540" s="17"/>
      <c r="SDL540" s="17"/>
      <c r="SDM540" s="17"/>
      <c r="SDN540" s="17"/>
      <c r="SDO540" s="17"/>
      <c r="SDP540" s="17"/>
      <c r="SDQ540" s="17"/>
      <c r="SDR540" s="17"/>
      <c r="SDS540" s="17"/>
      <c r="SDT540" s="17"/>
      <c r="SDU540" s="17"/>
      <c r="SDV540" s="17"/>
      <c r="SDW540" s="17"/>
      <c r="SDX540" s="17"/>
      <c r="SDY540" s="17"/>
      <c r="SDZ540" s="17"/>
      <c r="SEA540" s="17"/>
      <c r="SEB540" s="17"/>
      <c r="SEC540" s="17"/>
      <c r="SED540" s="17"/>
      <c r="SEE540" s="17"/>
      <c r="SEF540" s="17"/>
      <c r="SEG540" s="17"/>
      <c r="SEH540" s="17"/>
      <c r="SEI540" s="17"/>
      <c r="SEJ540" s="17"/>
      <c r="SEK540" s="17"/>
      <c r="SEL540" s="17"/>
      <c r="SEM540" s="17"/>
      <c r="SEN540" s="17"/>
      <c r="SEO540" s="17"/>
      <c r="SEP540" s="17"/>
      <c r="SEQ540" s="17"/>
      <c r="SER540" s="17"/>
      <c r="SES540" s="17"/>
      <c r="SET540" s="17"/>
      <c r="SEU540" s="17"/>
      <c r="SEV540" s="17"/>
      <c r="SEW540" s="17"/>
      <c r="SEX540" s="17"/>
      <c r="SEY540" s="17"/>
      <c r="SEZ540" s="17"/>
      <c r="SFA540" s="17"/>
      <c r="SFB540" s="17"/>
      <c r="SFC540" s="17"/>
      <c r="SFD540" s="17"/>
      <c r="SFE540" s="17"/>
      <c r="SFF540" s="17"/>
      <c r="SFG540" s="17"/>
      <c r="SFH540" s="17"/>
      <c r="SFI540" s="17"/>
      <c r="SFJ540" s="17"/>
      <c r="SFK540" s="17"/>
      <c r="SFL540" s="17"/>
      <c r="SFM540" s="17"/>
      <c r="SFN540" s="17"/>
      <c r="SFO540" s="17"/>
      <c r="SFP540" s="17"/>
      <c r="SFQ540" s="17"/>
      <c r="SFR540" s="17"/>
      <c r="SFS540" s="17"/>
      <c r="SFT540" s="17"/>
      <c r="SFU540" s="17"/>
      <c r="SFV540" s="17"/>
      <c r="SFW540" s="17"/>
      <c r="SFX540" s="17"/>
      <c r="SFY540" s="17"/>
      <c r="SFZ540" s="17"/>
      <c r="SGA540" s="17"/>
      <c r="SGB540" s="17"/>
      <c r="SGC540" s="17"/>
      <c r="SGD540" s="17"/>
      <c r="SGE540" s="17"/>
      <c r="SGF540" s="17"/>
      <c r="SGG540" s="17"/>
      <c r="SGH540" s="17"/>
      <c r="SGI540" s="17"/>
      <c r="SGJ540" s="17"/>
      <c r="SGK540" s="17"/>
      <c r="SGL540" s="17"/>
      <c r="SGM540" s="17"/>
      <c r="SGN540" s="17"/>
      <c r="SGO540" s="17"/>
      <c r="SGP540" s="17"/>
      <c r="SGQ540" s="17"/>
      <c r="SGR540" s="17"/>
      <c r="SGS540" s="17"/>
      <c r="SGT540" s="17"/>
      <c r="SGU540" s="17"/>
      <c r="SGV540" s="17"/>
      <c r="SGW540" s="17"/>
      <c r="SGX540" s="17"/>
      <c r="SGY540" s="17"/>
      <c r="SGZ540" s="17"/>
      <c r="SHA540" s="17"/>
      <c r="SHB540" s="17"/>
      <c r="SHC540" s="17"/>
      <c r="SHD540" s="17"/>
      <c r="SHE540" s="17"/>
      <c r="SHF540" s="17"/>
      <c r="SHG540" s="17"/>
      <c r="SHH540" s="17"/>
      <c r="SHI540" s="17"/>
      <c r="SHJ540" s="17"/>
      <c r="SHK540" s="17"/>
      <c r="SHL540" s="17"/>
      <c r="SHM540" s="17"/>
      <c r="SHN540" s="17"/>
      <c r="SHO540" s="17"/>
      <c r="SHP540" s="17"/>
      <c r="SHQ540" s="17"/>
      <c r="SHR540" s="17"/>
      <c r="SHS540" s="17"/>
      <c r="SHT540" s="17"/>
      <c r="SHU540" s="17"/>
      <c r="SHV540" s="17"/>
      <c r="SHW540" s="17"/>
      <c r="SHX540" s="17"/>
      <c r="SHY540" s="17"/>
      <c r="SHZ540" s="17"/>
      <c r="SIA540" s="17"/>
      <c r="SIB540" s="17"/>
      <c r="SIC540" s="17"/>
      <c r="SID540" s="17"/>
      <c r="SIE540" s="17"/>
      <c r="SIF540" s="17"/>
      <c r="SIG540" s="17"/>
      <c r="SIH540" s="17"/>
      <c r="SII540" s="17"/>
      <c r="SIJ540" s="17"/>
      <c r="SIK540" s="17"/>
      <c r="SIL540" s="17"/>
      <c r="SIM540" s="17"/>
      <c r="SIN540" s="17"/>
      <c r="SIO540" s="17"/>
      <c r="SIP540" s="17"/>
      <c r="SIQ540" s="17"/>
      <c r="SIR540" s="17"/>
      <c r="SIS540" s="17"/>
      <c r="SIT540" s="17"/>
      <c r="SIU540" s="17"/>
      <c r="SIV540" s="17"/>
      <c r="SIW540" s="17"/>
      <c r="SIX540" s="17"/>
      <c r="SIY540" s="17"/>
      <c r="SIZ540" s="17"/>
      <c r="SJA540" s="17"/>
      <c r="SJB540" s="17"/>
      <c r="SJC540" s="17"/>
      <c r="SJD540" s="17"/>
      <c r="SJE540" s="17"/>
      <c r="SJF540" s="17"/>
      <c r="SJG540" s="17"/>
      <c r="SJH540" s="17"/>
      <c r="SJI540" s="17"/>
      <c r="SJJ540" s="17"/>
      <c r="SJK540" s="17"/>
      <c r="SJL540" s="17"/>
      <c r="SJM540" s="17"/>
      <c r="SJN540" s="17"/>
      <c r="SJO540" s="17"/>
      <c r="SJP540" s="17"/>
      <c r="SJQ540" s="17"/>
      <c r="SJR540" s="17"/>
      <c r="SJS540" s="17"/>
      <c r="SJT540" s="17"/>
      <c r="SJU540" s="17"/>
      <c r="SJV540" s="17"/>
      <c r="SJW540" s="17"/>
      <c r="SJX540" s="17"/>
      <c r="SJY540" s="17"/>
      <c r="SJZ540" s="17"/>
      <c r="SKA540" s="17"/>
      <c r="SKB540" s="17"/>
      <c r="SKC540" s="17"/>
      <c r="SKD540" s="17"/>
      <c r="SKE540" s="17"/>
      <c r="SKF540" s="17"/>
      <c r="SKG540" s="17"/>
      <c r="SKH540" s="17"/>
      <c r="SKI540" s="17"/>
      <c r="SKJ540" s="17"/>
      <c r="SKK540" s="17"/>
      <c r="SKL540" s="17"/>
      <c r="SKM540" s="17"/>
      <c r="SKN540" s="17"/>
      <c r="SKO540" s="17"/>
      <c r="SKP540" s="17"/>
      <c r="SKQ540" s="17"/>
      <c r="SKR540" s="17"/>
      <c r="SKS540" s="17"/>
      <c r="SKT540" s="17"/>
      <c r="SKU540" s="17"/>
      <c r="SKV540" s="17"/>
      <c r="SKW540" s="17"/>
      <c r="SKX540" s="17"/>
      <c r="SKY540" s="17"/>
      <c r="SKZ540" s="17"/>
      <c r="SLA540" s="17"/>
      <c r="SLB540" s="17"/>
      <c r="SLC540" s="17"/>
      <c r="SLD540" s="17"/>
      <c r="SLE540" s="17"/>
      <c r="SLF540" s="17"/>
      <c r="SLG540" s="17"/>
      <c r="SLH540" s="17"/>
      <c r="SLI540" s="17"/>
      <c r="SLJ540" s="17"/>
      <c r="SLK540" s="17"/>
      <c r="SLL540" s="17"/>
      <c r="SLM540" s="17"/>
      <c r="SLN540" s="17"/>
      <c r="SLO540" s="17"/>
      <c r="SLP540" s="17"/>
      <c r="SLQ540" s="17"/>
      <c r="SLR540" s="17"/>
      <c r="SLS540" s="17"/>
      <c r="SLT540" s="17"/>
      <c r="SLU540" s="17"/>
      <c r="SLV540" s="17"/>
      <c r="SLW540" s="17"/>
      <c r="SLX540" s="17"/>
      <c r="SLY540" s="17"/>
      <c r="SLZ540" s="17"/>
      <c r="SMA540" s="17"/>
      <c r="SMB540" s="17"/>
      <c r="SMC540" s="17"/>
      <c r="SMD540" s="17"/>
      <c r="SME540" s="17"/>
      <c r="SMF540" s="17"/>
      <c r="SMG540" s="17"/>
      <c r="SMH540" s="17"/>
      <c r="SMI540" s="17"/>
      <c r="SMJ540" s="17"/>
      <c r="SMK540" s="17"/>
      <c r="SML540" s="17"/>
      <c r="SMM540" s="17"/>
      <c r="SMN540" s="17"/>
      <c r="SMO540" s="17"/>
      <c r="SMP540" s="17"/>
      <c r="SMQ540" s="17"/>
      <c r="SMR540" s="17"/>
      <c r="SMS540" s="17"/>
      <c r="SMT540" s="17"/>
      <c r="SMU540" s="17"/>
      <c r="SMV540" s="17"/>
      <c r="SMW540" s="17"/>
      <c r="SMX540" s="17"/>
      <c r="SMY540" s="17"/>
      <c r="SMZ540" s="17"/>
      <c r="SNA540" s="17"/>
      <c r="SNB540" s="17"/>
      <c r="SNC540" s="17"/>
      <c r="SND540" s="17"/>
      <c r="SNE540" s="17"/>
      <c r="SNF540" s="17"/>
      <c r="SNG540" s="17"/>
      <c r="SNH540" s="17"/>
      <c r="SNI540" s="17"/>
      <c r="SNJ540" s="17"/>
      <c r="SNK540" s="17"/>
      <c r="SNL540" s="17"/>
      <c r="SNM540" s="17"/>
      <c r="SNN540" s="17"/>
      <c r="SNO540" s="17"/>
      <c r="SNP540" s="17"/>
      <c r="SNQ540" s="17"/>
      <c r="SNR540" s="17"/>
      <c r="SNS540" s="17"/>
      <c r="SNT540" s="17"/>
      <c r="SNU540" s="17"/>
      <c r="SNV540" s="17"/>
      <c r="SNW540" s="17"/>
      <c r="SNX540" s="17"/>
      <c r="SNY540" s="17"/>
      <c r="SNZ540" s="17"/>
      <c r="SOA540" s="17"/>
      <c r="SOB540" s="17"/>
      <c r="SOC540" s="17"/>
      <c r="SOD540" s="17"/>
      <c r="SOE540" s="17"/>
      <c r="SOF540" s="17"/>
      <c r="SOG540" s="17"/>
      <c r="SOH540" s="17"/>
      <c r="SOI540" s="17"/>
      <c r="SOJ540" s="17"/>
      <c r="SOK540" s="17"/>
      <c r="SOL540" s="17"/>
      <c r="SOM540" s="17"/>
      <c r="SON540" s="17"/>
      <c r="SOO540" s="17"/>
      <c r="SOP540" s="17"/>
      <c r="SOQ540" s="17"/>
      <c r="SOR540" s="17"/>
      <c r="SOS540" s="17"/>
      <c r="SOT540" s="17"/>
      <c r="SOU540" s="17"/>
      <c r="SOV540" s="17"/>
      <c r="SOW540" s="17"/>
      <c r="SOX540" s="17"/>
      <c r="SOY540" s="17"/>
      <c r="SOZ540" s="17"/>
      <c r="SPA540" s="17"/>
      <c r="SPB540" s="17"/>
      <c r="SPC540" s="17"/>
      <c r="SPD540" s="17"/>
      <c r="SPE540" s="17"/>
      <c r="SPF540" s="17"/>
      <c r="SPG540" s="17"/>
      <c r="SPH540" s="17"/>
      <c r="SPI540" s="17"/>
      <c r="SPJ540" s="17"/>
      <c r="SPK540" s="17"/>
      <c r="SPL540" s="17"/>
      <c r="SPM540" s="17"/>
      <c r="SPN540" s="17"/>
      <c r="SPO540" s="17"/>
      <c r="SPP540" s="17"/>
      <c r="SPQ540" s="17"/>
      <c r="SPR540" s="17"/>
      <c r="SPS540" s="17"/>
      <c r="SPT540" s="17"/>
      <c r="SPU540" s="17"/>
      <c r="SPV540" s="17"/>
      <c r="SPW540" s="17"/>
      <c r="SPX540" s="17"/>
      <c r="SPY540" s="17"/>
      <c r="SPZ540" s="17"/>
      <c r="SQA540" s="17"/>
      <c r="SQB540" s="17"/>
      <c r="SQC540" s="17"/>
      <c r="SQD540" s="17"/>
      <c r="SQE540" s="17"/>
      <c r="SQF540" s="17"/>
      <c r="SQG540" s="17"/>
      <c r="SQH540" s="17"/>
      <c r="SQI540" s="17"/>
      <c r="SQJ540" s="17"/>
      <c r="SQK540" s="17"/>
      <c r="SQL540" s="17"/>
      <c r="SQM540" s="17"/>
      <c r="SQN540" s="17"/>
      <c r="SQO540" s="17"/>
      <c r="SQP540" s="17"/>
      <c r="SQQ540" s="17"/>
      <c r="SQR540" s="17"/>
      <c r="SQS540" s="17"/>
      <c r="SQT540" s="17"/>
      <c r="SQU540" s="17"/>
      <c r="SQV540" s="17"/>
      <c r="SQW540" s="17"/>
      <c r="SQX540" s="17"/>
      <c r="SQY540" s="17"/>
      <c r="SQZ540" s="17"/>
      <c r="SRA540" s="17"/>
      <c r="SRB540" s="17"/>
      <c r="SRC540" s="17"/>
      <c r="SRD540" s="17"/>
      <c r="SRE540" s="17"/>
      <c r="SRF540" s="17"/>
      <c r="SRG540" s="17"/>
      <c r="SRH540" s="17"/>
      <c r="SRI540" s="17"/>
      <c r="SRJ540" s="17"/>
      <c r="SRK540" s="17"/>
      <c r="SRL540" s="17"/>
      <c r="SRM540" s="17"/>
      <c r="SRN540" s="17"/>
      <c r="SRO540" s="17"/>
      <c r="SRP540" s="17"/>
      <c r="SRQ540" s="17"/>
      <c r="SRR540" s="17"/>
      <c r="SRS540" s="17"/>
      <c r="SRT540" s="17"/>
      <c r="SRU540" s="17"/>
      <c r="SRV540" s="17"/>
      <c r="SRW540" s="17"/>
      <c r="SRX540" s="17"/>
      <c r="SRY540" s="17"/>
      <c r="SRZ540" s="17"/>
      <c r="SSA540" s="17"/>
      <c r="SSB540" s="17"/>
      <c r="SSC540" s="17"/>
      <c r="SSD540" s="17"/>
      <c r="SSE540" s="17"/>
      <c r="SSF540" s="17"/>
      <c r="SSG540" s="17"/>
      <c r="SSH540" s="17"/>
      <c r="SSI540" s="17"/>
      <c r="SSJ540" s="17"/>
      <c r="SSK540" s="17"/>
      <c r="SSL540" s="17"/>
      <c r="SSM540" s="17"/>
      <c r="SSN540" s="17"/>
      <c r="SSO540" s="17"/>
      <c r="SSP540" s="17"/>
      <c r="SSQ540" s="17"/>
      <c r="SSR540" s="17"/>
      <c r="SSS540" s="17"/>
      <c r="SST540" s="17"/>
      <c r="SSU540" s="17"/>
      <c r="SSV540" s="17"/>
      <c r="SSW540" s="17"/>
      <c r="SSX540" s="17"/>
      <c r="SSY540" s="17"/>
      <c r="SSZ540" s="17"/>
      <c r="STA540" s="17"/>
      <c r="STB540" s="17"/>
      <c r="STC540" s="17"/>
      <c r="STD540" s="17"/>
      <c r="STE540" s="17"/>
      <c r="STF540" s="17"/>
      <c r="STG540" s="17"/>
      <c r="STH540" s="17"/>
      <c r="STI540" s="17"/>
      <c r="STJ540" s="17"/>
      <c r="STK540" s="17"/>
      <c r="STL540" s="17"/>
      <c r="STM540" s="17"/>
      <c r="STN540" s="17"/>
      <c r="STO540" s="17"/>
      <c r="STP540" s="17"/>
      <c r="STQ540" s="17"/>
      <c r="STR540" s="17"/>
      <c r="STS540" s="17"/>
      <c r="STT540" s="17"/>
      <c r="STU540" s="17"/>
      <c r="STV540" s="17"/>
      <c r="STW540" s="17"/>
      <c r="STX540" s="17"/>
      <c r="STY540" s="17"/>
      <c r="STZ540" s="17"/>
      <c r="SUA540" s="17"/>
      <c r="SUB540" s="17"/>
      <c r="SUC540" s="17"/>
      <c r="SUD540" s="17"/>
      <c r="SUE540" s="17"/>
      <c r="SUF540" s="17"/>
      <c r="SUG540" s="17"/>
      <c r="SUH540" s="17"/>
      <c r="SUI540" s="17"/>
      <c r="SUJ540" s="17"/>
      <c r="SUK540" s="17"/>
      <c r="SUL540" s="17"/>
      <c r="SUM540" s="17"/>
      <c r="SUN540" s="17"/>
      <c r="SUO540" s="17"/>
      <c r="SUP540" s="17"/>
      <c r="SUQ540" s="17"/>
      <c r="SUR540" s="17"/>
      <c r="SUS540" s="17"/>
      <c r="SUT540" s="17"/>
      <c r="SUU540" s="17"/>
      <c r="SUV540" s="17"/>
      <c r="SUW540" s="17"/>
      <c r="SUX540" s="17"/>
      <c r="SUY540" s="17"/>
      <c r="SUZ540" s="17"/>
      <c r="SVA540" s="17"/>
      <c r="SVB540" s="17"/>
      <c r="SVC540" s="17"/>
      <c r="SVD540" s="17"/>
      <c r="SVE540" s="17"/>
      <c r="SVF540" s="17"/>
      <c r="SVG540" s="17"/>
      <c r="SVH540" s="17"/>
      <c r="SVI540" s="17"/>
      <c r="SVJ540" s="17"/>
      <c r="SVK540" s="17"/>
      <c r="SVL540" s="17"/>
      <c r="SVM540" s="17"/>
      <c r="SVN540" s="17"/>
      <c r="SVO540" s="17"/>
      <c r="SVP540" s="17"/>
      <c r="SVQ540" s="17"/>
      <c r="SVR540" s="17"/>
      <c r="SVS540" s="17"/>
      <c r="SVT540" s="17"/>
      <c r="SVU540" s="17"/>
      <c r="SVV540" s="17"/>
      <c r="SVW540" s="17"/>
      <c r="SVX540" s="17"/>
      <c r="SVY540" s="17"/>
      <c r="SVZ540" s="17"/>
      <c r="SWA540" s="17"/>
      <c r="SWB540" s="17"/>
      <c r="SWC540" s="17"/>
      <c r="SWD540" s="17"/>
      <c r="SWE540" s="17"/>
      <c r="SWF540" s="17"/>
      <c r="SWG540" s="17"/>
      <c r="SWH540" s="17"/>
      <c r="SWI540" s="17"/>
      <c r="SWJ540" s="17"/>
      <c r="SWK540" s="17"/>
      <c r="SWL540" s="17"/>
      <c r="SWM540" s="17"/>
      <c r="SWN540" s="17"/>
      <c r="SWO540" s="17"/>
      <c r="SWP540" s="17"/>
      <c r="SWQ540" s="17"/>
      <c r="SWR540" s="17"/>
      <c r="SWS540" s="17"/>
      <c r="SWT540" s="17"/>
      <c r="SWU540" s="17"/>
      <c r="SWV540" s="17"/>
      <c r="SWW540" s="17"/>
      <c r="SWX540" s="17"/>
      <c r="SWY540" s="17"/>
      <c r="SWZ540" s="17"/>
      <c r="SXA540" s="17"/>
      <c r="SXB540" s="17"/>
      <c r="SXC540" s="17"/>
      <c r="SXD540" s="17"/>
      <c r="SXE540" s="17"/>
      <c r="SXF540" s="17"/>
      <c r="SXG540" s="17"/>
      <c r="SXH540" s="17"/>
      <c r="SXI540" s="17"/>
      <c r="SXJ540" s="17"/>
      <c r="SXK540" s="17"/>
      <c r="SXL540" s="17"/>
      <c r="SXM540" s="17"/>
      <c r="SXN540" s="17"/>
      <c r="SXO540" s="17"/>
      <c r="SXP540" s="17"/>
      <c r="SXQ540" s="17"/>
      <c r="SXR540" s="17"/>
      <c r="SXS540" s="17"/>
      <c r="SXT540" s="17"/>
      <c r="SXU540" s="17"/>
      <c r="SXV540" s="17"/>
      <c r="SXW540" s="17"/>
      <c r="SXX540" s="17"/>
      <c r="SXY540" s="17"/>
      <c r="SXZ540" s="17"/>
      <c r="SYA540" s="17"/>
      <c r="SYB540" s="17"/>
      <c r="SYC540" s="17"/>
      <c r="SYD540" s="17"/>
      <c r="SYE540" s="17"/>
      <c r="SYF540" s="17"/>
      <c r="SYG540" s="17"/>
      <c r="SYH540" s="17"/>
      <c r="SYI540" s="17"/>
      <c r="SYJ540" s="17"/>
      <c r="SYK540" s="17"/>
      <c r="SYL540" s="17"/>
      <c r="SYM540" s="17"/>
      <c r="SYN540" s="17"/>
      <c r="SYO540" s="17"/>
      <c r="SYP540" s="17"/>
      <c r="SYQ540" s="17"/>
      <c r="SYR540" s="17"/>
      <c r="SYS540" s="17"/>
      <c r="SYT540" s="17"/>
      <c r="SYU540" s="17"/>
      <c r="SYV540" s="17"/>
      <c r="SYW540" s="17"/>
      <c r="SYX540" s="17"/>
      <c r="SYY540" s="17"/>
      <c r="SYZ540" s="17"/>
      <c r="SZA540" s="17"/>
      <c r="SZB540" s="17"/>
      <c r="SZC540" s="17"/>
      <c r="SZD540" s="17"/>
      <c r="SZE540" s="17"/>
      <c r="SZF540" s="17"/>
      <c r="SZG540" s="17"/>
      <c r="SZH540" s="17"/>
      <c r="SZI540" s="17"/>
      <c r="SZJ540" s="17"/>
      <c r="SZK540" s="17"/>
      <c r="SZL540" s="17"/>
      <c r="SZM540" s="17"/>
      <c r="SZN540" s="17"/>
      <c r="SZO540" s="17"/>
      <c r="SZP540" s="17"/>
      <c r="SZQ540" s="17"/>
      <c r="SZR540" s="17"/>
      <c r="SZS540" s="17"/>
      <c r="SZT540" s="17"/>
      <c r="SZU540" s="17"/>
      <c r="SZV540" s="17"/>
      <c r="SZW540" s="17"/>
      <c r="SZX540" s="17"/>
      <c r="SZY540" s="17"/>
      <c r="SZZ540" s="17"/>
      <c r="TAA540" s="17"/>
      <c r="TAB540" s="17"/>
      <c r="TAC540" s="17"/>
      <c r="TAD540" s="17"/>
      <c r="TAE540" s="17"/>
      <c r="TAF540" s="17"/>
      <c r="TAG540" s="17"/>
      <c r="TAH540" s="17"/>
      <c r="TAI540" s="17"/>
      <c r="TAJ540" s="17"/>
      <c r="TAK540" s="17"/>
      <c r="TAL540" s="17"/>
      <c r="TAM540" s="17"/>
      <c r="TAN540" s="17"/>
      <c r="TAO540" s="17"/>
      <c r="TAP540" s="17"/>
      <c r="TAQ540" s="17"/>
      <c r="TAR540" s="17"/>
      <c r="TAS540" s="17"/>
      <c r="TAT540" s="17"/>
      <c r="TAU540" s="17"/>
      <c r="TAV540" s="17"/>
      <c r="TAW540" s="17"/>
      <c r="TAX540" s="17"/>
      <c r="TAY540" s="17"/>
      <c r="TAZ540" s="17"/>
      <c r="TBA540" s="17"/>
      <c r="TBB540" s="17"/>
      <c r="TBC540" s="17"/>
      <c r="TBD540" s="17"/>
      <c r="TBE540" s="17"/>
      <c r="TBF540" s="17"/>
      <c r="TBG540" s="17"/>
      <c r="TBH540" s="17"/>
      <c r="TBI540" s="17"/>
      <c r="TBJ540" s="17"/>
      <c r="TBK540" s="17"/>
      <c r="TBL540" s="17"/>
      <c r="TBM540" s="17"/>
      <c r="TBN540" s="17"/>
      <c r="TBO540" s="17"/>
      <c r="TBP540" s="17"/>
      <c r="TBQ540" s="17"/>
      <c r="TBR540" s="17"/>
      <c r="TBS540" s="17"/>
      <c r="TBT540" s="17"/>
      <c r="TBU540" s="17"/>
      <c r="TBV540" s="17"/>
      <c r="TBW540" s="17"/>
      <c r="TBX540" s="17"/>
      <c r="TBY540" s="17"/>
      <c r="TBZ540" s="17"/>
      <c r="TCA540" s="17"/>
      <c r="TCB540" s="17"/>
      <c r="TCC540" s="17"/>
      <c r="TCD540" s="17"/>
      <c r="TCE540" s="17"/>
      <c r="TCF540" s="17"/>
      <c r="TCG540" s="17"/>
      <c r="TCH540" s="17"/>
      <c r="TCI540" s="17"/>
      <c r="TCJ540" s="17"/>
      <c r="TCK540" s="17"/>
      <c r="TCL540" s="17"/>
      <c r="TCM540" s="17"/>
      <c r="TCN540" s="17"/>
      <c r="TCO540" s="17"/>
      <c r="TCP540" s="17"/>
      <c r="TCQ540" s="17"/>
      <c r="TCR540" s="17"/>
      <c r="TCS540" s="17"/>
      <c r="TCT540" s="17"/>
      <c r="TCU540" s="17"/>
      <c r="TCV540" s="17"/>
      <c r="TCW540" s="17"/>
      <c r="TCX540" s="17"/>
      <c r="TCY540" s="17"/>
      <c r="TCZ540" s="17"/>
      <c r="TDA540" s="17"/>
      <c r="TDB540" s="17"/>
      <c r="TDC540" s="17"/>
      <c r="TDD540" s="17"/>
      <c r="TDE540" s="17"/>
      <c r="TDF540" s="17"/>
      <c r="TDG540" s="17"/>
      <c r="TDH540" s="17"/>
      <c r="TDI540" s="17"/>
      <c r="TDJ540" s="17"/>
      <c r="TDK540" s="17"/>
      <c r="TDL540" s="17"/>
      <c r="TDM540" s="17"/>
      <c r="TDN540" s="17"/>
      <c r="TDO540" s="17"/>
      <c r="TDP540" s="17"/>
      <c r="TDQ540" s="17"/>
      <c r="TDR540" s="17"/>
      <c r="TDS540" s="17"/>
      <c r="TDT540" s="17"/>
      <c r="TDU540" s="17"/>
      <c r="TDV540" s="17"/>
      <c r="TDW540" s="17"/>
      <c r="TDX540" s="17"/>
      <c r="TDY540" s="17"/>
      <c r="TDZ540" s="17"/>
      <c r="TEA540" s="17"/>
      <c r="TEB540" s="17"/>
      <c r="TEC540" s="17"/>
      <c r="TED540" s="17"/>
      <c r="TEE540" s="17"/>
      <c r="TEF540" s="17"/>
      <c r="TEG540" s="17"/>
      <c r="TEH540" s="17"/>
      <c r="TEI540" s="17"/>
      <c r="TEJ540" s="17"/>
      <c r="TEK540" s="17"/>
      <c r="TEL540" s="17"/>
      <c r="TEM540" s="17"/>
      <c r="TEN540" s="17"/>
      <c r="TEO540" s="17"/>
      <c r="TEP540" s="17"/>
      <c r="TEQ540" s="17"/>
      <c r="TER540" s="17"/>
      <c r="TES540" s="17"/>
      <c r="TET540" s="17"/>
      <c r="TEU540" s="17"/>
      <c r="TEV540" s="17"/>
      <c r="TEW540" s="17"/>
      <c r="TEX540" s="17"/>
      <c r="TEY540" s="17"/>
      <c r="TEZ540" s="17"/>
      <c r="TFA540" s="17"/>
      <c r="TFB540" s="17"/>
      <c r="TFC540" s="17"/>
      <c r="TFD540" s="17"/>
      <c r="TFE540" s="17"/>
      <c r="TFF540" s="17"/>
      <c r="TFG540" s="17"/>
      <c r="TFH540" s="17"/>
      <c r="TFI540" s="17"/>
      <c r="TFJ540" s="17"/>
      <c r="TFK540" s="17"/>
      <c r="TFL540" s="17"/>
      <c r="TFM540" s="17"/>
      <c r="TFN540" s="17"/>
      <c r="TFO540" s="17"/>
      <c r="TFP540" s="17"/>
      <c r="TFQ540" s="17"/>
      <c r="TFR540" s="17"/>
      <c r="TFS540" s="17"/>
      <c r="TFT540" s="17"/>
      <c r="TFU540" s="17"/>
      <c r="TFV540" s="17"/>
      <c r="TFW540" s="17"/>
      <c r="TFX540" s="17"/>
      <c r="TFY540" s="17"/>
      <c r="TFZ540" s="17"/>
      <c r="TGA540" s="17"/>
      <c r="TGB540" s="17"/>
      <c r="TGC540" s="17"/>
      <c r="TGD540" s="17"/>
      <c r="TGE540" s="17"/>
      <c r="TGF540" s="17"/>
      <c r="TGG540" s="17"/>
      <c r="TGH540" s="17"/>
      <c r="TGI540" s="17"/>
      <c r="TGJ540" s="17"/>
      <c r="TGK540" s="17"/>
      <c r="TGL540" s="17"/>
      <c r="TGM540" s="17"/>
      <c r="TGN540" s="17"/>
      <c r="TGO540" s="17"/>
      <c r="TGP540" s="17"/>
      <c r="TGQ540" s="17"/>
      <c r="TGR540" s="17"/>
      <c r="TGS540" s="17"/>
      <c r="TGT540" s="17"/>
      <c r="TGU540" s="17"/>
      <c r="TGV540" s="17"/>
      <c r="TGW540" s="17"/>
      <c r="TGX540" s="17"/>
      <c r="TGY540" s="17"/>
      <c r="TGZ540" s="17"/>
      <c r="THA540" s="17"/>
      <c r="THB540" s="17"/>
      <c r="THC540" s="17"/>
      <c r="THD540" s="17"/>
      <c r="THE540" s="17"/>
      <c r="THF540" s="17"/>
      <c r="THG540" s="17"/>
      <c r="THH540" s="17"/>
      <c r="THI540" s="17"/>
      <c r="THJ540" s="17"/>
      <c r="THK540" s="17"/>
      <c r="THL540" s="17"/>
      <c r="THM540" s="17"/>
      <c r="THN540" s="17"/>
      <c r="THO540" s="17"/>
      <c r="THP540" s="17"/>
      <c r="THQ540" s="17"/>
      <c r="THR540" s="17"/>
      <c r="THS540" s="17"/>
      <c r="THT540" s="17"/>
      <c r="THU540" s="17"/>
      <c r="THV540" s="17"/>
      <c r="THW540" s="17"/>
      <c r="THX540" s="17"/>
      <c r="THY540" s="17"/>
      <c r="THZ540" s="17"/>
      <c r="TIA540" s="17"/>
      <c r="TIB540" s="17"/>
      <c r="TIC540" s="17"/>
      <c r="TID540" s="17"/>
      <c r="TIE540" s="17"/>
      <c r="TIF540" s="17"/>
      <c r="TIG540" s="17"/>
      <c r="TIH540" s="17"/>
      <c r="TII540" s="17"/>
      <c r="TIJ540" s="17"/>
      <c r="TIK540" s="17"/>
      <c r="TIL540" s="17"/>
      <c r="TIM540" s="17"/>
      <c r="TIN540" s="17"/>
      <c r="TIO540" s="17"/>
      <c r="TIP540" s="17"/>
      <c r="TIQ540" s="17"/>
      <c r="TIR540" s="17"/>
      <c r="TIS540" s="17"/>
      <c r="TIT540" s="17"/>
      <c r="TIU540" s="17"/>
      <c r="TIV540" s="17"/>
      <c r="TIW540" s="17"/>
      <c r="TIX540" s="17"/>
      <c r="TIY540" s="17"/>
      <c r="TIZ540" s="17"/>
      <c r="TJA540" s="17"/>
      <c r="TJB540" s="17"/>
      <c r="TJC540" s="17"/>
      <c r="TJD540" s="17"/>
      <c r="TJE540" s="17"/>
      <c r="TJF540" s="17"/>
      <c r="TJG540" s="17"/>
      <c r="TJH540" s="17"/>
      <c r="TJI540" s="17"/>
      <c r="TJJ540" s="17"/>
      <c r="TJK540" s="17"/>
      <c r="TJL540" s="17"/>
      <c r="TJM540" s="17"/>
      <c r="TJN540" s="17"/>
      <c r="TJO540" s="17"/>
      <c r="TJP540" s="17"/>
      <c r="TJQ540" s="17"/>
      <c r="TJR540" s="17"/>
      <c r="TJS540" s="17"/>
      <c r="TJT540" s="17"/>
      <c r="TJU540" s="17"/>
      <c r="TJV540" s="17"/>
      <c r="TJW540" s="17"/>
      <c r="TJX540" s="17"/>
      <c r="TJY540" s="17"/>
      <c r="TJZ540" s="17"/>
      <c r="TKA540" s="17"/>
      <c r="TKB540" s="17"/>
      <c r="TKC540" s="17"/>
      <c r="TKD540" s="17"/>
      <c r="TKE540" s="17"/>
      <c r="TKF540" s="17"/>
      <c r="TKG540" s="17"/>
      <c r="TKH540" s="17"/>
      <c r="TKI540" s="17"/>
      <c r="TKJ540" s="17"/>
      <c r="TKK540" s="17"/>
      <c r="TKL540" s="17"/>
      <c r="TKM540" s="17"/>
      <c r="TKN540" s="17"/>
      <c r="TKO540" s="17"/>
      <c r="TKP540" s="17"/>
      <c r="TKQ540" s="17"/>
      <c r="TKR540" s="17"/>
      <c r="TKS540" s="17"/>
      <c r="TKT540" s="17"/>
      <c r="TKU540" s="17"/>
      <c r="TKV540" s="17"/>
      <c r="TKW540" s="17"/>
      <c r="TKX540" s="17"/>
      <c r="TKY540" s="17"/>
      <c r="TKZ540" s="17"/>
      <c r="TLA540" s="17"/>
      <c r="TLB540" s="17"/>
      <c r="TLC540" s="17"/>
      <c r="TLD540" s="17"/>
      <c r="TLE540" s="17"/>
      <c r="TLF540" s="17"/>
      <c r="TLG540" s="17"/>
      <c r="TLH540" s="17"/>
      <c r="TLI540" s="17"/>
      <c r="TLJ540" s="17"/>
      <c r="TLK540" s="17"/>
      <c r="TLL540" s="17"/>
      <c r="TLM540" s="17"/>
      <c r="TLN540" s="17"/>
      <c r="TLO540" s="17"/>
      <c r="TLP540" s="17"/>
      <c r="TLQ540" s="17"/>
      <c r="TLR540" s="17"/>
      <c r="TLS540" s="17"/>
      <c r="TLT540" s="17"/>
      <c r="TLU540" s="17"/>
      <c r="TLV540" s="17"/>
      <c r="TLW540" s="17"/>
      <c r="TLX540" s="17"/>
      <c r="TLY540" s="17"/>
      <c r="TLZ540" s="17"/>
      <c r="TMA540" s="17"/>
      <c r="TMB540" s="17"/>
      <c r="TMC540" s="17"/>
      <c r="TMD540" s="17"/>
      <c r="TME540" s="17"/>
      <c r="TMF540" s="17"/>
      <c r="TMG540" s="17"/>
      <c r="TMH540" s="17"/>
      <c r="TMI540" s="17"/>
      <c r="TMJ540" s="17"/>
      <c r="TMK540" s="17"/>
      <c r="TML540" s="17"/>
      <c r="TMM540" s="17"/>
      <c r="TMN540" s="17"/>
      <c r="TMO540" s="17"/>
      <c r="TMP540" s="17"/>
      <c r="TMQ540" s="17"/>
      <c r="TMR540" s="17"/>
      <c r="TMS540" s="17"/>
      <c r="TMT540" s="17"/>
      <c r="TMU540" s="17"/>
      <c r="TMV540" s="17"/>
      <c r="TMW540" s="17"/>
      <c r="TMX540" s="17"/>
      <c r="TMY540" s="17"/>
      <c r="TMZ540" s="17"/>
      <c r="TNA540" s="17"/>
      <c r="TNB540" s="17"/>
      <c r="TNC540" s="17"/>
      <c r="TND540" s="17"/>
      <c r="TNE540" s="17"/>
      <c r="TNF540" s="17"/>
      <c r="TNG540" s="17"/>
      <c r="TNH540" s="17"/>
      <c r="TNI540" s="17"/>
      <c r="TNJ540" s="17"/>
      <c r="TNK540" s="17"/>
      <c r="TNL540" s="17"/>
      <c r="TNM540" s="17"/>
      <c r="TNN540" s="17"/>
      <c r="TNO540" s="17"/>
      <c r="TNP540" s="17"/>
      <c r="TNQ540" s="17"/>
      <c r="TNR540" s="17"/>
      <c r="TNS540" s="17"/>
      <c r="TNT540" s="17"/>
      <c r="TNU540" s="17"/>
      <c r="TNV540" s="17"/>
      <c r="TNW540" s="17"/>
      <c r="TNX540" s="17"/>
      <c r="TNY540" s="17"/>
      <c r="TNZ540" s="17"/>
      <c r="TOA540" s="17"/>
      <c r="TOB540" s="17"/>
      <c r="TOC540" s="17"/>
      <c r="TOD540" s="17"/>
      <c r="TOE540" s="17"/>
      <c r="TOF540" s="17"/>
      <c r="TOG540" s="17"/>
      <c r="TOH540" s="17"/>
      <c r="TOI540" s="17"/>
      <c r="TOJ540" s="17"/>
      <c r="TOK540" s="17"/>
      <c r="TOL540" s="17"/>
      <c r="TOM540" s="17"/>
      <c r="TON540" s="17"/>
      <c r="TOO540" s="17"/>
      <c r="TOP540" s="17"/>
      <c r="TOQ540" s="17"/>
      <c r="TOR540" s="17"/>
      <c r="TOS540" s="17"/>
      <c r="TOT540" s="17"/>
      <c r="TOU540" s="17"/>
      <c r="TOV540" s="17"/>
      <c r="TOW540" s="17"/>
      <c r="TOX540" s="17"/>
      <c r="TOY540" s="17"/>
      <c r="TOZ540" s="17"/>
      <c r="TPA540" s="17"/>
      <c r="TPB540" s="17"/>
      <c r="TPC540" s="17"/>
      <c r="TPD540" s="17"/>
      <c r="TPE540" s="17"/>
      <c r="TPF540" s="17"/>
      <c r="TPG540" s="17"/>
      <c r="TPH540" s="17"/>
      <c r="TPI540" s="17"/>
      <c r="TPJ540" s="17"/>
      <c r="TPK540" s="17"/>
      <c r="TPL540" s="17"/>
      <c r="TPM540" s="17"/>
      <c r="TPN540" s="17"/>
      <c r="TPO540" s="17"/>
      <c r="TPP540" s="17"/>
      <c r="TPQ540" s="17"/>
      <c r="TPR540" s="17"/>
      <c r="TPS540" s="17"/>
      <c r="TPT540" s="17"/>
      <c r="TPU540" s="17"/>
      <c r="TPV540" s="17"/>
      <c r="TPW540" s="17"/>
      <c r="TPX540" s="17"/>
      <c r="TPY540" s="17"/>
      <c r="TPZ540" s="17"/>
      <c r="TQA540" s="17"/>
      <c r="TQB540" s="17"/>
      <c r="TQC540" s="17"/>
      <c r="TQD540" s="17"/>
      <c r="TQE540" s="17"/>
      <c r="TQF540" s="17"/>
      <c r="TQG540" s="17"/>
      <c r="TQH540" s="17"/>
      <c r="TQI540" s="17"/>
      <c r="TQJ540" s="17"/>
      <c r="TQK540" s="17"/>
      <c r="TQL540" s="17"/>
      <c r="TQM540" s="17"/>
      <c r="TQN540" s="17"/>
      <c r="TQO540" s="17"/>
      <c r="TQP540" s="17"/>
      <c r="TQQ540" s="17"/>
      <c r="TQR540" s="17"/>
      <c r="TQS540" s="17"/>
      <c r="TQT540" s="17"/>
      <c r="TQU540" s="17"/>
      <c r="TQV540" s="17"/>
      <c r="TQW540" s="17"/>
      <c r="TQX540" s="17"/>
      <c r="TQY540" s="17"/>
      <c r="TQZ540" s="17"/>
      <c r="TRA540" s="17"/>
      <c r="TRB540" s="17"/>
      <c r="TRC540" s="17"/>
      <c r="TRD540" s="17"/>
      <c r="TRE540" s="17"/>
      <c r="TRF540" s="17"/>
      <c r="TRG540" s="17"/>
      <c r="TRH540" s="17"/>
      <c r="TRI540" s="17"/>
      <c r="TRJ540" s="17"/>
      <c r="TRK540" s="17"/>
      <c r="TRL540" s="17"/>
      <c r="TRM540" s="17"/>
      <c r="TRN540" s="17"/>
      <c r="TRO540" s="17"/>
      <c r="TRP540" s="17"/>
      <c r="TRQ540" s="17"/>
      <c r="TRR540" s="17"/>
      <c r="TRS540" s="17"/>
      <c r="TRT540" s="17"/>
      <c r="TRU540" s="17"/>
      <c r="TRV540" s="17"/>
      <c r="TRW540" s="17"/>
      <c r="TRX540" s="17"/>
      <c r="TRY540" s="17"/>
      <c r="TRZ540" s="17"/>
      <c r="TSA540" s="17"/>
      <c r="TSB540" s="17"/>
      <c r="TSC540" s="17"/>
      <c r="TSD540" s="17"/>
      <c r="TSE540" s="17"/>
      <c r="TSF540" s="17"/>
      <c r="TSG540" s="17"/>
      <c r="TSH540" s="17"/>
      <c r="TSI540" s="17"/>
      <c r="TSJ540" s="17"/>
      <c r="TSK540" s="17"/>
      <c r="TSL540" s="17"/>
      <c r="TSM540" s="17"/>
      <c r="TSN540" s="17"/>
      <c r="TSO540" s="17"/>
      <c r="TSP540" s="17"/>
      <c r="TSQ540" s="17"/>
      <c r="TSR540" s="17"/>
      <c r="TSS540" s="17"/>
      <c r="TST540" s="17"/>
      <c r="TSU540" s="17"/>
      <c r="TSV540" s="17"/>
      <c r="TSW540" s="17"/>
      <c r="TSX540" s="17"/>
      <c r="TSY540" s="17"/>
      <c r="TSZ540" s="17"/>
      <c r="TTA540" s="17"/>
      <c r="TTB540" s="17"/>
      <c r="TTC540" s="17"/>
      <c r="TTD540" s="17"/>
      <c r="TTE540" s="17"/>
      <c r="TTF540" s="17"/>
      <c r="TTG540" s="17"/>
      <c r="TTH540" s="17"/>
      <c r="TTI540" s="17"/>
      <c r="TTJ540" s="17"/>
      <c r="TTK540" s="17"/>
      <c r="TTL540" s="17"/>
      <c r="TTM540" s="17"/>
      <c r="TTN540" s="17"/>
      <c r="TTO540" s="17"/>
      <c r="TTP540" s="17"/>
      <c r="TTQ540" s="17"/>
      <c r="TTR540" s="17"/>
      <c r="TTS540" s="17"/>
      <c r="TTT540" s="17"/>
      <c r="TTU540" s="17"/>
      <c r="TTV540" s="17"/>
      <c r="TTW540" s="17"/>
      <c r="TTX540" s="17"/>
      <c r="TTY540" s="17"/>
      <c r="TTZ540" s="17"/>
      <c r="TUA540" s="17"/>
      <c r="TUB540" s="17"/>
      <c r="TUC540" s="17"/>
      <c r="TUD540" s="17"/>
      <c r="TUE540" s="17"/>
      <c r="TUF540" s="17"/>
      <c r="TUG540" s="17"/>
      <c r="TUH540" s="17"/>
      <c r="TUI540" s="17"/>
      <c r="TUJ540" s="17"/>
      <c r="TUK540" s="17"/>
      <c r="TUL540" s="17"/>
      <c r="TUM540" s="17"/>
      <c r="TUN540" s="17"/>
      <c r="TUO540" s="17"/>
      <c r="TUP540" s="17"/>
      <c r="TUQ540" s="17"/>
      <c r="TUR540" s="17"/>
      <c r="TUS540" s="17"/>
      <c r="TUT540" s="17"/>
      <c r="TUU540" s="17"/>
      <c r="TUV540" s="17"/>
      <c r="TUW540" s="17"/>
      <c r="TUX540" s="17"/>
      <c r="TUY540" s="17"/>
      <c r="TUZ540" s="17"/>
      <c r="TVA540" s="17"/>
      <c r="TVB540" s="17"/>
      <c r="TVC540" s="17"/>
      <c r="TVD540" s="17"/>
      <c r="TVE540" s="17"/>
      <c r="TVF540" s="17"/>
      <c r="TVG540" s="17"/>
      <c r="TVH540" s="17"/>
      <c r="TVI540" s="17"/>
      <c r="TVJ540" s="17"/>
      <c r="TVK540" s="17"/>
      <c r="TVL540" s="17"/>
      <c r="TVM540" s="17"/>
      <c r="TVN540" s="17"/>
      <c r="TVO540" s="17"/>
      <c r="TVP540" s="17"/>
      <c r="TVQ540" s="17"/>
      <c r="TVR540" s="17"/>
      <c r="TVS540" s="17"/>
      <c r="TVT540" s="17"/>
      <c r="TVU540" s="17"/>
      <c r="TVV540" s="17"/>
      <c r="TVW540" s="17"/>
      <c r="TVX540" s="17"/>
      <c r="TVY540" s="17"/>
      <c r="TVZ540" s="17"/>
      <c r="TWA540" s="17"/>
      <c r="TWB540" s="17"/>
      <c r="TWC540" s="17"/>
      <c r="TWD540" s="17"/>
      <c r="TWE540" s="17"/>
      <c r="TWF540" s="17"/>
      <c r="TWG540" s="17"/>
      <c r="TWH540" s="17"/>
      <c r="TWI540" s="17"/>
      <c r="TWJ540" s="17"/>
      <c r="TWK540" s="17"/>
      <c r="TWL540" s="17"/>
      <c r="TWM540" s="17"/>
      <c r="TWN540" s="17"/>
      <c r="TWO540" s="17"/>
      <c r="TWP540" s="17"/>
      <c r="TWQ540" s="17"/>
      <c r="TWR540" s="17"/>
      <c r="TWS540" s="17"/>
      <c r="TWT540" s="17"/>
      <c r="TWU540" s="17"/>
      <c r="TWV540" s="17"/>
      <c r="TWW540" s="17"/>
      <c r="TWX540" s="17"/>
      <c r="TWY540" s="17"/>
      <c r="TWZ540" s="17"/>
      <c r="TXA540" s="17"/>
      <c r="TXB540" s="17"/>
      <c r="TXC540" s="17"/>
      <c r="TXD540" s="17"/>
      <c r="TXE540" s="17"/>
      <c r="TXF540" s="17"/>
      <c r="TXG540" s="17"/>
      <c r="TXH540" s="17"/>
      <c r="TXI540" s="17"/>
      <c r="TXJ540" s="17"/>
      <c r="TXK540" s="17"/>
      <c r="TXL540" s="17"/>
      <c r="TXM540" s="17"/>
      <c r="TXN540" s="17"/>
      <c r="TXO540" s="17"/>
      <c r="TXP540" s="17"/>
      <c r="TXQ540" s="17"/>
      <c r="TXR540" s="17"/>
      <c r="TXS540" s="17"/>
      <c r="TXT540" s="17"/>
      <c r="TXU540" s="17"/>
      <c r="TXV540" s="17"/>
      <c r="TXW540" s="17"/>
      <c r="TXX540" s="17"/>
      <c r="TXY540" s="17"/>
      <c r="TXZ540" s="17"/>
      <c r="TYA540" s="17"/>
      <c r="TYB540" s="17"/>
      <c r="TYC540" s="17"/>
      <c r="TYD540" s="17"/>
      <c r="TYE540" s="17"/>
      <c r="TYF540" s="17"/>
      <c r="TYG540" s="17"/>
      <c r="TYH540" s="17"/>
      <c r="TYI540" s="17"/>
      <c r="TYJ540" s="17"/>
      <c r="TYK540" s="17"/>
      <c r="TYL540" s="17"/>
      <c r="TYM540" s="17"/>
      <c r="TYN540" s="17"/>
      <c r="TYO540" s="17"/>
      <c r="TYP540" s="17"/>
      <c r="TYQ540" s="17"/>
      <c r="TYR540" s="17"/>
      <c r="TYS540" s="17"/>
      <c r="TYT540" s="17"/>
      <c r="TYU540" s="17"/>
      <c r="TYV540" s="17"/>
      <c r="TYW540" s="17"/>
      <c r="TYX540" s="17"/>
      <c r="TYY540" s="17"/>
      <c r="TYZ540" s="17"/>
      <c r="TZA540" s="17"/>
      <c r="TZB540" s="17"/>
      <c r="TZC540" s="17"/>
      <c r="TZD540" s="17"/>
      <c r="TZE540" s="17"/>
      <c r="TZF540" s="17"/>
      <c r="TZG540" s="17"/>
      <c r="TZH540" s="17"/>
      <c r="TZI540" s="17"/>
      <c r="TZJ540" s="17"/>
      <c r="TZK540" s="17"/>
      <c r="TZL540" s="17"/>
      <c r="TZM540" s="17"/>
      <c r="TZN540" s="17"/>
      <c r="TZO540" s="17"/>
      <c r="TZP540" s="17"/>
      <c r="TZQ540" s="17"/>
      <c r="TZR540" s="17"/>
      <c r="TZS540" s="17"/>
      <c r="TZT540" s="17"/>
      <c r="TZU540" s="17"/>
      <c r="TZV540" s="17"/>
      <c r="TZW540" s="17"/>
      <c r="TZX540" s="17"/>
      <c r="TZY540" s="17"/>
      <c r="TZZ540" s="17"/>
      <c r="UAA540" s="17"/>
      <c r="UAB540" s="17"/>
      <c r="UAC540" s="17"/>
      <c r="UAD540" s="17"/>
      <c r="UAE540" s="17"/>
      <c r="UAF540" s="17"/>
      <c r="UAG540" s="17"/>
      <c r="UAH540" s="17"/>
      <c r="UAI540" s="17"/>
      <c r="UAJ540" s="17"/>
      <c r="UAK540" s="17"/>
      <c r="UAL540" s="17"/>
      <c r="UAM540" s="17"/>
      <c r="UAN540" s="17"/>
      <c r="UAO540" s="17"/>
      <c r="UAP540" s="17"/>
      <c r="UAQ540" s="17"/>
      <c r="UAR540" s="17"/>
      <c r="UAS540" s="17"/>
      <c r="UAT540" s="17"/>
      <c r="UAU540" s="17"/>
      <c r="UAV540" s="17"/>
      <c r="UAW540" s="17"/>
      <c r="UAX540" s="17"/>
      <c r="UAY540" s="17"/>
      <c r="UAZ540" s="17"/>
      <c r="UBA540" s="17"/>
      <c r="UBB540" s="17"/>
      <c r="UBC540" s="17"/>
      <c r="UBD540" s="17"/>
      <c r="UBE540" s="17"/>
      <c r="UBF540" s="17"/>
      <c r="UBG540" s="17"/>
      <c r="UBH540" s="17"/>
      <c r="UBI540" s="17"/>
      <c r="UBJ540" s="17"/>
      <c r="UBK540" s="17"/>
      <c r="UBL540" s="17"/>
      <c r="UBM540" s="17"/>
      <c r="UBN540" s="17"/>
      <c r="UBO540" s="17"/>
      <c r="UBP540" s="17"/>
      <c r="UBQ540" s="17"/>
      <c r="UBR540" s="17"/>
      <c r="UBS540" s="17"/>
      <c r="UBT540" s="17"/>
      <c r="UBU540" s="17"/>
      <c r="UBV540" s="17"/>
      <c r="UBW540" s="17"/>
      <c r="UBX540" s="17"/>
      <c r="UBY540" s="17"/>
      <c r="UBZ540" s="17"/>
      <c r="UCA540" s="17"/>
      <c r="UCB540" s="17"/>
      <c r="UCC540" s="17"/>
      <c r="UCD540" s="17"/>
      <c r="UCE540" s="17"/>
      <c r="UCF540" s="17"/>
      <c r="UCG540" s="17"/>
      <c r="UCH540" s="17"/>
      <c r="UCI540" s="17"/>
      <c r="UCJ540" s="17"/>
      <c r="UCK540" s="17"/>
      <c r="UCL540" s="17"/>
      <c r="UCM540" s="17"/>
      <c r="UCN540" s="17"/>
      <c r="UCO540" s="17"/>
      <c r="UCP540" s="17"/>
      <c r="UCQ540" s="17"/>
      <c r="UCR540" s="17"/>
      <c r="UCS540" s="17"/>
      <c r="UCT540" s="17"/>
      <c r="UCU540" s="17"/>
      <c r="UCV540" s="17"/>
      <c r="UCW540" s="17"/>
      <c r="UCX540" s="17"/>
      <c r="UCY540" s="17"/>
      <c r="UCZ540" s="17"/>
      <c r="UDA540" s="17"/>
      <c r="UDB540" s="17"/>
      <c r="UDC540" s="17"/>
      <c r="UDD540" s="17"/>
      <c r="UDE540" s="17"/>
      <c r="UDF540" s="17"/>
      <c r="UDG540" s="17"/>
      <c r="UDH540" s="17"/>
      <c r="UDI540" s="17"/>
      <c r="UDJ540" s="17"/>
      <c r="UDK540" s="17"/>
      <c r="UDL540" s="17"/>
      <c r="UDM540" s="17"/>
      <c r="UDN540" s="17"/>
      <c r="UDO540" s="17"/>
      <c r="UDP540" s="17"/>
      <c r="UDQ540" s="17"/>
      <c r="UDR540" s="17"/>
      <c r="UDS540" s="17"/>
      <c r="UDT540" s="17"/>
      <c r="UDU540" s="17"/>
      <c r="UDV540" s="17"/>
      <c r="UDW540" s="17"/>
      <c r="UDX540" s="17"/>
      <c r="UDY540" s="17"/>
      <c r="UDZ540" s="17"/>
      <c r="UEA540" s="17"/>
      <c r="UEB540" s="17"/>
      <c r="UEC540" s="17"/>
      <c r="UED540" s="17"/>
      <c r="UEE540" s="17"/>
      <c r="UEF540" s="17"/>
      <c r="UEG540" s="17"/>
      <c r="UEH540" s="17"/>
      <c r="UEI540" s="17"/>
      <c r="UEJ540" s="17"/>
      <c r="UEK540" s="17"/>
      <c r="UEL540" s="17"/>
      <c r="UEM540" s="17"/>
      <c r="UEN540" s="17"/>
      <c r="UEO540" s="17"/>
      <c r="UEP540" s="17"/>
      <c r="UEQ540" s="17"/>
      <c r="UER540" s="17"/>
      <c r="UES540" s="17"/>
      <c r="UET540" s="17"/>
      <c r="UEU540" s="17"/>
      <c r="UEV540" s="17"/>
      <c r="UEW540" s="17"/>
      <c r="UEX540" s="17"/>
      <c r="UEY540" s="17"/>
      <c r="UEZ540" s="17"/>
      <c r="UFA540" s="17"/>
      <c r="UFB540" s="17"/>
      <c r="UFC540" s="17"/>
      <c r="UFD540" s="17"/>
      <c r="UFE540" s="17"/>
      <c r="UFF540" s="17"/>
      <c r="UFG540" s="17"/>
      <c r="UFH540" s="17"/>
      <c r="UFI540" s="17"/>
      <c r="UFJ540" s="17"/>
      <c r="UFK540" s="17"/>
      <c r="UFL540" s="17"/>
      <c r="UFM540" s="17"/>
      <c r="UFN540" s="17"/>
      <c r="UFO540" s="17"/>
      <c r="UFP540" s="17"/>
      <c r="UFQ540" s="17"/>
      <c r="UFR540" s="17"/>
      <c r="UFS540" s="17"/>
      <c r="UFT540" s="17"/>
      <c r="UFU540" s="17"/>
      <c r="UFV540" s="17"/>
      <c r="UFW540" s="17"/>
      <c r="UFX540" s="17"/>
      <c r="UFY540" s="17"/>
      <c r="UFZ540" s="17"/>
      <c r="UGA540" s="17"/>
      <c r="UGB540" s="17"/>
      <c r="UGC540" s="17"/>
      <c r="UGD540" s="17"/>
      <c r="UGE540" s="17"/>
      <c r="UGF540" s="17"/>
      <c r="UGG540" s="17"/>
      <c r="UGH540" s="17"/>
      <c r="UGI540" s="17"/>
      <c r="UGJ540" s="17"/>
      <c r="UGK540" s="17"/>
      <c r="UGL540" s="17"/>
      <c r="UGM540" s="17"/>
      <c r="UGN540" s="17"/>
      <c r="UGO540" s="17"/>
      <c r="UGP540" s="17"/>
      <c r="UGQ540" s="17"/>
      <c r="UGR540" s="17"/>
      <c r="UGS540" s="17"/>
      <c r="UGT540" s="17"/>
      <c r="UGU540" s="17"/>
      <c r="UGV540" s="17"/>
      <c r="UGW540" s="17"/>
      <c r="UGX540" s="17"/>
      <c r="UGY540" s="17"/>
      <c r="UGZ540" s="17"/>
      <c r="UHA540" s="17"/>
      <c r="UHB540" s="17"/>
      <c r="UHC540" s="17"/>
      <c r="UHD540" s="17"/>
      <c r="UHE540" s="17"/>
      <c r="UHF540" s="17"/>
      <c r="UHG540" s="17"/>
      <c r="UHH540" s="17"/>
      <c r="UHI540" s="17"/>
      <c r="UHJ540" s="17"/>
      <c r="UHK540" s="17"/>
      <c r="UHL540" s="17"/>
      <c r="UHM540" s="17"/>
      <c r="UHN540" s="17"/>
      <c r="UHO540" s="17"/>
      <c r="UHP540" s="17"/>
      <c r="UHQ540" s="17"/>
      <c r="UHR540" s="17"/>
      <c r="UHS540" s="17"/>
      <c r="UHT540" s="17"/>
      <c r="UHU540" s="17"/>
      <c r="UHV540" s="17"/>
      <c r="UHW540" s="17"/>
      <c r="UHX540" s="17"/>
      <c r="UHY540" s="17"/>
      <c r="UHZ540" s="17"/>
      <c r="UIA540" s="17"/>
      <c r="UIB540" s="17"/>
      <c r="UIC540" s="17"/>
      <c r="UID540" s="17"/>
      <c r="UIE540" s="17"/>
      <c r="UIF540" s="17"/>
      <c r="UIG540" s="17"/>
      <c r="UIH540" s="17"/>
      <c r="UII540" s="17"/>
      <c r="UIJ540" s="17"/>
      <c r="UIK540" s="17"/>
      <c r="UIL540" s="17"/>
      <c r="UIM540" s="17"/>
      <c r="UIN540" s="17"/>
      <c r="UIO540" s="17"/>
      <c r="UIP540" s="17"/>
      <c r="UIQ540" s="17"/>
      <c r="UIR540" s="17"/>
      <c r="UIS540" s="17"/>
      <c r="UIT540" s="17"/>
      <c r="UIU540" s="17"/>
      <c r="UIV540" s="17"/>
      <c r="UIW540" s="17"/>
      <c r="UIX540" s="17"/>
      <c r="UIY540" s="17"/>
      <c r="UIZ540" s="17"/>
      <c r="UJA540" s="17"/>
      <c r="UJB540" s="17"/>
      <c r="UJC540" s="17"/>
      <c r="UJD540" s="17"/>
      <c r="UJE540" s="17"/>
      <c r="UJF540" s="17"/>
      <c r="UJG540" s="17"/>
      <c r="UJH540" s="17"/>
      <c r="UJI540" s="17"/>
      <c r="UJJ540" s="17"/>
      <c r="UJK540" s="17"/>
      <c r="UJL540" s="17"/>
      <c r="UJM540" s="17"/>
      <c r="UJN540" s="17"/>
      <c r="UJO540" s="17"/>
      <c r="UJP540" s="17"/>
      <c r="UJQ540" s="17"/>
      <c r="UJR540" s="17"/>
      <c r="UJS540" s="17"/>
      <c r="UJT540" s="17"/>
      <c r="UJU540" s="17"/>
      <c r="UJV540" s="17"/>
      <c r="UJW540" s="17"/>
      <c r="UJX540" s="17"/>
      <c r="UJY540" s="17"/>
      <c r="UJZ540" s="17"/>
      <c r="UKA540" s="17"/>
      <c r="UKB540" s="17"/>
      <c r="UKC540" s="17"/>
      <c r="UKD540" s="17"/>
      <c r="UKE540" s="17"/>
      <c r="UKF540" s="17"/>
      <c r="UKG540" s="17"/>
      <c r="UKH540" s="17"/>
      <c r="UKI540" s="17"/>
      <c r="UKJ540" s="17"/>
      <c r="UKK540" s="17"/>
      <c r="UKL540" s="17"/>
      <c r="UKM540" s="17"/>
      <c r="UKN540" s="17"/>
      <c r="UKO540" s="17"/>
      <c r="UKP540" s="17"/>
      <c r="UKQ540" s="17"/>
      <c r="UKR540" s="17"/>
      <c r="UKS540" s="17"/>
      <c r="UKT540" s="17"/>
      <c r="UKU540" s="17"/>
      <c r="UKV540" s="17"/>
      <c r="UKW540" s="17"/>
      <c r="UKX540" s="17"/>
      <c r="UKY540" s="17"/>
      <c r="UKZ540" s="17"/>
      <c r="ULA540" s="17"/>
      <c r="ULB540" s="17"/>
      <c r="ULC540" s="17"/>
      <c r="ULD540" s="17"/>
      <c r="ULE540" s="17"/>
      <c r="ULF540" s="17"/>
      <c r="ULG540" s="17"/>
      <c r="ULH540" s="17"/>
      <c r="ULI540" s="17"/>
      <c r="ULJ540" s="17"/>
      <c r="ULK540" s="17"/>
      <c r="ULL540" s="17"/>
      <c r="ULM540" s="17"/>
      <c r="ULN540" s="17"/>
      <c r="ULO540" s="17"/>
      <c r="ULP540" s="17"/>
      <c r="ULQ540" s="17"/>
      <c r="ULR540" s="17"/>
      <c r="ULS540" s="17"/>
      <c r="ULT540" s="17"/>
      <c r="ULU540" s="17"/>
      <c r="ULV540" s="17"/>
      <c r="ULW540" s="17"/>
      <c r="ULX540" s="17"/>
      <c r="ULY540" s="17"/>
      <c r="ULZ540" s="17"/>
      <c r="UMA540" s="17"/>
      <c r="UMB540" s="17"/>
      <c r="UMC540" s="17"/>
      <c r="UMD540" s="17"/>
      <c r="UME540" s="17"/>
      <c r="UMF540" s="17"/>
      <c r="UMG540" s="17"/>
      <c r="UMH540" s="17"/>
      <c r="UMI540" s="17"/>
      <c r="UMJ540" s="17"/>
      <c r="UMK540" s="17"/>
      <c r="UML540" s="17"/>
      <c r="UMM540" s="17"/>
      <c r="UMN540" s="17"/>
      <c r="UMO540" s="17"/>
      <c r="UMP540" s="17"/>
      <c r="UMQ540" s="17"/>
      <c r="UMR540" s="17"/>
      <c r="UMS540" s="17"/>
      <c r="UMT540" s="17"/>
      <c r="UMU540" s="17"/>
      <c r="UMV540" s="17"/>
      <c r="UMW540" s="17"/>
      <c r="UMX540" s="17"/>
      <c r="UMY540" s="17"/>
      <c r="UMZ540" s="17"/>
      <c r="UNA540" s="17"/>
      <c r="UNB540" s="17"/>
      <c r="UNC540" s="17"/>
      <c r="UND540" s="17"/>
      <c r="UNE540" s="17"/>
      <c r="UNF540" s="17"/>
      <c r="UNG540" s="17"/>
      <c r="UNH540" s="17"/>
      <c r="UNI540" s="17"/>
      <c r="UNJ540" s="17"/>
      <c r="UNK540" s="17"/>
      <c r="UNL540" s="17"/>
      <c r="UNM540" s="17"/>
      <c r="UNN540" s="17"/>
      <c r="UNO540" s="17"/>
      <c r="UNP540" s="17"/>
      <c r="UNQ540" s="17"/>
      <c r="UNR540" s="17"/>
      <c r="UNS540" s="17"/>
      <c r="UNT540" s="17"/>
      <c r="UNU540" s="17"/>
      <c r="UNV540" s="17"/>
      <c r="UNW540" s="17"/>
      <c r="UNX540" s="17"/>
      <c r="UNY540" s="17"/>
      <c r="UNZ540" s="17"/>
      <c r="UOA540" s="17"/>
      <c r="UOB540" s="17"/>
      <c r="UOC540" s="17"/>
      <c r="UOD540" s="17"/>
      <c r="UOE540" s="17"/>
      <c r="UOF540" s="17"/>
      <c r="UOG540" s="17"/>
      <c r="UOH540" s="17"/>
      <c r="UOI540" s="17"/>
      <c r="UOJ540" s="17"/>
      <c r="UOK540" s="17"/>
      <c r="UOL540" s="17"/>
      <c r="UOM540" s="17"/>
      <c r="UON540" s="17"/>
      <c r="UOO540" s="17"/>
      <c r="UOP540" s="17"/>
      <c r="UOQ540" s="17"/>
      <c r="UOR540" s="17"/>
      <c r="UOS540" s="17"/>
      <c r="UOT540" s="17"/>
      <c r="UOU540" s="17"/>
      <c r="UOV540" s="17"/>
      <c r="UOW540" s="17"/>
      <c r="UOX540" s="17"/>
      <c r="UOY540" s="17"/>
      <c r="UOZ540" s="17"/>
      <c r="UPA540" s="17"/>
      <c r="UPB540" s="17"/>
      <c r="UPC540" s="17"/>
      <c r="UPD540" s="17"/>
      <c r="UPE540" s="17"/>
      <c r="UPF540" s="17"/>
      <c r="UPG540" s="17"/>
      <c r="UPH540" s="17"/>
      <c r="UPI540" s="17"/>
      <c r="UPJ540" s="17"/>
      <c r="UPK540" s="17"/>
      <c r="UPL540" s="17"/>
      <c r="UPM540" s="17"/>
      <c r="UPN540" s="17"/>
      <c r="UPO540" s="17"/>
      <c r="UPP540" s="17"/>
      <c r="UPQ540" s="17"/>
      <c r="UPR540" s="17"/>
      <c r="UPS540" s="17"/>
      <c r="UPT540" s="17"/>
      <c r="UPU540" s="17"/>
      <c r="UPV540" s="17"/>
      <c r="UPW540" s="17"/>
      <c r="UPX540" s="17"/>
      <c r="UPY540" s="17"/>
      <c r="UPZ540" s="17"/>
      <c r="UQA540" s="17"/>
      <c r="UQB540" s="17"/>
      <c r="UQC540" s="17"/>
      <c r="UQD540" s="17"/>
      <c r="UQE540" s="17"/>
      <c r="UQF540" s="17"/>
      <c r="UQG540" s="17"/>
      <c r="UQH540" s="17"/>
      <c r="UQI540" s="17"/>
      <c r="UQJ540" s="17"/>
      <c r="UQK540" s="17"/>
      <c r="UQL540" s="17"/>
      <c r="UQM540" s="17"/>
      <c r="UQN540" s="17"/>
      <c r="UQO540" s="17"/>
      <c r="UQP540" s="17"/>
      <c r="UQQ540" s="17"/>
      <c r="UQR540" s="17"/>
      <c r="UQS540" s="17"/>
      <c r="UQT540" s="17"/>
      <c r="UQU540" s="17"/>
      <c r="UQV540" s="17"/>
      <c r="UQW540" s="17"/>
      <c r="UQX540" s="17"/>
      <c r="UQY540" s="17"/>
      <c r="UQZ540" s="17"/>
      <c r="URA540" s="17"/>
      <c r="URB540" s="17"/>
      <c r="URC540" s="17"/>
      <c r="URD540" s="17"/>
      <c r="URE540" s="17"/>
      <c r="URF540" s="17"/>
      <c r="URG540" s="17"/>
      <c r="URH540" s="17"/>
      <c r="URI540" s="17"/>
      <c r="URJ540" s="17"/>
      <c r="URK540" s="17"/>
      <c r="URL540" s="17"/>
      <c r="URM540" s="17"/>
      <c r="URN540" s="17"/>
      <c r="URO540" s="17"/>
      <c r="URP540" s="17"/>
      <c r="URQ540" s="17"/>
      <c r="URR540" s="17"/>
      <c r="URS540" s="17"/>
      <c r="URT540" s="17"/>
      <c r="URU540" s="17"/>
      <c r="URV540" s="17"/>
      <c r="URW540" s="17"/>
      <c r="URX540" s="17"/>
      <c r="URY540" s="17"/>
      <c r="URZ540" s="17"/>
      <c r="USA540" s="17"/>
      <c r="USB540" s="17"/>
      <c r="USC540" s="17"/>
      <c r="USD540" s="17"/>
      <c r="USE540" s="17"/>
      <c r="USF540" s="17"/>
      <c r="USG540" s="17"/>
      <c r="USH540" s="17"/>
      <c r="USI540" s="17"/>
      <c r="USJ540" s="17"/>
      <c r="USK540" s="17"/>
      <c r="USL540" s="17"/>
      <c r="USM540" s="17"/>
      <c r="USN540" s="17"/>
      <c r="USO540" s="17"/>
      <c r="USP540" s="17"/>
      <c r="USQ540" s="17"/>
      <c r="USR540" s="17"/>
      <c r="USS540" s="17"/>
      <c r="UST540" s="17"/>
      <c r="USU540" s="17"/>
      <c r="USV540" s="17"/>
      <c r="USW540" s="17"/>
      <c r="USX540" s="17"/>
      <c r="USY540" s="17"/>
      <c r="USZ540" s="17"/>
      <c r="UTA540" s="17"/>
      <c r="UTB540" s="17"/>
      <c r="UTC540" s="17"/>
      <c r="UTD540" s="17"/>
      <c r="UTE540" s="17"/>
      <c r="UTF540" s="17"/>
      <c r="UTG540" s="17"/>
      <c r="UTH540" s="17"/>
      <c r="UTI540" s="17"/>
      <c r="UTJ540" s="17"/>
      <c r="UTK540" s="17"/>
      <c r="UTL540" s="17"/>
      <c r="UTM540" s="17"/>
      <c r="UTN540" s="17"/>
      <c r="UTO540" s="17"/>
      <c r="UTP540" s="17"/>
      <c r="UTQ540" s="17"/>
      <c r="UTR540" s="17"/>
      <c r="UTS540" s="17"/>
      <c r="UTT540" s="17"/>
      <c r="UTU540" s="17"/>
      <c r="UTV540" s="17"/>
      <c r="UTW540" s="17"/>
      <c r="UTX540" s="17"/>
      <c r="UTY540" s="17"/>
      <c r="UTZ540" s="17"/>
      <c r="UUA540" s="17"/>
      <c r="UUB540" s="17"/>
      <c r="UUC540" s="17"/>
      <c r="UUD540" s="17"/>
      <c r="UUE540" s="17"/>
      <c r="UUF540" s="17"/>
      <c r="UUG540" s="17"/>
      <c r="UUH540" s="17"/>
      <c r="UUI540" s="17"/>
      <c r="UUJ540" s="17"/>
      <c r="UUK540" s="17"/>
      <c r="UUL540" s="17"/>
      <c r="UUM540" s="17"/>
      <c r="UUN540" s="17"/>
      <c r="UUO540" s="17"/>
      <c r="UUP540" s="17"/>
      <c r="UUQ540" s="17"/>
      <c r="UUR540" s="17"/>
      <c r="UUS540" s="17"/>
      <c r="UUT540" s="17"/>
      <c r="UUU540" s="17"/>
      <c r="UUV540" s="17"/>
      <c r="UUW540" s="17"/>
      <c r="UUX540" s="17"/>
      <c r="UUY540" s="17"/>
      <c r="UUZ540" s="17"/>
      <c r="UVA540" s="17"/>
      <c r="UVB540" s="17"/>
      <c r="UVC540" s="17"/>
      <c r="UVD540" s="17"/>
      <c r="UVE540" s="17"/>
      <c r="UVF540" s="17"/>
      <c r="UVG540" s="17"/>
      <c r="UVH540" s="17"/>
      <c r="UVI540" s="17"/>
      <c r="UVJ540" s="17"/>
      <c r="UVK540" s="17"/>
      <c r="UVL540" s="17"/>
      <c r="UVM540" s="17"/>
      <c r="UVN540" s="17"/>
      <c r="UVO540" s="17"/>
      <c r="UVP540" s="17"/>
      <c r="UVQ540" s="17"/>
      <c r="UVR540" s="17"/>
      <c r="UVS540" s="17"/>
      <c r="UVT540" s="17"/>
      <c r="UVU540" s="17"/>
      <c r="UVV540" s="17"/>
      <c r="UVW540" s="17"/>
      <c r="UVX540" s="17"/>
      <c r="UVY540" s="17"/>
      <c r="UVZ540" s="17"/>
      <c r="UWA540" s="17"/>
      <c r="UWB540" s="17"/>
      <c r="UWC540" s="17"/>
      <c r="UWD540" s="17"/>
      <c r="UWE540" s="17"/>
      <c r="UWF540" s="17"/>
      <c r="UWG540" s="17"/>
      <c r="UWH540" s="17"/>
      <c r="UWI540" s="17"/>
      <c r="UWJ540" s="17"/>
      <c r="UWK540" s="17"/>
      <c r="UWL540" s="17"/>
      <c r="UWM540" s="17"/>
      <c r="UWN540" s="17"/>
      <c r="UWO540" s="17"/>
      <c r="UWP540" s="17"/>
      <c r="UWQ540" s="17"/>
      <c r="UWR540" s="17"/>
      <c r="UWS540" s="17"/>
      <c r="UWT540" s="17"/>
      <c r="UWU540" s="17"/>
      <c r="UWV540" s="17"/>
      <c r="UWW540" s="17"/>
      <c r="UWX540" s="17"/>
      <c r="UWY540" s="17"/>
      <c r="UWZ540" s="17"/>
      <c r="UXA540" s="17"/>
      <c r="UXB540" s="17"/>
      <c r="UXC540" s="17"/>
      <c r="UXD540" s="17"/>
      <c r="UXE540" s="17"/>
      <c r="UXF540" s="17"/>
      <c r="UXG540" s="17"/>
      <c r="UXH540" s="17"/>
      <c r="UXI540" s="17"/>
      <c r="UXJ540" s="17"/>
      <c r="UXK540" s="17"/>
      <c r="UXL540" s="17"/>
      <c r="UXM540" s="17"/>
      <c r="UXN540" s="17"/>
      <c r="UXO540" s="17"/>
      <c r="UXP540" s="17"/>
      <c r="UXQ540" s="17"/>
      <c r="UXR540" s="17"/>
      <c r="UXS540" s="17"/>
      <c r="UXT540" s="17"/>
      <c r="UXU540" s="17"/>
      <c r="UXV540" s="17"/>
      <c r="UXW540" s="17"/>
      <c r="UXX540" s="17"/>
      <c r="UXY540" s="17"/>
      <c r="UXZ540" s="17"/>
      <c r="UYA540" s="17"/>
      <c r="UYB540" s="17"/>
      <c r="UYC540" s="17"/>
      <c r="UYD540" s="17"/>
      <c r="UYE540" s="17"/>
      <c r="UYF540" s="17"/>
      <c r="UYG540" s="17"/>
      <c r="UYH540" s="17"/>
      <c r="UYI540" s="17"/>
      <c r="UYJ540" s="17"/>
      <c r="UYK540" s="17"/>
      <c r="UYL540" s="17"/>
      <c r="UYM540" s="17"/>
      <c r="UYN540" s="17"/>
      <c r="UYO540" s="17"/>
      <c r="UYP540" s="17"/>
      <c r="UYQ540" s="17"/>
      <c r="UYR540" s="17"/>
      <c r="UYS540" s="17"/>
      <c r="UYT540" s="17"/>
      <c r="UYU540" s="17"/>
      <c r="UYV540" s="17"/>
      <c r="UYW540" s="17"/>
      <c r="UYX540" s="17"/>
      <c r="UYY540" s="17"/>
      <c r="UYZ540" s="17"/>
      <c r="UZA540" s="17"/>
      <c r="UZB540" s="17"/>
      <c r="UZC540" s="17"/>
      <c r="UZD540" s="17"/>
      <c r="UZE540" s="17"/>
      <c r="UZF540" s="17"/>
      <c r="UZG540" s="17"/>
      <c r="UZH540" s="17"/>
      <c r="UZI540" s="17"/>
      <c r="UZJ540" s="17"/>
      <c r="UZK540" s="17"/>
      <c r="UZL540" s="17"/>
      <c r="UZM540" s="17"/>
      <c r="UZN540" s="17"/>
      <c r="UZO540" s="17"/>
      <c r="UZP540" s="17"/>
      <c r="UZQ540" s="17"/>
      <c r="UZR540" s="17"/>
      <c r="UZS540" s="17"/>
      <c r="UZT540" s="17"/>
      <c r="UZU540" s="17"/>
      <c r="UZV540" s="17"/>
      <c r="UZW540" s="17"/>
      <c r="UZX540" s="17"/>
      <c r="UZY540" s="17"/>
      <c r="UZZ540" s="17"/>
      <c r="VAA540" s="17"/>
      <c r="VAB540" s="17"/>
      <c r="VAC540" s="17"/>
      <c r="VAD540" s="17"/>
      <c r="VAE540" s="17"/>
      <c r="VAF540" s="17"/>
      <c r="VAG540" s="17"/>
      <c r="VAH540" s="17"/>
      <c r="VAI540" s="17"/>
      <c r="VAJ540" s="17"/>
      <c r="VAK540" s="17"/>
      <c r="VAL540" s="17"/>
      <c r="VAM540" s="17"/>
      <c r="VAN540" s="17"/>
      <c r="VAO540" s="17"/>
      <c r="VAP540" s="17"/>
      <c r="VAQ540" s="17"/>
      <c r="VAR540" s="17"/>
      <c r="VAS540" s="17"/>
      <c r="VAT540" s="17"/>
      <c r="VAU540" s="17"/>
      <c r="VAV540" s="17"/>
      <c r="VAW540" s="17"/>
      <c r="VAX540" s="17"/>
      <c r="VAY540" s="17"/>
      <c r="VAZ540" s="17"/>
      <c r="VBA540" s="17"/>
      <c r="VBB540" s="17"/>
      <c r="VBC540" s="17"/>
      <c r="VBD540" s="17"/>
      <c r="VBE540" s="17"/>
      <c r="VBF540" s="17"/>
      <c r="VBG540" s="17"/>
      <c r="VBH540" s="17"/>
      <c r="VBI540" s="17"/>
      <c r="VBJ540" s="17"/>
      <c r="VBK540" s="17"/>
      <c r="VBL540" s="17"/>
      <c r="VBM540" s="17"/>
      <c r="VBN540" s="17"/>
      <c r="VBO540" s="17"/>
      <c r="VBP540" s="17"/>
      <c r="VBQ540" s="17"/>
      <c r="VBR540" s="17"/>
      <c r="VBS540" s="17"/>
      <c r="VBT540" s="17"/>
      <c r="VBU540" s="17"/>
      <c r="VBV540" s="17"/>
      <c r="VBW540" s="17"/>
      <c r="VBX540" s="17"/>
      <c r="VBY540" s="17"/>
      <c r="VBZ540" s="17"/>
      <c r="VCA540" s="17"/>
      <c r="VCB540" s="17"/>
      <c r="VCC540" s="17"/>
      <c r="VCD540" s="17"/>
      <c r="VCE540" s="17"/>
      <c r="VCF540" s="17"/>
      <c r="VCG540" s="17"/>
      <c r="VCH540" s="17"/>
      <c r="VCI540" s="17"/>
      <c r="VCJ540" s="17"/>
      <c r="VCK540" s="17"/>
      <c r="VCL540" s="17"/>
      <c r="VCM540" s="17"/>
      <c r="VCN540" s="17"/>
      <c r="VCO540" s="17"/>
      <c r="VCP540" s="17"/>
      <c r="VCQ540" s="17"/>
      <c r="VCR540" s="17"/>
      <c r="VCS540" s="17"/>
      <c r="VCT540" s="17"/>
      <c r="VCU540" s="17"/>
      <c r="VCV540" s="17"/>
      <c r="VCW540" s="17"/>
      <c r="VCX540" s="17"/>
      <c r="VCY540" s="17"/>
      <c r="VCZ540" s="17"/>
      <c r="VDA540" s="17"/>
      <c r="VDB540" s="17"/>
      <c r="VDC540" s="17"/>
      <c r="VDD540" s="17"/>
      <c r="VDE540" s="17"/>
      <c r="VDF540" s="17"/>
      <c r="VDG540" s="17"/>
      <c r="VDH540" s="17"/>
      <c r="VDI540" s="17"/>
      <c r="VDJ540" s="17"/>
      <c r="VDK540" s="17"/>
      <c r="VDL540" s="17"/>
      <c r="VDM540" s="17"/>
      <c r="VDN540" s="17"/>
      <c r="VDO540" s="17"/>
      <c r="VDP540" s="17"/>
      <c r="VDQ540" s="17"/>
      <c r="VDR540" s="17"/>
      <c r="VDS540" s="17"/>
      <c r="VDT540" s="17"/>
      <c r="VDU540" s="17"/>
      <c r="VDV540" s="17"/>
      <c r="VDW540" s="17"/>
      <c r="VDX540" s="17"/>
      <c r="VDY540" s="17"/>
      <c r="VDZ540" s="17"/>
      <c r="VEA540" s="17"/>
      <c r="VEB540" s="17"/>
      <c r="VEC540" s="17"/>
      <c r="VED540" s="17"/>
      <c r="VEE540" s="17"/>
      <c r="VEF540" s="17"/>
      <c r="VEG540" s="17"/>
      <c r="VEH540" s="17"/>
      <c r="VEI540" s="17"/>
      <c r="VEJ540" s="17"/>
      <c r="VEK540" s="17"/>
      <c r="VEL540" s="17"/>
      <c r="VEM540" s="17"/>
      <c r="VEN540" s="17"/>
      <c r="VEO540" s="17"/>
      <c r="VEP540" s="17"/>
      <c r="VEQ540" s="17"/>
      <c r="VER540" s="17"/>
      <c r="VES540" s="17"/>
      <c r="VET540" s="17"/>
      <c r="VEU540" s="17"/>
      <c r="VEV540" s="17"/>
      <c r="VEW540" s="17"/>
      <c r="VEX540" s="17"/>
      <c r="VEY540" s="17"/>
      <c r="VEZ540" s="17"/>
      <c r="VFA540" s="17"/>
      <c r="VFB540" s="17"/>
      <c r="VFC540" s="17"/>
      <c r="VFD540" s="17"/>
      <c r="VFE540" s="17"/>
      <c r="VFF540" s="17"/>
      <c r="VFG540" s="17"/>
      <c r="VFH540" s="17"/>
      <c r="VFI540" s="17"/>
      <c r="VFJ540" s="17"/>
      <c r="VFK540" s="17"/>
      <c r="VFL540" s="17"/>
      <c r="VFM540" s="17"/>
      <c r="VFN540" s="17"/>
      <c r="VFO540" s="17"/>
      <c r="VFP540" s="17"/>
      <c r="VFQ540" s="17"/>
      <c r="VFR540" s="17"/>
      <c r="VFS540" s="17"/>
      <c r="VFT540" s="17"/>
      <c r="VFU540" s="17"/>
      <c r="VFV540" s="17"/>
      <c r="VFW540" s="17"/>
      <c r="VFX540" s="17"/>
      <c r="VFY540" s="17"/>
      <c r="VFZ540" s="17"/>
      <c r="VGA540" s="17"/>
      <c r="VGB540" s="17"/>
      <c r="VGC540" s="17"/>
      <c r="VGD540" s="17"/>
      <c r="VGE540" s="17"/>
      <c r="VGF540" s="17"/>
      <c r="VGG540" s="17"/>
      <c r="VGH540" s="17"/>
      <c r="VGI540" s="17"/>
      <c r="VGJ540" s="17"/>
      <c r="VGK540" s="17"/>
      <c r="VGL540" s="17"/>
      <c r="VGM540" s="17"/>
      <c r="VGN540" s="17"/>
      <c r="VGO540" s="17"/>
      <c r="VGP540" s="17"/>
      <c r="VGQ540" s="17"/>
      <c r="VGR540" s="17"/>
      <c r="VGS540" s="17"/>
      <c r="VGT540" s="17"/>
      <c r="VGU540" s="17"/>
      <c r="VGV540" s="17"/>
      <c r="VGW540" s="17"/>
      <c r="VGX540" s="17"/>
      <c r="VGY540" s="17"/>
      <c r="VGZ540" s="17"/>
      <c r="VHA540" s="17"/>
      <c r="VHB540" s="17"/>
      <c r="VHC540" s="17"/>
      <c r="VHD540" s="17"/>
      <c r="VHE540" s="17"/>
      <c r="VHF540" s="17"/>
      <c r="VHG540" s="17"/>
      <c r="VHH540" s="17"/>
      <c r="VHI540" s="17"/>
      <c r="VHJ540" s="17"/>
      <c r="VHK540" s="17"/>
      <c r="VHL540" s="17"/>
      <c r="VHM540" s="17"/>
      <c r="VHN540" s="17"/>
      <c r="VHO540" s="17"/>
      <c r="VHP540" s="17"/>
      <c r="VHQ540" s="17"/>
      <c r="VHR540" s="17"/>
      <c r="VHS540" s="17"/>
      <c r="VHT540" s="17"/>
      <c r="VHU540" s="17"/>
      <c r="VHV540" s="17"/>
      <c r="VHW540" s="17"/>
      <c r="VHX540" s="17"/>
      <c r="VHY540" s="17"/>
      <c r="VHZ540" s="17"/>
      <c r="VIA540" s="17"/>
      <c r="VIB540" s="17"/>
      <c r="VIC540" s="17"/>
      <c r="VID540" s="17"/>
      <c r="VIE540" s="17"/>
      <c r="VIF540" s="17"/>
      <c r="VIG540" s="17"/>
      <c r="VIH540" s="17"/>
      <c r="VII540" s="17"/>
      <c r="VIJ540" s="17"/>
      <c r="VIK540" s="17"/>
      <c r="VIL540" s="17"/>
      <c r="VIM540" s="17"/>
      <c r="VIN540" s="17"/>
      <c r="VIO540" s="17"/>
      <c r="VIP540" s="17"/>
      <c r="VIQ540" s="17"/>
      <c r="VIR540" s="17"/>
      <c r="VIS540" s="17"/>
      <c r="VIT540" s="17"/>
      <c r="VIU540" s="17"/>
      <c r="VIV540" s="17"/>
      <c r="VIW540" s="17"/>
      <c r="VIX540" s="17"/>
      <c r="VIY540" s="17"/>
      <c r="VIZ540" s="17"/>
      <c r="VJA540" s="17"/>
      <c r="VJB540" s="17"/>
      <c r="VJC540" s="17"/>
      <c r="VJD540" s="17"/>
      <c r="VJE540" s="17"/>
      <c r="VJF540" s="17"/>
      <c r="VJG540" s="17"/>
      <c r="VJH540" s="17"/>
      <c r="VJI540" s="17"/>
      <c r="VJJ540" s="17"/>
      <c r="VJK540" s="17"/>
      <c r="VJL540" s="17"/>
      <c r="VJM540" s="17"/>
      <c r="VJN540" s="17"/>
      <c r="VJO540" s="17"/>
      <c r="VJP540" s="17"/>
      <c r="VJQ540" s="17"/>
      <c r="VJR540" s="17"/>
      <c r="VJS540" s="17"/>
      <c r="VJT540" s="17"/>
      <c r="VJU540" s="17"/>
      <c r="VJV540" s="17"/>
      <c r="VJW540" s="17"/>
      <c r="VJX540" s="17"/>
      <c r="VJY540" s="17"/>
      <c r="VJZ540" s="17"/>
      <c r="VKA540" s="17"/>
      <c r="VKB540" s="17"/>
      <c r="VKC540" s="17"/>
      <c r="VKD540" s="17"/>
      <c r="VKE540" s="17"/>
      <c r="VKF540" s="17"/>
      <c r="VKG540" s="17"/>
      <c r="VKH540" s="17"/>
      <c r="VKI540" s="17"/>
      <c r="VKJ540" s="17"/>
      <c r="VKK540" s="17"/>
      <c r="VKL540" s="17"/>
      <c r="VKM540" s="17"/>
      <c r="VKN540" s="17"/>
      <c r="VKO540" s="17"/>
      <c r="VKP540" s="17"/>
      <c r="VKQ540" s="17"/>
      <c r="VKR540" s="17"/>
      <c r="VKS540" s="17"/>
      <c r="VKT540" s="17"/>
      <c r="VKU540" s="17"/>
      <c r="VKV540" s="17"/>
      <c r="VKW540" s="17"/>
      <c r="VKX540" s="17"/>
      <c r="VKY540" s="17"/>
      <c r="VKZ540" s="17"/>
      <c r="VLA540" s="17"/>
      <c r="VLB540" s="17"/>
      <c r="VLC540" s="17"/>
      <c r="VLD540" s="17"/>
      <c r="VLE540" s="17"/>
      <c r="VLF540" s="17"/>
      <c r="VLG540" s="17"/>
      <c r="VLH540" s="17"/>
      <c r="VLI540" s="17"/>
      <c r="VLJ540" s="17"/>
      <c r="VLK540" s="17"/>
      <c r="VLL540" s="17"/>
      <c r="VLM540" s="17"/>
      <c r="VLN540" s="17"/>
      <c r="VLO540" s="17"/>
      <c r="VLP540" s="17"/>
      <c r="VLQ540" s="17"/>
      <c r="VLR540" s="17"/>
      <c r="VLS540" s="17"/>
      <c r="VLT540" s="17"/>
      <c r="VLU540" s="17"/>
      <c r="VLV540" s="17"/>
      <c r="VLW540" s="17"/>
      <c r="VLX540" s="17"/>
      <c r="VLY540" s="17"/>
      <c r="VLZ540" s="17"/>
      <c r="VMA540" s="17"/>
      <c r="VMB540" s="17"/>
      <c r="VMC540" s="17"/>
      <c r="VMD540" s="17"/>
      <c r="VME540" s="17"/>
      <c r="VMF540" s="17"/>
      <c r="VMG540" s="17"/>
      <c r="VMH540" s="17"/>
      <c r="VMI540" s="17"/>
      <c r="VMJ540" s="17"/>
      <c r="VMK540" s="17"/>
      <c r="VML540" s="17"/>
      <c r="VMM540" s="17"/>
      <c r="VMN540" s="17"/>
      <c r="VMO540" s="17"/>
      <c r="VMP540" s="17"/>
      <c r="VMQ540" s="17"/>
      <c r="VMR540" s="17"/>
      <c r="VMS540" s="17"/>
      <c r="VMT540" s="17"/>
      <c r="VMU540" s="17"/>
      <c r="VMV540" s="17"/>
      <c r="VMW540" s="17"/>
      <c r="VMX540" s="17"/>
      <c r="VMY540" s="17"/>
      <c r="VMZ540" s="17"/>
      <c r="VNA540" s="17"/>
      <c r="VNB540" s="17"/>
      <c r="VNC540" s="17"/>
      <c r="VND540" s="17"/>
      <c r="VNE540" s="17"/>
      <c r="VNF540" s="17"/>
      <c r="VNG540" s="17"/>
      <c r="VNH540" s="17"/>
      <c r="VNI540" s="17"/>
      <c r="VNJ540" s="17"/>
      <c r="VNK540" s="17"/>
      <c r="VNL540" s="17"/>
      <c r="VNM540" s="17"/>
      <c r="VNN540" s="17"/>
      <c r="VNO540" s="17"/>
      <c r="VNP540" s="17"/>
      <c r="VNQ540" s="17"/>
      <c r="VNR540" s="17"/>
      <c r="VNS540" s="17"/>
      <c r="VNT540" s="17"/>
      <c r="VNU540" s="17"/>
      <c r="VNV540" s="17"/>
      <c r="VNW540" s="17"/>
      <c r="VNX540" s="17"/>
      <c r="VNY540" s="17"/>
      <c r="VNZ540" s="17"/>
      <c r="VOA540" s="17"/>
      <c r="VOB540" s="17"/>
      <c r="VOC540" s="17"/>
      <c r="VOD540" s="17"/>
      <c r="VOE540" s="17"/>
      <c r="VOF540" s="17"/>
      <c r="VOG540" s="17"/>
      <c r="VOH540" s="17"/>
      <c r="VOI540" s="17"/>
      <c r="VOJ540" s="17"/>
      <c r="VOK540" s="17"/>
      <c r="VOL540" s="17"/>
      <c r="VOM540" s="17"/>
      <c r="VON540" s="17"/>
      <c r="VOO540" s="17"/>
      <c r="VOP540" s="17"/>
      <c r="VOQ540" s="17"/>
      <c r="VOR540" s="17"/>
      <c r="VOS540" s="17"/>
      <c r="VOT540" s="17"/>
      <c r="VOU540" s="17"/>
      <c r="VOV540" s="17"/>
      <c r="VOW540" s="17"/>
      <c r="VOX540" s="17"/>
      <c r="VOY540" s="17"/>
      <c r="VOZ540" s="17"/>
      <c r="VPA540" s="17"/>
      <c r="VPB540" s="17"/>
      <c r="VPC540" s="17"/>
      <c r="VPD540" s="17"/>
      <c r="VPE540" s="17"/>
      <c r="VPF540" s="17"/>
      <c r="VPG540" s="17"/>
      <c r="VPH540" s="17"/>
      <c r="VPI540" s="17"/>
      <c r="VPJ540" s="17"/>
      <c r="VPK540" s="17"/>
      <c r="VPL540" s="17"/>
      <c r="VPM540" s="17"/>
      <c r="VPN540" s="17"/>
      <c r="VPO540" s="17"/>
      <c r="VPP540" s="17"/>
      <c r="VPQ540" s="17"/>
      <c r="VPR540" s="17"/>
      <c r="VPS540" s="17"/>
      <c r="VPT540" s="17"/>
      <c r="VPU540" s="17"/>
      <c r="VPV540" s="17"/>
      <c r="VPW540" s="17"/>
      <c r="VPX540" s="17"/>
      <c r="VPY540" s="17"/>
      <c r="VPZ540" s="17"/>
      <c r="VQA540" s="17"/>
      <c r="VQB540" s="17"/>
      <c r="VQC540" s="17"/>
      <c r="VQD540" s="17"/>
      <c r="VQE540" s="17"/>
      <c r="VQF540" s="17"/>
      <c r="VQG540" s="17"/>
      <c r="VQH540" s="17"/>
      <c r="VQI540" s="17"/>
      <c r="VQJ540" s="17"/>
      <c r="VQK540" s="17"/>
      <c r="VQL540" s="17"/>
      <c r="VQM540" s="17"/>
      <c r="VQN540" s="17"/>
      <c r="VQO540" s="17"/>
      <c r="VQP540" s="17"/>
      <c r="VQQ540" s="17"/>
      <c r="VQR540" s="17"/>
      <c r="VQS540" s="17"/>
      <c r="VQT540" s="17"/>
      <c r="VQU540" s="17"/>
      <c r="VQV540" s="17"/>
      <c r="VQW540" s="17"/>
      <c r="VQX540" s="17"/>
      <c r="VQY540" s="17"/>
      <c r="VQZ540" s="17"/>
      <c r="VRA540" s="17"/>
      <c r="VRB540" s="17"/>
      <c r="VRC540" s="17"/>
      <c r="VRD540" s="17"/>
      <c r="VRE540" s="17"/>
      <c r="VRF540" s="17"/>
      <c r="VRG540" s="17"/>
      <c r="VRH540" s="17"/>
      <c r="VRI540" s="17"/>
      <c r="VRJ540" s="17"/>
      <c r="VRK540" s="17"/>
      <c r="VRL540" s="17"/>
      <c r="VRM540" s="17"/>
      <c r="VRN540" s="17"/>
      <c r="VRO540" s="17"/>
      <c r="VRP540" s="17"/>
      <c r="VRQ540" s="17"/>
      <c r="VRR540" s="17"/>
      <c r="VRS540" s="17"/>
      <c r="VRT540" s="17"/>
      <c r="VRU540" s="17"/>
      <c r="VRV540" s="17"/>
      <c r="VRW540" s="17"/>
      <c r="VRX540" s="17"/>
      <c r="VRY540" s="17"/>
      <c r="VRZ540" s="17"/>
      <c r="VSA540" s="17"/>
      <c r="VSB540" s="17"/>
      <c r="VSC540" s="17"/>
      <c r="VSD540" s="17"/>
      <c r="VSE540" s="17"/>
      <c r="VSF540" s="17"/>
      <c r="VSG540" s="17"/>
      <c r="VSH540" s="17"/>
      <c r="VSI540" s="17"/>
      <c r="VSJ540" s="17"/>
      <c r="VSK540" s="17"/>
      <c r="VSL540" s="17"/>
      <c r="VSM540" s="17"/>
      <c r="VSN540" s="17"/>
      <c r="VSO540" s="17"/>
      <c r="VSP540" s="17"/>
      <c r="VSQ540" s="17"/>
      <c r="VSR540" s="17"/>
      <c r="VSS540" s="17"/>
      <c r="VST540" s="17"/>
      <c r="VSU540" s="17"/>
      <c r="VSV540" s="17"/>
      <c r="VSW540" s="17"/>
      <c r="VSX540" s="17"/>
      <c r="VSY540" s="17"/>
      <c r="VSZ540" s="17"/>
      <c r="VTA540" s="17"/>
      <c r="VTB540" s="17"/>
      <c r="VTC540" s="17"/>
      <c r="VTD540" s="17"/>
      <c r="VTE540" s="17"/>
      <c r="VTF540" s="17"/>
      <c r="VTG540" s="17"/>
      <c r="VTH540" s="17"/>
      <c r="VTI540" s="17"/>
      <c r="VTJ540" s="17"/>
      <c r="VTK540" s="17"/>
      <c r="VTL540" s="17"/>
      <c r="VTM540" s="17"/>
      <c r="VTN540" s="17"/>
      <c r="VTO540" s="17"/>
      <c r="VTP540" s="17"/>
      <c r="VTQ540" s="17"/>
      <c r="VTR540" s="17"/>
      <c r="VTS540" s="17"/>
      <c r="VTT540" s="17"/>
      <c r="VTU540" s="17"/>
      <c r="VTV540" s="17"/>
      <c r="VTW540" s="17"/>
      <c r="VTX540" s="17"/>
      <c r="VTY540" s="17"/>
      <c r="VTZ540" s="17"/>
      <c r="VUA540" s="17"/>
      <c r="VUB540" s="17"/>
      <c r="VUC540" s="17"/>
      <c r="VUD540" s="17"/>
      <c r="VUE540" s="17"/>
      <c r="VUF540" s="17"/>
      <c r="VUG540" s="17"/>
      <c r="VUH540" s="17"/>
      <c r="VUI540" s="17"/>
      <c r="VUJ540" s="17"/>
      <c r="VUK540" s="17"/>
      <c r="VUL540" s="17"/>
      <c r="VUM540" s="17"/>
      <c r="VUN540" s="17"/>
      <c r="VUO540" s="17"/>
      <c r="VUP540" s="17"/>
      <c r="VUQ540" s="17"/>
      <c r="VUR540" s="17"/>
      <c r="VUS540" s="17"/>
      <c r="VUT540" s="17"/>
      <c r="VUU540" s="17"/>
      <c r="VUV540" s="17"/>
      <c r="VUW540" s="17"/>
      <c r="VUX540" s="17"/>
      <c r="VUY540" s="17"/>
      <c r="VUZ540" s="17"/>
      <c r="VVA540" s="17"/>
      <c r="VVB540" s="17"/>
      <c r="VVC540" s="17"/>
      <c r="VVD540" s="17"/>
      <c r="VVE540" s="17"/>
      <c r="VVF540" s="17"/>
      <c r="VVG540" s="17"/>
      <c r="VVH540" s="17"/>
      <c r="VVI540" s="17"/>
      <c r="VVJ540" s="17"/>
      <c r="VVK540" s="17"/>
      <c r="VVL540" s="17"/>
      <c r="VVM540" s="17"/>
      <c r="VVN540" s="17"/>
      <c r="VVO540" s="17"/>
      <c r="VVP540" s="17"/>
      <c r="VVQ540" s="17"/>
      <c r="VVR540" s="17"/>
      <c r="VVS540" s="17"/>
      <c r="VVT540" s="17"/>
      <c r="VVU540" s="17"/>
      <c r="VVV540" s="17"/>
      <c r="VVW540" s="17"/>
      <c r="VVX540" s="17"/>
      <c r="VVY540" s="17"/>
      <c r="VVZ540" s="17"/>
      <c r="VWA540" s="17"/>
      <c r="VWB540" s="17"/>
      <c r="VWC540" s="17"/>
      <c r="VWD540" s="17"/>
      <c r="VWE540" s="17"/>
      <c r="VWF540" s="17"/>
      <c r="VWG540" s="17"/>
      <c r="VWH540" s="17"/>
      <c r="VWI540" s="17"/>
      <c r="VWJ540" s="17"/>
      <c r="VWK540" s="17"/>
      <c r="VWL540" s="17"/>
      <c r="VWM540" s="17"/>
      <c r="VWN540" s="17"/>
      <c r="VWO540" s="17"/>
      <c r="VWP540" s="17"/>
      <c r="VWQ540" s="17"/>
      <c r="VWR540" s="17"/>
      <c r="VWS540" s="17"/>
      <c r="VWT540" s="17"/>
      <c r="VWU540" s="17"/>
      <c r="VWV540" s="17"/>
      <c r="VWW540" s="17"/>
      <c r="VWX540" s="17"/>
      <c r="VWY540" s="17"/>
      <c r="VWZ540" s="17"/>
      <c r="VXA540" s="17"/>
      <c r="VXB540" s="17"/>
      <c r="VXC540" s="17"/>
      <c r="VXD540" s="17"/>
      <c r="VXE540" s="17"/>
      <c r="VXF540" s="17"/>
      <c r="VXG540" s="17"/>
      <c r="VXH540" s="17"/>
      <c r="VXI540" s="17"/>
      <c r="VXJ540" s="17"/>
      <c r="VXK540" s="17"/>
      <c r="VXL540" s="17"/>
      <c r="VXM540" s="17"/>
      <c r="VXN540" s="17"/>
      <c r="VXO540" s="17"/>
      <c r="VXP540" s="17"/>
      <c r="VXQ540" s="17"/>
      <c r="VXR540" s="17"/>
      <c r="VXS540" s="17"/>
      <c r="VXT540" s="17"/>
      <c r="VXU540" s="17"/>
      <c r="VXV540" s="17"/>
      <c r="VXW540" s="17"/>
      <c r="VXX540" s="17"/>
      <c r="VXY540" s="17"/>
      <c r="VXZ540" s="17"/>
      <c r="VYA540" s="17"/>
      <c r="VYB540" s="17"/>
      <c r="VYC540" s="17"/>
      <c r="VYD540" s="17"/>
      <c r="VYE540" s="17"/>
      <c r="VYF540" s="17"/>
      <c r="VYG540" s="17"/>
      <c r="VYH540" s="17"/>
      <c r="VYI540" s="17"/>
      <c r="VYJ540" s="17"/>
      <c r="VYK540" s="17"/>
      <c r="VYL540" s="17"/>
      <c r="VYM540" s="17"/>
      <c r="VYN540" s="17"/>
      <c r="VYO540" s="17"/>
      <c r="VYP540" s="17"/>
      <c r="VYQ540" s="17"/>
      <c r="VYR540" s="17"/>
      <c r="VYS540" s="17"/>
      <c r="VYT540" s="17"/>
      <c r="VYU540" s="17"/>
      <c r="VYV540" s="17"/>
      <c r="VYW540" s="17"/>
      <c r="VYX540" s="17"/>
      <c r="VYY540" s="17"/>
      <c r="VYZ540" s="17"/>
      <c r="VZA540" s="17"/>
      <c r="VZB540" s="17"/>
      <c r="VZC540" s="17"/>
      <c r="VZD540" s="17"/>
      <c r="VZE540" s="17"/>
      <c r="VZF540" s="17"/>
      <c r="VZG540" s="17"/>
      <c r="VZH540" s="17"/>
      <c r="VZI540" s="17"/>
      <c r="VZJ540" s="17"/>
      <c r="VZK540" s="17"/>
      <c r="VZL540" s="17"/>
      <c r="VZM540" s="17"/>
      <c r="VZN540" s="17"/>
      <c r="VZO540" s="17"/>
      <c r="VZP540" s="17"/>
      <c r="VZQ540" s="17"/>
      <c r="VZR540" s="17"/>
      <c r="VZS540" s="17"/>
      <c r="VZT540" s="17"/>
      <c r="VZU540" s="17"/>
      <c r="VZV540" s="17"/>
      <c r="VZW540" s="17"/>
      <c r="VZX540" s="17"/>
      <c r="VZY540" s="17"/>
      <c r="VZZ540" s="17"/>
      <c r="WAA540" s="17"/>
      <c r="WAB540" s="17"/>
      <c r="WAC540" s="17"/>
      <c r="WAD540" s="17"/>
      <c r="WAE540" s="17"/>
      <c r="WAF540" s="17"/>
      <c r="WAG540" s="17"/>
      <c r="WAH540" s="17"/>
      <c r="WAI540" s="17"/>
      <c r="WAJ540" s="17"/>
      <c r="WAK540" s="17"/>
      <c r="WAL540" s="17"/>
      <c r="WAM540" s="17"/>
      <c r="WAN540" s="17"/>
      <c r="WAO540" s="17"/>
      <c r="WAP540" s="17"/>
      <c r="WAQ540" s="17"/>
      <c r="WAR540" s="17"/>
      <c r="WAS540" s="17"/>
      <c r="WAT540" s="17"/>
      <c r="WAU540" s="17"/>
      <c r="WAV540" s="17"/>
      <c r="WAW540" s="17"/>
      <c r="WAX540" s="17"/>
      <c r="WAY540" s="17"/>
      <c r="WAZ540" s="17"/>
      <c r="WBA540" s="17"/>
      <c r="WBB540" s="17"/>
      <c r="WBC540" s="17"/>
      <c r="WBD540" s="17"/>
      <c r="WBE540" s="17"/>
      <c r="WBF540" s="17"/>
      <c r="WBG540" s="17"/>
      <c r="WBH540" s="17"/>
      <c r="WBI540" s="17"/>
      <c r="WBJ540" s="17"/>
      <c r="WBK540" s="17"/>
      <c r="WBL540" s="17"/>
      <c r="WBM540" s="17"/>
      <c r="WBN540" s="17"/>
      <c r="WBO540" s="17"/>
      <c r="WBP540" s="17"/>
      <c r="WBQ540" s="17"/>
      <c r="WBR540" s="17"/>
      <c r="WBS540" s="17"/>
      <c r="WBT540" s="17"/>
      <c r="WBU540" s="17"/>
      <c r="WBV540" s="17"/>
      <c r="WBW540" s="17"/>
      <c r="WBX540" s="17"/>
      <c r="WBY540" s="17"/>
      <c r="WBZ540" s="17"/>
      <c r="WCA540" s="17"/>
      <c r="WCB540" s="17"/>
      <c r="WCC540" s="17"/>
      <c r="WCD540" s="17"/>
      <c r="WCE540" s="17"/>
      <c r="WCF540" s="17"/>
      <c r="WCG540" s="17"/>
      <c r="WCH540" s="17"/>
      <c r="WCI540" s="17"/>
      <c r="WCJ540" s="17"/>
      <c r="WCK540" s="17"/>
      <c r="WCL540" s="17"/>
      <c r="WCM540" s="17"/>
      <c r="WCN540" s="17"/>
      <c r="WCO540" s="17"/>
      <c r="WCP540" s="17"/>
      <c r="WCQ540" s="17"/>
      <c r="WCR540" s="17"/>
      <c r="WCS540" s="17"/>
      <c r="WCT540" s="17"/>
      <c r="WCU540" s="17"/>
      <c r="WCV540" s="17"/>
      <c r="WCW540" s="17"/>
      <c r="WCX540" s="17"/>
      <c r="WCY540" s="17"/>
      <c r="WCZ540" s="17"/>
      <c r="WDA540" s="17"/>
      <c r="WDB540" s="17"/>
      <c r="WDC540" s="17"/>
      <c r="WDD540" s="17"/>
      <c r="WDE540" s="17"/>
      <c r="WDF540" s="17"/>
      <c r="WDG540" s="17"/>
      <c r="WDH540" s="17"/>
      <c r="WDI540" s="17"/>
      <c r="WDJ540" s="17"/>
      <c r="WDK540" s="17"/>
      <c r="WDL540" s="17"/>
      <c r="WDM540" s="17"/>
      <c r="WDN540" s="17"/>
      <c r="WDO540" s="17"/>
      <c r="WDP540" s="17"/>
      <c r="WDQ540" s="17"/>
      <c r="WDR540" s="17"/>
      <c r="WDS540" s="17"/>
      <c r="WDT540" s="17"/>
      <c r="WDU540" s="17"/>
      <c r="WDV540" s="17"/>
      <c r="WDW540" s="17"/>
      <c r="WDX540" s="17"/>
      <c r="WDY540" s="17"/>
      <c r="WDZ540" s="17"/>
      <c r="WEA540" s="17"/>
      <c r="WEB540" s="17"/>
      <c r="WEC540" s="17"/>
      <c r="WED540" s="17"/>
      <c r="WEE540" s="17"/>
      <c r="WEF540" s="17"/>
      <c r="WEG540" s="17"/>
      <c r="WEH540" s="17"/>
      <c r="WEI540" s="17"/>
      <c r="WEJ540" s="17"/>
      <c r="WEK540" s="17"/>
      <c r="WEL540" s="17"/>
      <c r="WEM540" s="17"/>
      <c r="WEN540" s="17"/>
      <c r="WEO540" s="17"/>
      <c r="WEP540" s="17"/>
      <c r="WEQ540" s="17"/>
      <c r="WER540" s="17"/>
      <c r="WES540" s="17"/>
      <c r="WET540" s="17"/>
      <c r="WEU540" s="17"/>
      <c r="WEV540" s="17"/>
      <c r="WEW540" s="17"/>
      <c r="WEX540" s="17"/>
      <c r="WEY540" s="17"/>
      <c r="WEZ540" s="17"/>
      <c r="WFA540" s="17"/>
      <c r="WFB540" s="17"/>
      <c r="WFC540" s="17"/>
      <c r="WFD540" s="17"/>
      <c r="WFE540" s="17"/>
      <c r="WFF540" s="17"/>
      <c r="WFG540" s="17"/>
      <c r="WFH540" s="17"/>
      <c r="WFI540" s="17"/>
      <c r="WFJ540" s="17"/>
      <c r="WFK540" s="17"/>
      <c r="WFL540" s="17"/>
      <c r="WFM540" s="17"/>
      <c r="WFN540" s="17"/>
      <c r="WFO540" s="17"/>
      <c r="WFP540" s="17"/>
      <c r="WFQ540" s="17"/>
      <c r="WFR540" s="17"/>
      <c r="WFS540" s="17"/>
      <c r="WFT540" s="17"/>
      <c r="WFU540" s="17"/>
      <c r="WFV540" s="17"/>
      <c r="WFW540" s="17"/>
      <c r="WFX540" s="17"/>
      <c r="WFY540" s="17"/>
      <c r="WFZ540" s="17"/>
      <c r="WGA540" s="17"/>
      <c r="WGB540" s="17"/>
      <c r="WGC540" s="17"/>
      <c r="WGD540" s="17"/>
      <c r="WGE540" s="17"/>
      <c r="WGF540" s="17"/>
      <c r="WGG540" s="17"/>
      <c r="WGH540" s="17"/>
      <c r="WGI540" s="17"/>
      <c r="WGJ540" s="17"/>
      <c r="WGK540" s="17"/>
      <c r="WGL540" s="17"/>
      <c r="WGM540" s="17"/>
      <c r="WGN540" s="17"/>
      <c r="WGO540" s="17"/>
      <c r="WGP540" s="17"/>
      <c r="WGQ540" s="17"/>
      <c r="WGR540" s="17"/>
      <c r="WGS540" s="17"/>
      <c r="WGT540" s="17"/>
      <c r="WGU540" s="17"/>
      <c r="WGV540" s="17"/>
      <c r="WGW540" s="17"/>
      <c r="WGX540" s="17"/>
      <c r="WGY540" s="17"/>
      <c r="WGZ540" s="17"/>
      <c r="WHA540" s="17"/>
      <c r="WHB540" s="17"/>
      <c r="WHC540" s="17"/>
      <c r="WHD540" s="17"/>
      <c r="WHE540" s="17"/>
      <c r="WHF540" s="17"/>
      <c r="WHG540" s="17"/>
      <c r="WHH540" s="17"/>
      <c r="WHI540" s="17"/>
      <c r="WHJ540" s="17"/>
      <c r="WHK540" s="17"/>
      <c r="WHL540" s="17"/>
      <c r="WHM540" s="17"/>
      <c r="WHN540" s="17"/>
      <c r="WHO540" s="17"/>
      <c r="WHP540" s="17"/>
      <c r="WHQ540" s="17"/>
      <c r="WHR540" s="17"/>
      <c r="WHS540" s="17"/>
      <c r="WHT540" s="17"/>
      <c r="WHU540" s="17"/>
      <c r="WHV540" s="17"/>
      <c r="WHW540" s="17"/>
      <c r="WHX540" s="17"/>
      <c r="WHY540" s="17"/>
      <c r="WHZ540" s="17"/>
      <c r="WIA540" s="17"/>
      <c r="WIB540" s="17"/>
      <c r="WIC540" s="17"/>
      <c r="WID540" s="17"/>
      <c r="WIE540" s="17"/>
      <c r="WIF540" s="17"/>
      <c r="WIG540" s="17"/>
      <c r="WIH540" s="17"/>
      <c r="WII540" s="17"/>
      <c r="WIJ540" s="17"/>
      <c r="WIK540" s="17"/>
      <c r="WIL540" s="17"/>
      <c r="WIM540" s="17"/>
      <c r="WIN540" s="17"/>
      <c r="WIO540" s="17"/>
      <c r="WIP540" s="17"/>
      <c r="WIQ540" s="17"/>
      <c r="WIR540" s="17"/>
      <c r="WIS540" s="17"/>
      <c r="WIT540" s="17"/>
      <c r="WIU540" s="17"/>
      <c r="WIV540" s="17"/>
      <c r="WIW540" s="17"/>
      <c r="WIX540" s="17"/>
      <c r="WIY540" s="17"/>
      <c r="WIZ540" s="17"/>
      <c r="WJA540" s="17"/>
      <c r="WJB540" s="17"/>
      <c r="WJC540" s="17"/>
      <c r="WJD540" s="17"/>
      <c r="WJE540" s="17"/>
      <c r="WJF540" s="17"/>
      <c r="WJG540" s="17"/>
      <c r="WJH540" s="17"/>
      <c r="WJI540" s="17"/>
      <c r="WJJ540" s="17"/>
      <c r="WJK540" s="17"/>
      <c r="WJL540" s="17"/>
      <c r="WJM540" s="17"/>
      <c r="WJN540" s="17"/>
      <c r="WJO540" s="17"/>
      <c r="WJP540" s="17"/>
      <c r="WJQ540" s="17"/>
      <c r="WJR540" s="17"/>
      <c r="WJS540" s="17"/>
      <c r="WJT540" s="17"/>
      <c r="WJU540" s="17"/>
      <c r="WJV540" s="17"/>
      <c r="WJW540" s="17"/>
      <c r="WJX540" s="17"/>
      <c r="WJY540" s="17"/>
      <c r="WJZ540" s="17"/>
      <c r="WKA540" s="17"/>
      <c r="WKB540" s="17"/>
      <c r="WKC540" s="17"/>
      <c r="WKD540" s="17"/>
      <c r="WKE540" s="17"/>
      <c r="WKF540" s="17"/>
      <c r="WKG540" s="17"/>
      <c r="WKH540" s="17"/>
      <c r="WKI540" s="17"/>
      <c r="WKJ540" s="17"/>
      <c r="WKK540" s="17"/>
      <c r="WKL540" s="17"/>
      <c r="WKM540" s="17"/>
      <c r="WKN540" s="17"/>
      <c r="WKO540" s="17"/>
      <c r="WKP540" s="17"/>
      <c r="WKQ540" s="17"/>
      <c r="WKR540" s="17"/>
      <c r="WKS540" s="17"/>
      <c r="WKT540" s="17"/>
      <c r="WKU540" s="17"/>
      <c r="WKV540" s="17"/>
      <c r="WKW540" s="17"/>
      <c r="WKX540" s="17"/>
      <c r="WKY540" s="17"/>
      <c r="WKZ540" s="17"/>
      <c r="WLA540" s="17"/>
      <c r="WLB540" s="17"/>
      <c r="WLC540" s="17"/>
      <c r="WLD540" s="17"/>
      <c r="WLE540" s="17"/>
      <c r="WLF540" s="17"/>
      <c r="WLG540" s="17"/>
      <c r="WLH540" s="17"/>
      <c r="WLI540" s="17"/>
      <c r="WLJ540" s="17"/>
      <c r="WLK540" s="17"/>
      <c r="WLL540" s="17"/>
      <c r="WLM540" s="17"/>
      <c r="WLN540" s="17"/>
      <c r="WLO540" s="17"/>
      <c r="WLP540" s="17"/>
      <c r="WLQ540" s="17"/>
      <c r="WLR540" s="17"/>
      <c r="WLS540" s="17"/>
      <c r="WLT540" s="17"/>
      <c r="WLU540" s="17"/>
      <c r="WLV540" s="17"/>
      <c r="WLW540" s="17"/>
      <c r="WLX540" s="17"/>
      <c r="WLY540" s="17"/>
      <c r="WLZ540" s="17"/>
      <c r="WMA540" s="17"/>
      <c r="WMB540" s="17"/>
      <c r="WMC540" s="17"/>
      <c r="WMD540" s="17"/>
      <c r="WME540" s="17"/>
      <c r="WMF540" s="17"/>
      <c r="WMG540" s="17"/>
      <c r="WMH540" s="17"/>
      <c r="WMI540" s="17"/>
      <c r="WMJ540" s="17"/>
      <c r="WMK540" s="17"/>
      <c r="WML540" s="17"/>
      <c r="WMM540" s="17"/>
      <c r="WMN540" s="17"/>
      <c r="WMO540" s="17"/>
      <c r="WMP540" s="17"/>
      <c r="WMQ540" s="17"/>
      <c r="WMR540" s="17"/>
      <c r="WMS540" s="17"/>
      <c r="WMT540" s="17"/>
      <c r="WMU540" s="17"/>
      <c r="WMV540" s="17"/>
      <c r="WMW540" s="17"/>
      <c r="WMX540" s="17"/>
      <c r="WMY540" s="17"/>
      <c r="WMZ540" s="17"/>
      <c r="WNA540" s="17"/>
      <c r="WNB540" s="17"/>
      <c r="WNC540" s="17"/>
      <c r="WND540" s="17"/>
      <c r="WNE540" s="17"/>
      <c r="WNF540" s="17"/>
      <c r="WNG540" s="17"/>
      <c r="WNH540" s="17"/>
      <c r="WNI540" s="17"/>
      <c r="WNJ540" s="17"/>
      <c r="WNK540" s="17"/>
      <c r="WNL540" s="17"/>
      <c r="WNM540" s="17"/>
      <c r="WNN540" s="17"/>
      <c r="WNO540" s="17"/>
      <c r="WNP540" s="17"/>
      <c r="WNQ540" s="17"/>
      <c r="WNR540" s="17"/>
      <c r="WNS540" s="17"/>
      <c r="WNT540" s="17"/>
      <c r="WNU540" s="17"/>
      <c r="WNV540" s="17"/>
      <c r="WNW540" s="17"/>
      <c r="WNX540" s="17"/>
      <c r="WNY540" s="17"/>
      <c r="WNZ540" s="17"/>
      <c r="WOA540" s="17"/>
      <c r="WOB540" s="17"/>
      <c r="WOC540" s="17"/>
      <c r="WOD540" s="17"/>
      <c r="WOE540" s="17"/>
      <c r="WOF540" s="17"/>
      <c r="WOG540" s="17"/>
      <c r="WOH540" s="17"/>
      <c r="WOI540" s="17"/>
      <c r="WOJ540" s="17"/>
      <c r="WOK540" s="17"/>
      <c r="WOL540" s="17"/>
      <c r="WOM540" s="17"/>
      <c r="WON540" s="17"/>
      <c r="WOO540" s="17"/>
      <c r="WOP540" s="17"/>
      <c r="WOQ540" s="17"/>
      <c r="WOR540" s="17"/>
      <c r="WOS540" s="17"/>
      <c r="WOT540" s="17"/>
      <c r="WOU540" s="17"/>
      <c r="WOV540" s="17"/>
      <c r="WOW540" s="17"/>
      <c r="WOX540" s="17"/>
      <c r="WOY540" s="17"/>
      <c r="WOZ540" s="17"/>
      <c r="WPA540" s="17"/>
      <c r="WPB540" s="17"/>
      <c r="WPC540" s="17"/>
      <c r="WPD540" s="17"/>
      <c r="WPE540" s="17"/>
      <c r="WPF540" s="17"/>
      <c r="WPG540" s="17"/>
      <c r="WPH540" s="17"/>
      <c r="WPI540" s="17"/>
      <c r="WPJ540" s="17"/>
      <c r="WPK540" s="17"/>
      <c r="WPL540" s="17"/>
      <c r="WPM540" s="17"/>
      <c r="WPN540" s="17"/>
      <c r="WPO540" s="17"/>
      <c r="WPP540" s="17"/>
      <c r="WPQ540" s="17"/>
      <c r="WPR540" s="17"/>
      <c r="WPS540" s="17"/>
      <c r="WPT540" s="17"/>
      <c r="WPU540" s="17"/>
      <c r="WPV540" s="17"/>
      <c r="WPW540" s="17"/>
      <c r="WPX540" s="17"/>
      <c r="WPY540" s="17"/>
      <c r="WPZ540" s="17"/>
      <c r="WQA540" s="17"/>
      <c r="WQB540" s="17"/>
      <c r="WQC540" s="17"/>
      <c r="WQD540" s="17"/>
      <c r="WQE540" s="17"/>
      <c r="WQF540" s="17"/>
      <c r="WQG540" s="17"/>
      <c r="WQH540" s="17"/>
      <c r="WQI540" s="17"/>
      <c r="WQJ540" s="17"/>
      <c r="WQK540" s="17"/>
      <c r="WQL540" s="17"/>
      <c r="WQM540" s="17"/>
      <c r="WQN540" s="17"/>
      <c r="WQO540" s="17"/>
      <c r="WQP540" s="17"/>
      <c r="WQQ540" s="17"/>
      <c r="WQR540" s="17"/>
      <c r="WQS540" s="17"/>
      <c r="WQT540" s="17"/>
      <c r="WQU540" s="17"/>
      <c r="WQV540" s="17"/>
      <c r="WQW540" s="17"/>
      <c r="WQX540" s="17"/>
      <c r="WQY540" s="17"/>
      <c r="WQZ540" s="17"/>
      <c r="WRA540" s="17"/>
      <c r="WRB540" s="17"/>
      <c r="WRC540" s="17"/>
      <c r="WRD540" s="17"/>
      <c r="WRE540" s="17"/>
      <c r="WRF540" s="17"/>
      <c r="WRG540" s="17"/>
      <c r="WRH540" s="17"/>
      <c r="WRI540" s="17"/>
      <c r="WRJ540" s="17"/>
      <c r="WRK540" s="17"/>
      <c r="WRL540" s="17"/>
      <c r="WRM540" s="17"/>
      <c r="WRN540" s="17"/>
      <c r="WRO540" s="17"/>
      <c r="WRP540" s="17"/>
      <c r="WRQ540" s="17"/>
      <c r="WRR540" s="17"/>
      <c r="WRS540" s="17"/>
      <c r="WRT540" s="17"/>
      <c r="WRU540" s="17"/>
      <c r="WRV540" s="17"/>
      <c r="WRW540" s="17"/>
      <c r="WRX540" s="17"/>
      <c r="WRY540" s="17"/>
      <c r="WRZ540" s="17"/>
      <c r="WSA540" s="17"/>
      <c r="WSB540" s="17"/>
      <c r="WSC540" s="17"/>
      <c r="WSD540" s="17"/>
      <c r="WSE540" s="17"/>
      <c r="WSF540" s="17"/>
      <c r="WSG540" s="17"/>
      <c r="WSH540" s="17"/>
      <c r="WSI540" s="17"/>
      <c r="WSJ540" s="17"/>
      <c r="WSK540" s="17"/>
      <c r="WSL540" s="17"/>
      <c r="WSM540" s="17"/>
      <c r="WSN540" s="17"/>
      <c r="WSO540" s="17"/>
      <c r="WSP540" s="17"/>
      <c r="WSQ540" s="17"/>
      <c r="WSR540" s="17"/>
      <c r="WSS540" s="17"/>
      <c r="WST540" s="17"/>
      <c r="WSU540" s="17"/>
      <c r="WSV540" s="17"/>
      <c r="WSW540" s="17"/>
      <c r="WSX540" s="17"/>
      <c r="WSY540" s="17"/>
      <c r="WSZ540" s="17"/>
      <c r="WTA540" s="17"/>
      <c r="WTB540" s="17"/>
      <c r="WTC540" s="17"/>
      <c r="WTD540" s="17"/>
      <c r="WTE540" s="17"/>
      <c r="WTF540" s="17"/>
      <c r="WTG540" s="17"/>
      <c r="WTH540" s="17"/>
      <c r="WTI540" s="17"/>
      <c r="WTJ540" s="17"/>
      <c r="WTK540" s="17"/>
      <c r="WTL540" s="17"/>
      <c r="WTM540" s="17"/>
      <c r="WTN540" s="17"/>
      <c r="WTO540" s="17"/>
      <c r="WTP540" s="17"/>
      <c r="WTQ540" s="17"/>
      <c r="WTR540" s="17"/>
      <c r="WTS540" s="17"/>
      <c r="WTT540" s="17"/>
      <c r="WTU540" s="17"/>
      <c r="WTV540" s="17"/>
      <c r="WTW540" s="17"/>
      <c r="WTX540" s="17"/>
      <c r="WTY540" s="17"/>
      <c r="WTZ540" s="17"/>
      <c r="WUA540" s="17"/>
      <c r="WUB540" s="17"/>
      <c r="WUC540" s="17"/>
      <c r="WUD540" s="17"/>
      <c r="WUE540" s="17"/>
      <c r="WUF540" s="17"/>
      <c r="WUG540" s="17"/>
      <c r="WUH540" s="17"/>
      <c r="WUI540" s="17"/>
      <c r="WUJ540" s="17"/>
      <c r="WUK540" s="17"/>
      <c r="WUL540" s="17"/>
      <c r="WUM540" s="17"/>
      <c r="WUN540" s="17"/>
      <c r="WUO540" s="17"/>
      <c r="WUP540" s="17"/>
      <c r="WUQ540" s="17"/>
      <c r="WUR540" s="17"/>
      <c r="WUS540" s="17"/>
      <c r="WUT540" s="17"/>
      <c r="WUU540" s="17"/>
      <c r="WUV540" s="17"/>
      <c r="WUW540" s="17"/>
      <c r="WUX540" s="17"/>
      <c r="WUY540" s="17"/>
      <c r="WUZ540" s="17"/>
      <c r="WVA540" s="17"/>
      <c r="WVB540" s="17"/>
      <c r="WVC540" s="17"/>
      <c r="WVD540" s="17"/>
      <c r="WVE540" s="17"/>
      <c r="WVF540" s="17"/>
      <c r="WVG540" s="17"/>
      <c r="WVH540" s="17"/>
      <c r="WVI540" s="17"/>
      <c r="WVJ540" s="17"/>
      <c r="WVK540" s="17"/>
      <c r="WVL540" s="17"/>
      <c r="WVM540" s="17"/>
      <c r="WVN540" s="17"/>
      <c r="WVO540" s="17"/>
      <c r="WVP540" s="17"/>
      <c r="WVQ540" s="17"/>
      <c r="WVR540" s="17"/>
      <c r="WVS540" s="17"/>
      <c r="WVT540" s="17"/>
      <c r="WVU540" s="17"/>
      <c r="WVV540" s="17"/>
      <c r="WVW540" s="17"/>
      <c r="WVX540" s="17"/>
      <c r="WVY540" s="17"/>
      <c r="WVZ540" s="17"/>
      <c r="WWA540" s="17"/>
      <c r="WWB540" s="17"/>
      <c r="WWC540" s="17"/>
      <c r="WWD540" s="17"/>
      <c r="WWE540" s="17"/>
      <c r="WWF540" s="17"/>
      <c r="WWG540" s="17"/>
      <c r="WWH540" s="17"/>
      <c r="WWI540" s="17"/>
      <c r="WWJ540" s="17"/>
      <c r="WWK540" s="17"/>
      <c r="WWL540" s="17"/>
      <c r="WWM540" s="17"/>
      <c r="WWN540" s="17"/>
      <c r="WWO540" s="17"/>
      <c r="WWP540" s="17"/>
      <c r="WWQ540" s="17"/>
      <c r="WWR540" s="17"/>
      <c r="WWS540" s="17"/>
      <c r="WWT540" s="17"/>
      <c r="WWU540" s="17"/>
      <c r="WWV540" s="17"/>
      <c r="WWW540" s="17"/>
      <c r="WWX540" s="17"/>
      <c r="WWY540" s="17"/>
      <c r="WWZ540" s="17"/>
      <c r="WXA540" s="17"/>
      <c r="WXB540" s="17"/>
      <c r="WXC540" s="17"/>
      <c r="WXD540" s="17"/>
      <c r="WXE540" s="17"/>
      <c r="WXF540" s="17"/>
      <c r="WXG540" s="17"/>
      <c r="WXH540" s="17"/>
      <c r="WXI540" s="17"/>
      <c r="WXJ540" s="17"/>
      <c r="WXK540" s="17"/>
      <c r="WXL540" s="17"/>
      <c r="WXM540" s="17"/>
      <c r="WXN540" s="17"/>
      <c r="WXO540" s="17"/>
      <c r="WXP540" s="17"/>
      <c r="WXQ540" s="17"/>
      <c r="WXR540" s="17"/>
      <c r="WXS540" s="17"/>
      <c r="WXT540" s="17"/>
      <c r="WXU540" s="17"/>
      <c r="WXV540" s="17"/>
      <c r="WXW540" s="17"/>
      <c r="WXX540" s="17"/>
      <c r="WXY540" s="17"/>
      <c r="WXZ540" s="17"/>
      <c r="WYA540" s="17"/>
      <c r="WYB540" s="17"/>
      <c r="WYC540" s="17"/>
      <c r="WYD540" s="17"/>
      <c r="WYE540" s="17"/>
      <c r="WYF540" s="17"/>
      <c r="WYG540" s="17"/>
      <c r="WYH540" s="17"/>
      <c r="WYI540" s="17"/>
      <c r="WYJ540" s="17"/>
      <c r="WYK540" s="17"/>
      <c r="WYL540" s="17"/>
      <c r="WYM540" s="17"/>
      <c r="WYN540" s="17"/>
      <c r="WYO540" s="17"/>
      <c r="WYP540" s="17"/>
      <c r="WYQ540" s="17"/>
      <c r="WYR540" s="17"/>
      <c r="WYS540" s="17"/>
      <c r="WYT540" s="17"/>
      <c r="WYU540" s="17"/>
      <c r="WYV540" s="17"/>
      <c r="WYW540" s="17"/>
      <c r="WYX540" s="17"/>
      <c r="WYY540" s="17"/>
      <c r="WYZ540" s="17"/>
      <c r="WZA540" s="17"/>
      <c r="WZB540" s="17"/>
      <c r="WZC540" s="17"/>
      <c r="WZD540" s="17"/>
      <c r="WZE540" s="17"/>
      <c r="WZF540" s="17"/>
      <c r="WZG540" s="17"/>
      <c r="WZH540" s="17"/>
      <c r="WZI540" s="17"/>
      <c r="WZJ540" s="17"/>
      <c r="WZK540" s="17"/>
      <c r="WZL540" s="17"/>
      <c r="WZM540" s="17"/>
      <c r="WZN540" s="17"/>
      <c r="WZO540" s="17"/>
      <c r="WZP540" s="17"/>
      <c r="WZQ540" s="17"/>
      <c r="WZR540" s="17"/>
      <c r="WZS540" s="17"/>
      <c r="WZT540" s="17"/>
      <c r="WZU540" s="17"/>
      <c r="WZV540" s="17"/>
      <c r="WZW540" s="17"/>
      <c r="WZX540" s="17"/>
      <c r="WZY540" s="17"/>
      <c r="WZZ540" s="17"/>
      <c r="XAA540" s="17"/>
      <c r="XAB540" s="17"/>
      <c r="XAC540" s="17"/>
      <c r="XAD540" s="17"/>
      <c r="XAE540" s="17"/>
      <c r="XAF540" s="17"/>
      <c r="XAG540" s="17"/>
      <c r="XAH540" s="17"/>
      <c r="XAI540" s="17"/>
      <c r="XAJ540" s="17"/>
      <c r="XAK540" s="17"/>
      <c r="XAL540" s="17"/>
      <c r="XAM540" s="17"/>
      <c r="XAN540" s="17"/>
      <c r="XAO540" s="17"/>
      <c r="XAP540" s="17"/>
      <c r="XAQ540" s="17"/>
      <c r="XAR540" s="17"/>
      <c r="XAS540" s="17"/>
      <c r="XAT540" s="17"/>
      <c r="XAU540" s="17"/>
      <c r="XAV540" s="17"/>
      <c r="XAW540" s="17"/>
      <c r="XAX540" s="17"/>
      <c r="XAY540" s="17"/>
      <c r="XAZ540" s="17"/>
      <c r="XBA540" s="17"/>
      <c r="XBB540" s="17"/>
      <c r="XBC540" s="17"/>
      <c r="XBD540" s="17"/>
      <c r="XBE540" s="17"/>
      <c r="XBF540" s="17"/>
      <c r="XBG540" s="17"/>
      <c r="XBH540" s="17"/>
      <c r="XBI540" s="17"/>
      <c r="XBJ540" s="17"/>
      <c r="XBK540" s="17"/>
      <c r="XBL540" s="17"/>
      <c r="XBM540" s="17"/>
      <c r="XBN540" s="17"/>
      <c r="XBO540" s="17"/>
      <c r="XBP540" s="17"/>
      <c r="XBQ540" s="17"/>
      <c r="XBR540" s="17"/>
      <c r="XBS540" s="17"/>
      <c r="XBT540" s="17"/>
      <c r="XBU540" s="17"/>
      <c r="XBV540" s="17"/>
      <c r="XBW540" s="17"/>
      <c r="XBX540" s="17"/>
      <c r="XBY540" s="17"/>
      <c r="XBZ540" s="17"/>
      <c r="XCA540" s="17"/>
      <c r="XCB540" s="17"/>
      <c r="XCC540" s="17"/>
      <c r="XCD540" s="17"/>
      <c r="XCE540" s="17"/>
      <c r="XCF540" s="17"/>
      <c r="XCG540" s="17"/>
      <c r="XCH540" s="17"/>
      <c r="XCI540" s="17"/>
      <c r="XCJ540" s="17"/>
      <c r="XCK540" s="17"/>
      <c r="XCL540" s="17"/>
      <c r="XCM540" s="17"/>
      <c r="XCN540" s="17"/>
      <c r="XCO540" s="17"/>
      <c r="XCP540" s="17"/>
      <c r="XCQ540" s="17"/>
      <c r="XCR540" s="17"/>
      <c r="XCS540" s="17"/>
      <c r="XCT540" s="17"/>
      <c r="XCU540" s="17"/>
      <c r="XCV540" s="17"/>
      <c r="XCW540" s="17"/>
      <c r="XCX540" s="17"/>
      <c r="XCY540" s="17"/>
      <c r="XCZ540" s="17"/>
      <c r="XDA540" s="17"/>
      <c r="XDB540" s="17"/>
      <c r="XDC540" s="17"/>
      <c r="XDD540" s="17"/>
      <c r="XDE540" s="17"/>
      <c r="XDF540" s="17"/>
      <c r="XDG540" s="17"/>
      <c r="XDH540" s="17"/>
      <c r="XDI540" s="17"/>
      <c r="XDJ540" s="17"/>
      <c r="XDK540" s="17"/>
      <c r="XDL540" s="17"/>
      <c r="XDM540" s="17"/>
      <c r="XDN540" s="17"/>
      <c r="XDO540" s="17"/>
      <c r="XDP540" s="17"/>
      <c r="XDQ540" s="17"/>
      <c r="XDR540" s="17"/>
      <c r="XDS540" s="17"/>
      <c r="XDT540" s="17"/>
      <c r="XDU540" s="17"/>
      <c r="XDV540" s="17"/>
      <c r="XDW540" s="17"/>
      <c r="XDX540" s="17"/>
      <c r="XDY540" s="17"/>
      <c r="XDZ540" s="17"/>
      <c r="XEA540" s="17"/>
      <c r="XEB540" s="17"/>
      <c r="XEC540" s="17"/>
      <c r="XED540" s="17"/>
      <c r="XEE540" s="17"/>
      <c r="XEF540" s="17"/>
      <c r="XEG540" s="17"/>
      <c r="XEH540" s="17"/>
      <c r="XEI540" s="17"/>
      <c r="XEJ540" s="17"/>
      <c r="XEK540" s="17"/>
      <c r="XEL540" s="17"/>
      <c r="XEM540" s="17"/>
      <c r="XEN540" s="17"/>
      <c r="XEO540" s="17"/>
      <c r="XEP540" s="17"/>
      <c r="XEQ540" s="17"/>
      <c r="XER540" s="17"/>
      <c r="XES540" s="17"/>
      <c r="XET540" s="17"/>
      <c r="XEU540" s="17"/>
      <c r="XEV540" s="17"/>
      <c r="XEW540" s="17"/>
      <c r="XEX540" s="17"/>
      <c r="XEY540" s="17"/>
      <c r="XEZ540" s="17"/>
      <c r="XFA540" s="17"/>
      <c r="XFB540" s="17"/>
      <c r="XFC540" s="17"/>
      <c r="XFD540" s="17"/>
    </row>
    <row r="541" spans="1:16384" s="23" customFormat="1" ht="13.5" thickBot="1">
      <c r="A541" s="470" t="s">
        <v>92</v>
      </c>
      <c r="B541" s="627" t="s">
        <v>30</v>
      </c>
      <c r="C541" s="627" t="s">
        <v>60</v>
      </c>
      <c r="D541" s="627" t="s">
        <v>31</v>
      </c>
      <c r="E541" s="627" t="s">
        <v>786</v>
      </c>
      <c r="F541" s="470">
        <v>612</v>
      </c>
      <c r="G541" s="470"/>
      <c r="H541" s="470"/>
      <c r="I541" s="470"/>
      <c r="J541" s="470"/>
      <c r="K541" s="470"/>
      <c r="L541" s="470"/>
      <c r="M541" s="611"/>
      <c r="N541" s="583"/>
      <c r="O541" s="358">
        <f>G541+H541+I541+J541+K541+L541+M541+N541</f>
        <v>0</v>
      </c>
      <c r="P541" s="477">
        <f t="shared" si="245"/>
        <v>960</v>
      </c>
      <c r="Q541" s="501">
        <v>960</v>
      </c>
    </row>
    <row r="542" spans="1:16384" hidden="1">
      <c r="A542" s="598" t="s">
        <v>476</v>
      </c>
      <c r="B542" s="591" t="s">
        <v>30</v>
      </c>
      <c r="C542" s="591" t="s">
        <v>60</v>
      </c>
      <c r="D542" s="591" t="s">
        <v>31</v>
      </c>
      <c r="E542" s="591" t="s">
        <v>477</v>
      </c>
      <c r="F542" s="591"/>
      <c r="G542" s="592">
        <f>G543+G544</f>
        <v>0</v>
      </c>
      <c r="H542" s="592">
        <f>H543+H544</f>
        <v>0</v>
      </c>
      <c r="I542" s="592">
        <f>I543+I544</f>
        <v>0</v>
      </c>
      <c r="J542" s="592">
        <f>J543+J544</f>
        <v>1800</v>
      </c>
      <c r="K542" s="592">
        <f t="shared" ref="K542:Q542" si="265">K543+K544</f>
        <v>0</v>
      </c>
      <c r="L542" s="592">
        <f t="shared" si="265"/>
        <v>0</v>
      </c>
      <c r="M542" s="592">
        <f t="shared" si="265"/>
        <v>0</v>
      </c>
      <c r="N542" s="309">
        <f t="shared" si="265"/>
        <v>0</v>
      </c>
      <c r="O542" s="310">
        <f t="shared" si="265"/>
        <v>1800</v>
      </c>
      <c r="P542" s="599">
        <f t="shared" si="265"/>
        <v>0</v>
      </c>
      <c r="Q542" s="599">
        <f t="shared" si="265"/>
        <v>1800</v>
      </c>
      <c r="S542" s="13"/>
    </row>
    <row r="543" spans="1:16384" hidden="1">
      <c r="A543" s="31" t="s">
        <v>46</v>
      </c>
      <c r="B543" s="27" t="s">
        <v>30</v>
      </c>
      <c r="C543" s="27" t="s">
        <v>60</v>
      </c>
      <c r="D543" s="27" t="s">
        <v>31</v>
      </c>
      <c r="E543" s="27" t="s">
        <v>477</v>
      </c>
      <c r="F543" s="27" t="s">
        <v>47</v>
      </c>
      <c r="G543" s="28"/>
      <c r="H543" s="29"/>
      <c r="I543" s="30"/>
      <c r="J543" s="30">
        <v>1354.5</v>
      </c>
      <c r="K543" s="30"/>
      <c r="L543" s="30">
        <v>-254.6</v>
      </c>
      <c r="M543" s="30"/>
      <c r="N543" s="126"/>
      <c r="O543" s="311">
        <f t="shared" si="244"/>
        <v>1099.9000000000001</v>
      </c>
      <c r="P543" s="287">
        <f t="shared" si="245"/>
        <v>0</v>
      </c>
      <c r="Q543" s="308">
        <v>1099.9000000000001</v>
      </c>
    </row>
    <row r="544" spans="1:16384" s="34" customFormat="1" hidden="1">
      <c r="A544" s="17" t="s">
        <v>92</v>
      </c>
      <c r="B544" s="27" t="s">
        <v>30</v>
      </c>
      <c r="C544" s="27" t="s">
        <v>60</v>
      </c>
      <c r="D544" s="27" t="s">
        <v>31</v>
      </c>
      <c r="E544" s="27" t="s">
        <v>477</v>
      </c>
      <c r="F544" s="27" t="s">
        <v>93</v>
      </c>
      <c r="G544" s="28"/>
      <c r="H544" s="29"/>
      <c r="I544" s="30"/>
      <c r="J544" s="30">
        <v>445.5</v>
      </c>
      <c r="K544" s="30"/>
      <c r="L544" s="30">
        <v>254.6</v>
      </c>
      <c r="M544" s="30"/>
      <c r="N544" s="126"/>
      <c r="O544" s="311">
        <f t="shared" si="244"/>
        <v>700.1</v>
      </c>
      <c r="P544" s="287">
        <f t="shared" si="245"/>
        <v>0</v>
      </c>
      <c r="Q544" s="308">
        <v>700.1</v>
      </c>
    </row>
    <row r="545" spans="1:18" ht="25.5" hidden="1">
      <c r="A545" s="132" t="s">
        <v>478</v>
      </c>
      <c r="B545" s="15" t="s">
        <v>30</v>
      </c>
      <c r="C545" s="15" t="s">
        <v>60</v>
      </c>
      <c r="D545" s="15" t="s">
        <v>31</v>
      </c>
      <c r="E545" s="15" t="s">
        <v>479</v>
      </c>
      <c r="F545" s="15"/>
      <c r="G545" s="16">
        <f>G546+G548</f>
        <v>7000</v>
      </c>
      <c r="H545" s="16">
        <f>H546+H548</f>
        <v>-7000</v>
      </c>
      <c r="I545" s="16">
        <f>I546+I548</f>
        <v>5250</v>
      </c>
      <c r="J545" s="16">
        <f>J546+J548</f>
        <v>0</v>
      </c>
      <c r="K545" s="16">
        <f t="shared" ref="K545:P545" si="266">K546+K548</f>
        <v>0</v>
      </c>
      <c r="L545" s="16">
        <f t="shared" si="266"/>
        <v>0</v>
      </c>
      <c r="M545" s="16">
        <f t="shared" si="266"/>
        <v>0</v>
      </c>
      <c r="N545" s="309">
        <f t="shared" si="266"/>
        <v>0</v>
      </c>
      <c r="O545" s="310">
        <f t="shared" si="266"/>
        <v>5250</v>
      </c>
      <c r="P545" s="278">
        <f t="shared" si="266"/>
        <v>1289.9999999999995</v>
      </c>
      <c r="Q545" s="278">
        <f>Q546+Q548</f>
        <v>6540</v>
      </c>
    </row>
    <row r="546" spans="1:18" hidden="1">
      <c r="A546" s="122" t="s">
        <v>478</v>
      </c>
      <c r="B546" s="27" t="s">
        <v>30</v>
      </c>
      <c r="C546" s="27" t="s">
        <v>60</v>
      </c>
      <c r="D546" s="27" t="s">
        <v>31</v>
      </c>
      <c r="E546" s="27" t="s">
        <v>479</v>
      </c>
      <c r="F546" s="27"/>
      <c r="G546" s="28">
        <f>G547</f>
        <v>1474</v>
      </c>
      <c r="H546" s="28">
        <f t="shared" ref="H546:Q546" si="267">H547</f>
        <v>-1474</v>
      </c>
      <c r="I546" s="28">
        <f t="shared" si="267"/>
        <v>1110.4000000000001</v>
      </c>
      <c r="J546" s="28">
        <f t="shared" si="267"/>
        <v>0</v>
      </c>
      <c r="K546" s="28">
        <f t="shared" si="267"/>
        <v>0</v>
      </c>
      <c r="L546" s="28">
        <f t="shared" si="267"/>
        <v>0</v>
      </c>
      <c r="M546" s="28">
        <f t="shared" si="267"/>
        <v>0</v>
      </c>
      <c r="N546" s="28">
        <f t="shared" si="267"/>
        <v>0</v>
      </c>
      <c r="O546" s="28">
        <f t="shared" si="267"/>
        <v>1110.4000000000001</v>
      </c>
      <c r="P546" s="28">
        <f t="shared" si="267"/>
        <v>363.59999999999991</v>
      </c>
      <c r="Q546" s="28">
        <f t="shared" si="267"/>
        <v>1474</v>
      </c>
    </row>
    <row r="547" spans="1:18" hidden="1">
      <c r="A547" s="17" t="s">
        <v>33</v>
      </c>
      <c r="B547" s="27" t="s">
        <v>30</v>
      </c>
      <c r="C547" s="27" t="s">
        <v>60</v>
      </c>
      <c r="D547" s="27" t="s">
        <v>31</v>
      </c>
      <c r="E547" s="27" t="s">
        <v>479</v>
      </c>
      <c r="F547" s="27" t="s">
        <v>209</v>
      </c>
      <c r="G547" s="28">
        <v>1474</v>
      </c>
      <c r="H547" s="29">
        <v>-1474</v>
      </c>
      <c r="I547" s="30">
        <v>1110.4000000000001</v>
      </c>
      <c r="J547" s="30"/>
      <c r="K547" s="30"/>
      <c r="L547" s="30"/>
      <c r="M547" s="30"/>
      <c r="N547" s="126"/>
      <c r="O547" s="311">
        <f t="shared" si="244"/>
        <v>1110.4000000000001</v>
      </c>
      <c r="P547" s="287">
        <f t="shared" si="245"/>
        <v>363.59999999999991</v>
      </c>
      <c r="Q547" s="308">
        <v>1474</v>
      </c>
    </row>
    <row r="548" spans="1:18" hidden="1">
      <c r="A548" s="122" t="s">
        <v>478</v>
      </c>
      <c r="B548" s="27" t="s">
        <v>30</v>
      </c>
      <c r="C548" s="27" t="s">
        <v>60</v>
      </c>
      <c r="D548" s="27" t="s">
        <v>31</v>
      </c>
      <c r="E548" s="27" t="s">
        <v>479</v>
      </c>
      <c r="F548" s="27"/>
      <c r="G548" s="28">
        <f>G549</f>
        <v>5526</v>
      </c>
      <c r="H548" s="28">
        <f t="shared" ref="H548:Q548" si="268">H549</f>
        <v>-5526</v>
      </c>
      <c r="I548" s="28">
        <f t="shared" si="268"/>
        <v>4139.6000000000004</v>
      </c>
      <c r="J548" s="28">
        <f t="shared" si="268"/>
        <v>0</v>
      </c>
      <c r="K548" s="28">
        <f t="shared" si="268"/>
        <v>0</v>
      </c>
      <c r="L548" s="28">
        <f t="shared" si="268"/>
        <v>0</v>
      </c>
      <c r="M548" s="28">
        <f t="shared" si="268"/>
        <v>0</v>
      </c>
      <c r="N548" s="28">
        <f t="shared" si="268"/>
        <v>0</v>
      </c>
      <c r="O548" s="28">
        <f t="shared" si="268"/>
        <v>4139.6000000000004</v>
      </c>
      <c r="P548" s="28">
        <f t="shared" si="268"/>
        <v>926.39999999999964</v>
      </c>
      <c r="Q548" s="28">
        <f t="shared" si="268"/>
        <v>5066</v>
      </c>
    </row>
    <row r="549" spans="1:18" hidden="1">
      <c r="A549" s="17" t="s">
        <v>92</v>
      </c>
      <c r="B549" s="27" t="s">
        <v>30</v>
      </c>
      <c r="C549" s="27" t="s">
        <v>60</v>
      </c>
      <c r="D549" s="27" t="s">
        <v>31</v>
      </c>
      <c r="E549" s="27" t="s">
        <v>479</v>
      </c>
      <c r="F549" s="27" t="s">
        <v>93</v>
      </c>
      <c r="G549" s="28">
        <v>5526</v>
      </c>
      <c r="H549" s="29">
        <v>-5526</v>
      </c>
      <c r="I549" s="30">
        <v>4139.6000000000004</v>
      </c>
      <c r="J549" s="30"/>
      <c r="K549" s="30"/>
      <c r="L549" s="30"/>
      <c r="M549" s="30"/>
      <c r="N549" s="126"/>
      <c r="O549" s="311">
        <f t="shared" si="244"/>
        <v>4139.6000000000004</v>
      </c>
      <c r="P549" s="287">
        <f t="shared" si="245"/>
        <v>926.39999999999964</v>
      </c>
      <c r="Q549" s="308">
        <v>5066</v>
      </c>
    </row>
    <row r="550" spans="1:18" ht="25.5" hidden="1">
      <c r="A550" s="132" t="s">
        <v>480</v>
      </c>
      <c r="B550" s="15" t="s">
        <v>30</v>
      </c>
      <c r="C550" s="15" t="s">
        <v>60</v>
      </c>
      <c r="D550" s="15" t="s">
        <v>31</v>
      </c>
      <c r="E550" s="15" t="s">
        <v>481</v>
      </c>
      <c r="F550" s="15"/>
      <c r="G550" s="16">
        <f>G551+G553</f>
        <v>0</v>
      </c>
      <c r="H550" s="16">
        <f>H551+H553</f>
        <v>7000</v>
      </c>
      <c r="I550" s="16">
        <f>I551+I553</f>
        <v>-5250</v>
      </c>
      <c r="J550" s="16">
        <f>J551+J553</f>
        <v>0</v>
      </c>
      <c r="K550" s="16">
        <f t="shared" ref="K550:Q550" si="269">K551+K553</f>
        <v>0</v>
      </c>
      <c r="L550" s="16">
        <f t="shared" si="269"/>
        <v>0</v>
      </c>
      <c r="M550" s="16">
        <f t="shared" si="269"/>
        <v>0</v>
      </c>
      <c r="N550" s="309">
        <f t="shared" si="269"/>
        <v>0</v>
      </c>
      <c r="O550" s="310">
        <f t="shared" si="269"/>
        <v>1749.9999999999995</v>
      </c>
      <c r="P550" s="278">
        <f t="shared" si="269"/>
        <v>0</v>
      </c>
      <c r="Q550" s="278">
        <f t="shared" si="269"/>
        <v>0</v>
      </c>
      <c r="R550" s="13"/>
    </row>
    <row r="551" spans="1:18" hidden="1">
      <c r="A551" s="122" t="s">
        <v>478</v>
      </c>
      <c r="B551" s="27" t="s">
        <v>30</v>
      </c>
      <c r="C551" s="27" t="s">
        <v>60</v>
      </c>
      <c r="D551" s="27" t="s">
        <v>31</v>
      </c>
      <c r="E551" s="27" t="s">
        <v>481</v>
      </c>
      <c r="F551" s="27"/>
      <c r="G551" s="28">
        <f>G552</f>
        <v>0</v>
      </c>
      <c r="H551" s="28">
        <f>H552</f>
        <v>1474</v>
      </c>
      <c r="I551" s="28">
        <f>I552</f>
        <v>-1110.4000000000001</v>
      </c>
      <c r="J551" s="28">
        <f t="shared" ref="J551:N551" si="270">J552</f>
        <v>0</v>
      </c>
      <c r="K551" s="28">
        <f t="shared" si="270"/>
        <v>0</v>
      </c>
      <c r="L551" s="28">
        <f t="shared" si="270"/>
        <v>0</v>
      </c>
      <c r="M551" s="28">
        <f t="shared" si="270"/>
        <v>0</v>
      </c>
      <c r="N551" s="318">
        <f t="shared" si="270"/>
        <v>0</v>
      </c>
      <c r="O551" s="311">
        <f t="shared" si="244"/>
        <v>363.59999999999991</v>
      </c>
      <c r="P551" s="298"/>
      <c r="Q551" s="298"/>
    </row>
    <row r="552" spans="1:18" hidden="1">
      <c r="A552" s="17" t="s">
        <v>33</v>
      </c>
      <c r="B552" s="27" t="s">
        <v>30</v>
      </c>
      <c r="C552" s="27" t="s">
        <v>60</v>
      </c>
      <c r="D552" s="27" t="s">
        <v>31</v>
      </c>
      <c r="E552" s="27" t="s">
        <v>481</v>
      </c>
      <c r="F552" s="27" t="s">
        <v>209</v>
      </c>
      <c r="G552" s="28"/>
      <c r="H552" s="29">
        <v>1474</v>
      </c>
      <c r="I552" s="30">
        <v>-1110.4000000000001</v>
      </c>
      <c r="J552" s="30"/>
      <c r="K552" s="30"/>
      <c r="L552" s="30"/>
      <c r="M552" s="30"/>
      <c r="N552" s="126"/>
      <c r="O552" s="311">
        <f t="shared" si="244"/>
        <v>363.59999999999991</v>
      </c>
      <c r="P552" s="287"/>
      <c r="Q552" s="308"/>
    </row>
    <row r="553" spans="1:18" hidden="1">
      <c r="A553" s="122" t="s">
        <v>478</v>
      </c>
      <c r="B553" s="27" t="s">
        <v>30</v>
      </c>
      <c r="C553" s="27" t="s">
        <v>60</v>
      </c>
      <c r="D553" s="27" t="s">
        <v>31</v>
      </c>
      <c r="E553" s="27" t="s">
        <v>481</v>
      </c>
      <c r="F553" s="27"/>
      <c r="G553" s="28">
        <f>G554</f>
        <v>0</v>
      </c>
      <c r="H553" s="28">
        <f>H554</f>
        <v>5526</v>
      </c>
      <c r="I553" s="28">
        <f>I554</f>
        <v>-4139.6000000000004</v>
      </c>
      <c r="J553" s="28">
        <f t="shared" ref="J553:N553" si="271">J554</f>
        <v>0</v>
      </c>
      <c r="K553" s="28">
        <f t="shared" si="271"/>
        <v>0</v>
      </c>
      <c r="L553" s="28">
        <f t="shared" si="271"/>
        <v>0</v>
      </c>
      <c r="M553" s="28">
        <f t="shared" si="271"/>
        <v>0</v>
      </c>
      <c r="N553" s="318">
        <f t="shared" si="271"/>
        <v>0</v>
      </c>
      <c r="O553" s="311">
        <f t="shared" si="244"/>
        <v>1386.3999999999996</v>
      </c>
      <c r="P553" s="287"/>
      <c r="Q553" s="308"/>
    </row>
    <row r="554" spans="1:18" s="34" customFormat="1" ht="66" hidden="1" customHeight="1">
      <c r="A554" s="17" t="s">
        <v>92</v>
      </c>
      <c r="B554" s="27" t="s">
        <v>30</v>
      </c>
      <c r="C554" s="27" t="s">
        <v>60</v>
      </c>
      <c r="D554" s="27" t="s">
        <v>31</v>
      </c>
      <c r="E554" s="27" t="s">
        <v>481</v>
      </c>
      <c r="F554" s="27" t="s">
        <v>93</v>
      </c>
      <c r="G554" s="28"/>
      <c r="H554" s="29">
        <v>5526</v>
      </c>
      <c r="I554" s="30">
        <v>-4139.6000000000004</v>
      </c>
      <c r="J554" s="30"/>
      <c r="K554" s="30"/>
      <c r="L554" s="30"/>
      <c r="M554" s="30"/>
      <c r="N554" s="126"/>
      <c r="O554" s="311">
        <f t="shared" si="244"/>
        <v>1386.3999999999996</v>
      </c>
      <c r="P554" s="287"/>
      <c r="Q554" s="308"/>
    </row>
    <row r="555" spans="1:18" ht="63.75" hidden="1">
      <c r="A555" s="132" t="s">
        <v>482</v>
      </c>
      <c r="B555" s="15" t="s">
        <v>30</v>
      </c>
      <c r="C555" s="15" t="s">
        <v>60</v>
      </c>
      <c r="D555" s="15" t="s">
        <v>31</v>
      </c>
      <c r="E555" s="15" t="s">
        <v>483</v>
      </c>
      <c r="F555" s="15"/>
      <c r="G555" s="16">
        <f>G556+G557+G559+G560+G561+G558</f>
        <v>105181</v>
      </c>
      <c r="H555" s="16">
        <f>H556+H557+H559+H560+H561+H558</f>
        <v>0</v>
      </c>
      <c r="I555" s="16">
        <f>I556+I557+I559+I560+I561+I558</f>
        <v>12561.441000000001</v>
      </c>
      <c r="J555" s="16">
        <f>J556+J557+J559+J560+J561+J558</f>
        <v>0</v>
      </c>
      <c r="K555" s="16">
        <f t="shared" ref="K555:Q555" si="272">K556+K557+K559+K560+K561+K558</f>
        <v>-83</v>
      </c>
      <c r="L555" s="16">
        <f t="shared" si="272"/>
        <v>0</v>
      </c>
      <c r="M555" s="16">
        <f t="shared" si="272"/>
        <v>0</v>
      </c>
      <c r="N555" s="309">
        <f t="shared" si="272"/>
        <v>0</v>
      </c>
      <c r="O555" s="310">
        <f t="shared" si="272"/>
        <v>117659.44100000001</v>
      </c>
      <c r="P555" s="278">
        <f t="shared" si="272"/>
        <v>11559.630000000006</v>
      </c>
      <c r="Q555" s="278">
        <f t="shared" si="272"/>
        <v>129219.071</v>
      </c>
    </row>
    <row r="556" spans="1:18" hidden="1">
      <c r="A556" s="17" t="s">
        <v>33</v>
      </c>
      <c r="B556" s="27" t="s">
        <v>30</v>
      </c>
      <c r="C556" s="27" t="s">
        <v>60</v>
      </c>
      <c r="D556" s="27" t="s">
        <v>31</v>
      </c>
      <c r="E556" s="27" t="s">
        <v>483</v>
      </c>
      <c r="F556" s="27" t="s">
        <v>209</v>
      </c>
      <c r="G556" s="28">
        <v>65844</v>
      </c>
      <c r="H556" s="29"/>
      <c r="I556" s="30">
        <v>12561.441000000001</v>
      </c>
      <c r="J556" s="30"/>
      <c r="K556" s="30">
        <v>-66.099999999999994</v>
      </c>
      <c r="L556" s="30"/>
      <c r="M556" s="30"/>
      <c r="N556" s="126"/>
      <c r="O556" s="311">
        <f t="shared" si="244"/>
        <v>78339.341</v>
      </c>
      <c r="P556" s="287">
        <f>Q556-O556</f>
        <v>11559.630000000005</v>
      </c>
      <c r="Q556" s="308">
        <v>89898.971000000005</v>
      </c>
    </row>
    <row r="557" spans="1:18" hidden="1">
      <c r="A557" s="31" t="s">
        <v>38</v>
      </c>
      <c r="B557" s="27" t="s">
        <v>30</v>
      </c>
      <c r="C557" s="27" t="s">
        <v>60</v>
      </c>
      <c r="D557" s="27" t="s">
        <v>31</v>
      </c>
      <c r="E557" s="27" t="s">
        <v>483</v>
      </c>
      <c r="F557" s="27" t="s">
        <v>83</v>
      </c>
      <c r="G557" s="28">
        <v>1965.6</v>
      </c>
      <c r="H557" s="29"/>
      <c r="I557" s="30"/>
      <c r="J557" s="30"/>
      <c r="K557" s="30"/>
      <c r="L557" s="30">
        <v>-201</v>
      </c>
      <c r="M557" s="30"/>
      <c r="N557" s="126"/>
      <c r="O557" s="311">
        <f t="shared" si="244"/>
        <v>1764.6</v>
      </c>
      <c r="P557" s="287">
        <f t="shared" si="245"/>
        <v>-731.10099999999989</v>
      </c>
      <c r="Q557" s="308">
        <v>1033.499</v>
      </c>
    </row>
    <row r="558" spans="1:18" ht="25.5" hidden="1">
      <c r="A558" s="31" t="s">
        <v>44</v>
      </c>
      <c r="B558" s="27" t="s">
        <v>30</v>
      </c>
      <c r="C558" s="27" t="s">
        <v>60</v>
      </c>
      <c r="D558" s="27" t="s">
        <v>31</v>
      </c>
      <c r="E558" s="27" t="s">
        <v>483</v>
      </c>
      <c r="F558" s="27" t="s">
        <v>45</v>
      </c>
      <c r="G558" s="28">
        <v>527.5</v>
      </c>
      <c r="H558" s="29"/>
      <c r="I558" s="30"/>
      <c r="J558" s="30"/>
      <c r="K558" s="30"/>
      <c r="L558" s="30">
        <v>55</v>
      </c>
      <c r="M558" s="30"/>
      <c r="N558" s="126"/>
      <c r="O558" s="311">
        <f t="shared" si="244"/>
        <v>582.5</v>
      </c>
      <c r="P558" s="287">
        <f t="shared" si="245"/>
        <v>523.71199999999999</v>
      </c>
      <c r="Q558" s="308">
        <v>1106.212</v>
      </c>
    </row>
    <row r="559" spans="1:18" hidden="1">
      <c r="A559" s="31" t="s">
        <v>46</v>
      </c>
      <c r="B559" s="27" t="s">
        <v>30</v>
      </c>
      <c r="C559" s="27" t="s">
        <v>60</v>
      </c>
      <c r="D559" s="27" t="s">
        <v>31</v>
      </c>
      <c r="E559" s="27" t="s">
        <v>483</v>
      </c>
      <c r="F559" s="27" t="s">
        <v>47</v>
      </c>
      <c r="G559" s="28">
        <v>35478.9</v>
      </c>
      <c r="H559" s="29"/>
      <c r="I559" s="30"/>
      <c r="J559" s="30"/>
      <c r="K559" s="30">
        <v>-16.899999999999999</v>
      </c>
      <c r="L559" s="30">
        <f>-55+201</f>
        <v>146</v>
      </c>
      <c r="M559" s="30"/>
      <c r="N559" s="126"/>
      <c r="O559" s="311">
        <f t="shared" ref="O559:O621" si="273">I559+H559+G559+J559+K559+L559+M559+N559</f>
        <v>35608</v>
      </c>
      <c r="P559" s="287">
        <f t="shared" si="245"/>
        <v>277.38900000000285</v>
      </c>
      <c r="Q559" s="308">
        <v>35885.389000000003</v>
      </c>
    </row>
    <row r="560" spans="1:18" hidden="1">
      <c r="A560" s="33" t="s">
        <v>48</v>
      </c>
      <c r="B560" s="27" t="s">
        <v>30</v>
      </c>
      <c r="C560" s="27" t="s">
        <v>60</v>
      </c>
      <c r="D560" s="27" t="s">
        <v>31</v>
      </c>
      <c r="E560" s="27" t="s">
        <v>483</v>
      </c>
      <c r="F560" s="27" t="s">
        <v>49</v>
      </c>
      <c r="G560" s="28">
        <v>1225</v>
      </c>
      <c r="H560" s="29"/>
      <c r="I560" s="30"/>
      <c r="J560" s="30"/>
      <c r="K560" s="30"/>
      <c r="L560" s="30"/>
      <c r="M560" s="30"/>
      <c r="N560" s="126"/>
      <c r="O560" s="311">
        <f t="shared" si="273"/>
        <v>1225</v>
      </c>
      <c r="P560" s="287">
        <f t="shared" si="245"/>
        <v>10</v>
      </c>
      <c r="Q560" s="308">
        <v>1235</v>
      </c>
    </row>
    <row r="561" spans="1:17" s="34" customFormat="1" hidden="1">
      <c r="A561" s="33" t="s">
        <v>50</v>
      </c>
      <c r="B561" s="27" t="s">
        <v>30</v>
      </c>
      <c r="C561" s="27" t="s">
        <v>60</v>
      </c>
      <c r="D561" s="27" t="s">
        <v>31</v>
      </c>
      <c r="E561" s="27" t="s">
        <v>483</v>
      </c>
      <c r="F561" s="27" t="s">
        <v>51</v>
      </c>
      <c r="G561" s="28">
        <v>140</v>
      </c>
      <c r="H561" s="29"/>
      <c r="I561" s="30"/>
      <c r="J561" s="30"/>
      <c r="K561" s="30"/>
      <c r="L561" s="30"/>
      <c r="M561" s="30"/>
      <c r="N561" s="126"/>
      <c r="O561" s="311">
        <f t="shared" si="273"/>
        <v>140</v>
      </c>
      <c r="P561" s="287">
        <f t="shared" si="245"/>
        <v>-80</v>
      </c>
      <c r="Q561" s="308">
        <v>60</v>
      </c>
    </row>
    <row r="562" spans="1:17" ht="25.5" hidden="1">
      <c r="A562" s="62" t="s">
        <v>484</v>
      </c>
      <c r="B562" s="15" t="s">
        <v>30</v>
      </c>
      <c r="C562" s="15" t="s">
        <v>60</v>
      </c>
      <c r="D562" s="15" t="s">
        <v>31</v>
      </c>
      <c r="E562" s="15" t="s">
        <v>481</v>
      </c>
      <c r="F562" s="15"/>
      <c r="G562" s="56">
        <f>G563+G567</f>
        <v>353893</v>
      </c>
      <c r="H562" s="56">
        <f>H563+H567</f>
        <v>0</v>
      </c>
      <c r="I562" s="56">
        <f>I563+I567</f>
        <v>66087.8465</v>
      </c>
      <c r="J562" s="56">
        <f>J563+J567</f>
        <v>0</v>
      </c>
      <c r="K562" s="56">
        <f t="shared" ref="K562:Q562" si="274">K563+K567</f>
        <v>0</v>
      </c>
      <c r="L562" s="56">
        <f t="shared" si="274"/>
        <v>53723.6535</v>
      </c>
      <c r="M562" s="56">
        <f t="shared" si="274"/>
        <v>0</v>
      </c>
      <c r="N562" s="319">
        <f t="shared" si="274"/>
        <v>0</v>
      </c>
      <c r="O562" s="320">
        <f t="shared" si="274"/>
        <v>473704.5</v>
      </c>
      <c r="P562" s="281">
        <f t="shared" si="274"/>
        <v>6208.0000000000173</v>
      </c>
      <c r="Q562" s="281">
        <f t="shared" si="274"/>
        <v>479912.5</v>
      </c>
    </row>
    <row r="563" spans="1:17" hidden="1">
      <c r="A563" s="40" t="s">
        <v>485</v>
      </c>
      <c r="B563" s="27" t="s">
        <v>30</v>
      </c>
      <c r="C563" s="27" t="s">
        <v>60</v>
      </c>
      <c r="D563" s="27" t="s">
        <v>31</v>
      </c>
      <c r="E563" s="27" t="s">
        <v>481</v>
      </c>
      <c r="F563" s="27"/>
      <c r="G563" s="28">
        <f>G564+G566+G565</f>
        <v>64094.200000000004</v>
      </c>
      <c r="H563" s="28">
        <f>H564+H566+H565</f>
        <v>0</v>
      </c>
      <c r="I563" s="28">
        <f>I564+I566+I565</f>
        <v>12048.246500000001</v>
      </c>
      <c r="J563" s="28">
        <f t="shared" ref="J563:Q563" si="275">J564+J566+J565</f>
        <v>0</v>
      </c>
      <c r="K563" s="28">
        <f t="shared" si="275"/>
        <v>0</v>
      </c>
      <c r="L563" s="28">
        <f t="shared" si="275"/>
        <v>0</v>
      </c>
      <c r="M563" s="28">
        <f t="shared" si="275"/>
        <v>0</v>
      </c>
      <c r="N563" s="318">
        <f t="shared" si="275"/>
        <v>0</v>
      </c>
      <c r="O563" s="311">
        <f t="shared" si="275"/>
        <v>76142.446500000005</v>
      </c>
      <c r="P563" s="299">
        <f t="shared" si="275"/>
        <v>12705.348499999993</v>
      </c>
      <c r="Q563" s="299">
        <f t="shared" si="275"/>
        <v>88847.794999999998</v>
      </c>
    </row>
    <row r="564" spans="1:17" hidden="1">
      <c r="A564" s="17" t="s">
        <v>33</v>
      </c>
      <c r="B564" s="27" t="s">
        <v>30</v>
      </c>
      <c r="C564" s="27" t="s">
        <v>60</v>
      </c>
      <c r="D564" s="27" t="s">
        <v>31</v>
      </c>
      <c r="E564" s="27" t="s">
        <v>481</v>
      </c>
      <c r="F564" s="27" t="s">
        <v>209</v>
      </c>
      <c r="G564" s="28">
        <v>61286.3</v>
      </c>
      <c r="H564" s="29"/>
      <c r="I564" s="30">
        <f>144.2+11903.9465</f>
        <v>12048.146500000001</v>
      </c>
      <c r="J564" s="30"/>
      <c r="K564" s="30"/>
      <c r="L564" s="30"/>
      <c r="M564" s="30"/>
      <c r="N564" s="126"/>
      <c r="O564" s="311">
        <f t="shared" si="273"/>
        <v>73334.446500000005</v>
      </c>
      <c r="P564" s="287">
        <f t="shared" ref="P564:P572" si="276">Q564-O564</f>
        <v>12705.348499999993</v>
      </c>
      <c r="Q564" s="308">
        <v>86039.794999999998</v>
      </c>
    </row>
    <row r="565" spans="1:17" ht="25.5" hidden="1">
      <c r="A565" s="31" t="s">
        <v>44</v>
      </c>
      <c r="B565" s="27" t="s">
        <v>30</v>
      </c>
      <c r="C565" s="27" t="s">
        <v>60</v>
      </c>
      <c r="D565" s="27" t="s">
        <v>31</v>
      </c>
      <c r="E565" s="27" t="s">
        <v>481</v>
      </c>
      <c r="F565" s="27" t="s">
        <v>45</v>
      </c>
      <c r="G565" s="28">
        <v>791</v>
      </c>
      <c r="H565" s="29"/>
      <c r="I565" s="30"/>
      <c r="J565" s="30"/>
      <c r="K565" s="30"/>
      <c r="L565" s="30">
        <v>26.666709999999998</v>
      </c>
      <c r="M565" s="30"/>
      <c r="N565" s="126"/>
      <c r="O565" s="311">
        <f t="shared" si="273"/>
        <v>817.66670999999997</v>
      </c>
      <c r="P565" s="287">
        <f t="shared" si="276"/>
        <v>134.98829000000001</v>
      </c>
      <c r="Q565" s="308">
        <v>952.65499999999997</v>
      </c>
    </row>
    <row r="566" spans="1:17" hidden="1">
      <c r="A566" s="31" t="s">
        <v>46</v>
      </c>
      <c r="B566" s="27" t="s">
        <v>30</v>
      </c>
      <c r="C566" s="27" t="s">
        <v>60</v>
      </c>
      <c r="D566" s="27" t="s">
        <v>31</v>
      </c>
      <c r="E566" s="27" t="s">
        <v>481</v>
      </c>
      <c r="F566" s="27" t="s">
        <v>47</v>
      </c>
      <c r="G566" s="28">
        <v>2016.9</v>
      </c>
      <c r="H566" s="29"/>
      <c r="I566" s="30">
        <v>0.1</v>
      </c>
      <c r="J566" s="30"/>
      <c r="K566" s="30"/>
      <c r="L566" s="30">
        <v>-26.666709999999998</v>
      </c>
      <c r="M566" s="30"/>
      <c r="N566" s="126"/>
      <c r="O566" s="311">
        <f t="shared" si="273"/>
        <v>1990.33329</v>
      </c>
      <c r="P566" s="287">
        <f t="shared" si="276"/>
        <v>-134.98829000000001</v>
      </c>
      <c r="Q566" s="308">
        <v>1855.345</v>
      </c>
    </row>
    <row r="567" spans="1:17" hidden="1">
      <c r="A567" s="40" t="s">
        <v>485</v>
      </c>
      <c r="B567" s="27" t="s">
        <v>30</v>
      </c>
      <c r="C567" s="27" t="s">
        <v>60</v>
      </c>
      <c r="D567" s="27" t="s">
        <v>31</v>
      </c>
      <c r="E567" s="27" t="s">
        <v>481</v>
      </c>
      <c r="F567" s="27"/>
      <c r="G567" s="28">
        <f>G568+G569</f>
        <v>289798.8</v>
      </c>
      <c r="H567" s="28">
        <f>H568+H569</f>
        <v>0</v>
      </c>
      <c r="I567" s="28">
        <f>I568+I569</f>
        <v>54039.6</v>
      </c>
      <c r="J567" s="28">
        <f t="shared" ref="J567:Q567" si="277">J568+J569</f>
        <v>0</v>
      </c>
      <c r="K567" s="28">
        <f t="shared" si="277"/>
        <v>0</v>
      </c>
      <c r="L567" s="28">
        <f t="shared" si="277"/>
        <v>53723.6535</v>
      </c>
      <c r="M567" s="28">
        <f t="shared" si="277"/>
        <v>0</v>
      </c>
      <c r="N567" s="318">
        <f t="shared" si="277"/>
        <v>0</v>
      </c>
      <c r="O567" s="311">
        <f t="shared" si="277"/>
        <v>397562.05349999998</v>
      </c>
      <c r="P567" s="299">
        <f t="shared" si="277"/>
        <v>-6497.3484999999755</v>
      </c>
      <c r="Q567" s="299">
        <f t="shared" si="277"/>
        <v>391064.70500000002</v>
      </c>
    </row>
    <row r="568" spans="1:17" ht="38.25" hidden="1">
      <c r="A568" s="31" t="s">
        <v>98</v>
      </c>
      <c r="B568" s="27" t="s">
        <v>30</v>
      </c>
      <c r="C568" s="27" t="s">
        <v>60</v>
      </c>
      <c r="D568" s="27" t="s">
        <v>31</v>
      </c>
      <c r="E568" s="27" t="s">
        <v>481</v>
      </c>
      <c r="F568" s="27" t="s">
        <v>99</v>
      </c>
      <c r="G568" s="28">
        <v>289798.8</v>
      </c>
      <c r="H568" s="29">
        <v>-1977.5</v>
      </c>
      <c r="I568" s="30">
        <f>280.2+53759.4</f>
        <v>54039.6</v>
      </c>
      <c r="J568" s="30"/>
      <c r="K568" s="30"/>
      <c r="L568" s="30">
        <v>53723.6535</v>
      </c>
      <c r="M568" s="30"/>
      <c r="N568" s="126"/>
      <c r="O568" s="311">
        <f t="shared" si="273"/>
        <v>395584.55349999998</v>
      </c>
      <c r="P568" s="287">
        <f t="shared" si="276"/>
        <v>-6697.5484999999753</v>
      </c>
      <c r="Q568" s="308">
        <v>388887.005</v>
      </c>
    </row>
    <row r="569" spans="1:17" s="23" customFormat="1" hidden="1">
      <c r="A569" s="17" t="s">
        <v>92</v>
      </c>
      <c r="B569" s="27" t="s">
        <v>30</v>
      </c>
      <c r="C569" s="27" t="s">
        <v>60</v>
      </c>
      <c r="D569" s="27" t="s">
        <v>31</v>
      </c>
      <c r="E569" s="27" t="s">
        <v>481</v>
      </c>
      <c r="F569" s="27" t="s">
        <v>93</v>
      </c>
      <c r="G569" s="28"/>
      <c r="H569" s="29">
        <v>1977.5</v>
      </c>
      <c r="I569" s="30"/>
      <c r="J569" s="30"/>
      <c r="K569" s="30"/>
      <c r="L569" s="30"/>
      <c r="M569" s="30"/>
      <c r="N569" s="126"/>
      <c r="O569" s="311">
        <f t="shared" si="273"/>
        <v>1977.5</v>
      </c>
      <c r="P569" s="287">
        <f t="shared" si="276"/>
        <v>200.19999999999982</v>
      </c>
      <c r="Q569" s="308">
        <v>2177.6999999999998</v>
      </c>
    </row>
    <row r="570" spans="1:17" ht="25.5" hidden="1">
      <c r="A570" s="124" t="s">
        <v>486</v>
      </c>
      <c r="B570" s="15" t="s">
        <v>30</v>
      </c>
      <c r="C570" s="15" t="s">
        <v>60</v>
      </c>
      <c r="D570" s="15" t="s">
        <v>31</v>
      </c>
      <c r="E570" s="15" t="s">
        <v>487</v>
      </c>
      <c r="F570" s="15"/>
      <c r="G570" s="16">
        <f>G571+G572</f>
        <v>0</v>
      </c>
      <c r="H570" s="16">
        <f>H571+H572</f>
        <v>3481.3000400000001</v>
      </c>
      <c r="I570" s="16">
        <f>I571+I572</f>
        <v>6121.8209999999999</v>
      </c>
      <c r="J570" s="16">
        <f>J571+J572</f>
        <v>0</v>
      </c>
      <c r="K570" s="16">
        <f t="shared" ref="K570:Q570" si="278">K571+K572</f>
        <v>0</v>
      </c>
      <c r="L570" s="16">
        <f t="shared" si="278"/>
        <v>217.30842000000001</v>
      </c>
      <c r="M570" s="16">
        <f t="shared" si="278"/>
        <v>0</v>
      </c>
      <c r="N570" s="309">
        <f t="shared" si="278"/>
        <v>0</v>
      </c>
      <c r="O570" s="310">
        <f t="shared" si="278"/>
        <v>9820.4294599999994</v>
      </c>
      <c r="P570" s="278">
        <f t="shared" si="278"/>
        <v>106.16148000000021</v>
      </c>
      <c r="Q570" s="278">
        <f t="shared" si="278"/>
        <v>9926.59094</v>
      </c>
    </row>
    <row r="571" spans="1:17" hidden="1">
      <c r="A571" s="31" t="s">
        <v>38</v>
      </c>
      <c r="B571" s="27" t="s">
        <v>30</v>
      </c>
      <c r="C571" s="27" t="s">
        <v>60</v>
      </c>
      <c r="D571" s="27" t="s">
        <v>31</v>
      </c>
      <c r="E571" s="27" t="s">
        <v>487</v>
      </c>
      <c r="F571" s="27" t="s">
        <v>83</v>
      </c>
      <c r="G571" s="28"/>
      <c r="H571" s="29">
        <v>1972.2185999999999</v>
      </c>
      <c r="I571" s="30">
        <f>1783.054+9.1</f>
        <v>1792.154</v>
      </c>
      <c r="J571" s="30"/>
      <c r="K571" s="30"/>
      <c r="L571" s="30"/>
      <c r="M571" s="30"/>
      <c r="N571" s="126"/>
      <c r="O571" s="311">
        <f t="shared" si="273"/>
        <v>3764.3725999999997</v>
      </c>
      <c r="P571" s="287">
        <f t="shared" si="276"/>
        <v>106.16148000000021</v>
      </c>
      <c r="Q571" s="308">
        <v>3870.5340799999999</v>
      </c>
    </row>
    <row r="572" spans="1:17" s="34" customFormat="1" hidden="1">
      <c r="A572" s="17" t="s">
        <v>92</v>
      </c>
      <c r="B572" s="27" t="s">
        <v>30</v>
      </c>
      <c r="C572" s="27" t="s">
        <v>60</v>
      </c>
      <c r="D572" s="27" t="s">
        <v>31</v>
      </c>
      <c r="E572" s="27" t="s">
        <v>487</v>
      </c>
      <c r="F572" s="27" t="s">
        <v>93</v>
      </c>
      <c r="G572" s="28"/>
      <c r="H572" s="29">
        <v>1509.0814399999999</v>
      </c>
      <c r="I572" s="30">
        <f>3727.402+602.265</f>
        <v>4329.6670000000004</v>
      </c>
      <c r="J572" s="30"/>
      <c r="K572" s="30"/>
      <c r="L572" s="30">
        <v>217.30842000000001</v>
      </c>
      <c r="M572" s="30"/>
      <c r="N572" s="126"/>
      <c r="O572" s="311">
        <f t="shared" si="273"/>
        <v>6056.0568600000006</v>
      </c>
      <c r="P572" s="287">
        <f t="shared" si="276"/>
        <v>0</v>
      </c>
      <c r="Q572" s="308">
        <v>6056.0568599999997</v>
      </c>
    </row>
    <row r="573" spans="1:17" ht="25.5" hidden="1">
      <c r="A573" s="62" t="s">
        <v>488</v>
      </c>
      <c r="B573" s="15" t="s">
        <v>30</v>
      </c>
      <c r="C573" s="15" t="s">
        <v>60</v>
      </c>
      <c r="D573" s="15" t="s">
        <v>31</v>
      </c>
      <c r="E573" s="15" t="s">
        <v>489</v>
      </c>
      <c r="F573" s="15"/>
      <c r="G573" s="16">
        <f>G577+G574+G575+G578+G579+G576</f>
        <v>114014.00000000001</v>
      </c>
      <c r="H573" s="16">
        <f>H577+H574+H575+H578+H579+H576</f>
        <v>0</v>
      </c>
      <c r="I573" s="16">
        <f>I577+I574+I575+I578+I579+I576</f>
        <v>2311.962</v>
      </c>
      <c r="J573" s="16">
        <f>J577+J574+J575+J578+J579+J576</f>
        <v>0</v>
      </c>
      <c r="K573" s="16">
        <f t="shared" ref="K573:Q573" si="279">K577+K574+K575+K578+K579+K576</f>
        <v>0</v>
      </c>
      <c r="L573" s="16">
        <f t="shared" si="279"/>
        <v>0</v>
      </c>
      <c r="M573" s="16">
        <f t="shared" si="279"/>
        <v>0</v>
      </c>
      <c r="N573" s="309">
        <f t="shared" si="279"/>
        <v>0</v>
      </c>
      <c r="O573" s="310">
        <f t="shared" si="279"/>
        <v>116325.96200000001</v>
      </c>
      <c r="P573" s="278">
        <f t="shared" si="279"/>
        <v>-353.19582999999807</v>
      </c>
      <c r="Q573" s="278">
        <f t="shared" si="279"/>
        <v>122294.88200000001</v>
      </c>
    </row>
    <row r="574" spans="1:17" hidden="1">
      <c r="A574" s="17" t="s">
        <v>33</v>
      </c>
      <c r="B574" s="27" t="s">
        <v>30</v>
      </c>
      <c r="C574" s="27" t="s">
        <v>60</v>
      </c>
      <c r="D574" s="27" t="s">
        <v>31</v>
      </c>
      <c r="E574" s="27" t="s">
        <v>489</v>
      </c>
      <c r="F574" s="27" t="s">
        <v>209</v>
      </c>
      <c r="G574" s="28">
        <v>53804.535000000003</v>
      </c>
      <c r="H574" s="29"/>
      <c r="I574" s="30">
        <v>2311.962</v>
      </c>
      <c r="J574" s="30"/>
      <c r="K574" s="30"/>
      <c r="L574" s="30"/>
      <c r="M574" s="30"/>
      <c r="N574" s="126"/>
      <c r="O574" s="311">
        <f t="shared" si="273"/>
        <v>56116.497000000003</v>
      </c>
      <c r="P574" s="8"/>
      <c r="Q574" s="308">
        <v>62085.417000000001</v>
      </c>
    </row>
    <row r="575" spans="1:17" hidden="1">
      <c r="A575" s="31" t="s">
        <v>38</v>
      </c>
      <c r="B575" s="27" t="s">
        <v>30</v>
      </c>
      <c r="C575" s="27" t="s">
        <v>60</v>
      </c>
      <c r="D575" s="27" t="s">
        <v>31</v>
      </c>
      <c r="E575" s="27" t="s">
        <v>489</v>
      </c>
      <c r="F575" s="27" t="s">
        <v>83</v>
      </c>
      <c r="G575" s="28">
        <v>3003.2550000000001</v>
      </c>
      <c r="H575" s="29"/>
      <c r="I575" s="30">
        <f>25.5</f>
        <v>25.5</v>
      </c>
      <c r="J575" s="30"/>
      <c r="K575" s="30"/>
      <c r="L575" s="30">
        <v>15</v>
      </c>
      <c r="M575" s="30"/>
      <c r="N575" s="126"/>
      <c r="O575" s="311">
        <f t="shared" si="273"/>
        <v>3043.7550000000001</v>
      </c>
      <c r="P575" s="8"/>
      <c r="Q575" s="308">
        <v>3396.9508300000002</v>
      </c>
    </row>
    <row r="576" spans="1:17" ht="25.5" hidden="1">
      <c r="A576" s="31" t="s">
        <v>44</v>
      </c>
      <c r="B576" s="27" t="s">
        <v>30</v>
      </c>
      <c r="C576" s="27" t="s">
        <v>60</v>
      </c>
      <c r="D576" s="27" t="s">
        <v>31</v>
      </c>
      <c r="E576" s="27" t="s">
        <v>489</v>
      </c>
      <c r="F576" s="27" t="s">
        <v>45</v>
      </c>
      <c r="G576" s="28">
        <v>829.20500000000004</v>
      </c>
      <c r="H576" s="29"/>
      <c r="I576" s="30"/>
      <c r="J576" s="30"/>
      <c r="K576" s="30"/>
      <c r="L576" s="30">
        <v>60</v>
      </c>
      <c r="M576" s="30"/>
      <c r="N576" s="126"/>
      <c r="O576" s="311">
        <f>I576+H576+G576+J576+K576+L576+M576+N576</f>
        <v>889.20500000000004</v>
      </c>
      <c r="P576" s="287">
        <f>Q576-O576</f>
        <v>-109.55154000000005</v>
      </c>
      <c r="Q576" s="308">
        <v>779.65346</v>
      </c>
    </row>
    <row r="577" spans="1:17" hidden="1">
      <c r="A577" s="31" t="s">
        <v>46</v>
      </c>
      <c r="B577" s="27" t="s">
        <v>30</v>
      </c>
      <c r="C577" s="27" t="s">
        <v>60</v>
      </c>
      <c r="D577" s="27" t="s">
        <v>31</v>
      </c>
      <c r="E577" s="27" t="s">
        <v>489</v>
      </c>
      <c r="F577" s="27" t="s">
        <v>47</v>
      </c>
      <c r="G577" s="28">
        <v>55142.080999999998</v>
      </c>
      <c r="H577" s="29"/>
      <c r="I577" s="30">
        <v>-30.5</v>
      </c>
      <c r="J577" s="30"/>
      <c r="K577" s="30"/>
      <c r="L577" s="30">
        <f>-15-10-81</f>
        <v>-106</v>
      </c>
      <c r="M577" s="30"/>
      <c r="N577" s="126"/>
      <c r="O577" s="311">
        <f t="shared" si="273"/>
        <v>55005.580999999998</v>
      </c>
      <c r="P577" s="287">
        <f t="shared" ref="P577:P639" si="280">Q577-O577</f>
        <v>-78.538099999997939</v>
      </c>
      <c r="Q577" s="308">
        <v>54927.0429</v>
      </c>
    </row>
    <row r="578" spans="1:17" hidden="1">
      <c r="A578" s="33" t="s">
        <v>48</v>
      </c>
      <c r="B578" s="27" t="s">
        <v>30</v>
      </c>
      <c r="C578" s="27" t="s">
        <v>60</v>
      </c>
      <c r="D578" s="27" t="s">
        <v>31</v>
      </c>
      <c r="E578" s="27" t="s">
        <v>489</v>
      </c>
      <c r="F578" s="27" t="s">
        <v>49</v>
      </c>
      <c r="G578" s="28">
        <v>1212.7380000000001</v>
      </c>
      <c r="H578" s="29"/>
      <c r="I578" s="30"/>
      <c r="J578" s="30"/>
      <c r="K578" s="30"/>
      <c r="L578" s="30"/>
      <c r="M578" s="30"/>
      <c r="N578" s="126"/>
      <c r="O578" s="311">
        <f t="shared" si="273"/>
        <v>1212.7380000000001</v>
      </c>
      <c r="P578" s="287">
        <f t="shared" si="280"/>
        <v>-163.44900000000007</v>
      </c>
      <c r="Q578" s="308">
        <v>1049.289</v>
      </c>
    </row>
    <row r="579" spans="1:17" hidden="1">
      <c r="A579" s="33" t="s">
        <v>50</v>
      </c>
      <c r="B579" s="27" t="s">
        <v>30</v>
      </c>
      <c r="C579" s="27" t="s">
        <v>60</v>
      </c>
      <c r="D579" s="27" t="s">
        <v>31</v>
      </c>
      <c r="E579" s="27" t="s">
        <v>489</v>
      </c>
      <c r="F579" s="27" t="s">
        <v>51</v>
      </c>
      <c r="G579" s="28">
        <v>22.186</v>
      </c>
      <c r="H579" s="29"/>
      <c r="I579" s="30">
        <v>5</v>
      </c>
      <c r="J579" s="30"/>
      <c r="K579" s="30"/>
      <c r="L579" s="30">
        <f>10+21</f>
        <v>31</v>
      </c>
      <c r="M579" s="30"/>
      <c r="N579" s="126"/>
      <c r="O579" s="311">
        <f t="shared" si="273"/>
        <v>58.186</v>
      </c>
      <c r="P579" s="287">
        <f t="shared" si="280"/>
        <v>-1.6571899999999999</v>
      </c>
      <c r="Q579" s="308">
        <v>56.52881</v>
      </c>
    </row>
    <row r="580" spans="1:17" ht="25.5" hidden="1">
      <c r="A580" s="42" t="s">
        <v>393</v>
      </c>
      <c r="B580" s="43" t="s">
        <v>30</v>
      </c>
      <c r="C580" s="43" t="s">
        <v>60</v>
      </c>
      <c r="D580" s="43" t="s">
        <v>31</v>
      </c>
      <c r="E580" s="43" t="s">
        <v>394</v>
      </c>
      <c r="F580" s="43"/>
      <c r="G580" s="89">
        <f>G581+G582</f>
        <v>0</v>
      </c>
      <c r="H580" s="89">
        <f t="shared" ref="H580:Q580" si="281">H581+H582</f>
        <v>0</v>
      </c>
      <c r="I580" s="89">
        <f t="shared" si="281"/>
        <v>0</v>
      </c>
      <c r="J580" s="89">
        <f t="shared" si="281"/>
        <v>0</v>
      </c>
      <c r="K580" s="89">
        <f t="shared" si="281"/>
        <v>2200</v>
      </c>
      <c r="L580" s="89">
        <f t="shared" si="281"/>
        <v>0</v>
      </c>
      <c r="M580" s="89">
        <f t="shared" si="281"/>
        <v>0</v>
      </c>
      <c r="N580" s="309">
        <f t="shared" si="281"/>
        <v>0</v>
      </c>
      <c r="O580" s="310">
        <f t="shared" si="281"/>
        <v>2200</v>
      </c>
      <c r="P580" s="283">
        <f t="shared" si="281"/>
        <v>0</v>
      </c>
      <c r="Q580" s="283">
        <f t="shared" si="281"/>
        <v>2200</v>
      </c>
    </row>
    <row r="581" spans="1:17" hidden="1">
      <c r="A581" s="31" t="s">
        <v>46</v>
      </c>
      <c r="B581" s="27" t="s">
        <v>30</v>
      </c>
      <c r="C581" s="27" t="s">
        <v>60</v>
      </c>
      <c r="D581" s="27" t="s">
        <v>31</v>
      </c>
      <c r="E581" s="27" t="s">
        <v>394</v>
      </c>
      <c r="F581" s="27" t="s">
        <v>47</v>
      </c>
      <c r="G581" s="28"/>
      <c r="H581" s="29"/>
      <c r="I581" s="30"/>
      <c r="J581" s="30"/>
      <c r="K581" s="30">
        <f>365.878-24.777</f>
        <v>341.101</v>
      </c>
      <c r="L581" s="30"/>
      <c r="M581" s="30"/>
      <c r="N581" s="126"/>
      <c r="O581" s="311">
        <f t="shared" si="273"/>
        <v>341.101</v>
      </c>
      <c r="P581" s="287">
        <f t="shared" si="280"/>
        <v>0</v>
      </c>
      <c r="Q581" s="308">
        <v>341.101</v>
      </c>
    </row>
    <row r="582" spans="1:17" s="23" customFormat="1" hidden="1">
      <c r="A582" s="17" t="s">
        <v>92</v>
      </c>
      <c r="B582" s="27" t="s">
        <v>30</v>
      </c>
      <c r="C582" s="27" t="s">
        <v>60</v>
      </c>
      <c r="D582" s="27" t="s">
        <v>31</v>
      </c>
      <c r="E582" s="27" t="s">
        <v>394</v>
      </c>
      <c r="F582" s="27" t="s">
        <v>93</v>
      </c>
      <c r="G582" s="28"/>
      <c r="H582" s="29"/>
      <c r="I582" s="30"/>
      <c r="J582" s="30"/>
      <c r="K582" s="30">
        <f>1834.122+24.777</f>
        <v>1858.8990000000001</v>
      </c>
      <c r="L582" s="30"/>
      <c r="M582" s="30"/>
      <c r="N582" s="126"/>
      <c r="O582" s="311">
        <f t="shared" si="273"/>
        <v>1858.8990000000001</v>
      </c>
      <c r="P582" s="287">
        <f t="shared" si="280"/>
        <v>0</v>
      </c>
      <c r="Q582" s="308">
        <v>1858.8989999999999</v>
      </c>
    </row>
    <row r="583" spans="1:17" ht="25.5" hidden="1">
      <c r="A583" s="42" t="s">
        <v>395</v>
      </c>
      <c r="B583" s="43" t="s">
        <v>30</v>
      </c>
      <c r="C583" s="43" t="s">
        <v>60</v>
      </c>
      <c r="D583" s="43" t="s">
        <v>31</v>
      </c>
      <c r="E583" s="43" t="s">
        <v>396</v>
      </c>
      <c r="F583" s="43"/>
      <c r="G583" s="89">
        <f>G584+G585</f>
        <v>0</v>
      </c>
      <c r="H583" s="89">
        <f t="shared" ref="H583:Q583" si="282">H584+H585</f>
        <v>0</v>
      </c>
      <c r="I583" s="89">
        <f t="shared" si="282"/>
        <v>0</v>
      </c>
      <c r="J583" s="89">
        <f t="shared" si="282"/>
        <v>0</v>
      </c>
      <c r="K583" s="89">
        <f t="shared" si="282"/>
        <v>1236</v>
      </c>
      <c r="L583" s="89">
        <f t="shared" si="282"/>
        <v>0</v>
      </c>
      <c r="M583" s="89">
        <f t="shared" si="282"/>
        <v>0</v>
      </c>
      <c r="N583" s="309">
        <f t="shared" si="282"/>
        <v>0</v>
      </c>
      <c r="O583" s="310">
        <f t="shared" si="282"/>
        <v>1236</v>
      </c>
      <c r="P583" s="283">
        <f t="shared" si="282"/>
        <v>0</v>
      </c>
      <c r="Q583" s="283">
        <f t="shared" si="282"/>
        <v>1236</v>
      </c>
    </row>
    <row r="584" spans="1:17" hidden="1">
      <c r="A584" s="31" t="s">
        <v>46</v>
      </c>
      <c r="B584" s="27" t="s">
        <v>30</v>
      </c>
      <c r="C584" s="27" t="s">
        <v>60</v>
      </c>
      <c r="D584" s="27" t="s">
        <v>31</v>
      </c>
      <c r="E584" s="27" t="s">
        <v>396</v>
      </c>
      <c r="F584" s="27" t="s">
        <v>47</v>
      </c>
      <c r="G584" s="28"/>
      <c r="H584" s="29"/>
      <c r="I584" s="30"/>
      <c r="J584" s="30"/>
      <c r="K584" s="30">
        <v>407.5</v>
      </c>
      <c r="L584" s="30"/>
      <c r="M584" s="30"/>
      <c r="N584" s="126"/>
      <c r="O584" s="311">
        <f t="shared" si="273"/>
        <v>407.5</v>
      </c>
      <c r="P584" s="287">
        <f t="shared" si="280"/>
        <v>0</v>
      </c>
      <c r="Q584" s="308">
        <v>407.5</v>
      </c>
    </row>
    <row r="585" spans="1:17" s="23" customFormat="1" hidden="1">
      <c r="A585" s="17" t="s">
        <v>92</v>
      </c>
      <c r="B585" s="27" t="s">
        <v>30</v>
      </c>
      <c r="C585" s="27" t="s">
        <v>60</v>
      </c>
      <c r="D585" s="27" t="s">
        <v>31</v>
      </c>
      <c r="E585" s="27" t="s">
        <v>396</v>
      </c>
      <c r="F585" s="27" t="s">
        <v>93</v>
      </c>
      <c r="G585" s="28"/>
      <c r="H585" s="29"/>
      <c r="I585" s="30"/>
      <c r="J585" s="30"/>
      <c r="K585" s="30">
        <v>828.5</v>
      </c>
      <c r="L585" s="30"/>
      <c r="M585" s="30"/>
      <c r="N585" s="126"/>
      <c r="O585" s="311">
        <f t="shared" si="273"/>
        <v>828.5</v>
      </c>
      <c r="P585" s="287">
        <f t="shared" si="280"/>
        <v>0</v>
      </c>
      <c r="Q585" s="308">
        <v>828.5</v>
      </c>
    </row>
    <row r="586" spans="1:17" ht="51" hidden="1">
      <c r="A586" s="73" t="s">
        <v>490</v>
      </c>
      <c r="B586" s="15" t="s">
        <v>30</v>
      </c>
      <c r="C586" s="15" t="s">
        <v>60</v>
      </c>
      <c r="D586" s="15" t="s">
        <v>31</v>
      </c>
      <c r="E586" s="15" t="s">
        <v>491</v>
      </c>
      <c r="F586" s="15"/>
      <c r="G586" s="16">
        <f>G587+G588</f>
        <v>0</v>
      </c>
      <c r="H586" s="16">
        <f>H587+H588</f>
        <v>0</v>
      </c>
      <c r="I586" s="16">
        <f>I587+I588</f>
        <v>0</v>
      </c>
      <c r="J586" s="16">
        <f>J587+J588</f>
        <v>8160</v>
      </c>
      <c r="K586" s="16">
        <f t="shared" ref="K586:Q586" si="283">K587+K588</f>
        <v>0</v>
      </c>
      <c r="L586" s="16">
        <f t="shared" si="283"/>
        <v>0</v>
      </c>
      <c r="M586" s="16">
        <f t="shared" si="283"/>
        <v>0</v>
      </c>
      <c r="N586" s="309">
        <f t="shared" si="283"/>
        <v>0</v>
      </c>
      <c r="O586" s="310">
        <f t="shared" si="283"/>
        <v>8160</v>
      </c>
      <c r="P586" s="278">
        <f t="shared" si="283"/>
        <v>3641.0049999999997</v>
      </c>
      <c r="Q586" s="278">
        <f t="shared" si="283"/>
        <v>11801.004999999999</v>
      </c>
    </row>
    <row r="587" spans="1:17" hidden="1">
      <c r="A587" s="17" t="s">
        <v>33</v>
      </c>
      <c r="B587" s="27" t="s">
        <v>30</v>
      </c>
      <c r="C587" s="27" t="s">
        <v>60</v>
      </c>
      <c r="D587" s="27" t="s">
        <v>31</v>
      </c>
      <c r="E587" s="27" t="s">
        <v>491</v>
      </c>
      <c r="F587" s="27" t="s">
        <v>209</v>
      </c>
      <c r="G587" s="28"/>
      <c r="H587" s="29"/>
      <c r="I587" s="30"/>
      <c r="J587" s="30">
        <f>2383.4+3382</f>
        <v>5765.4</v>
      </c>
      <c r="K587" s="30"/>
      <c r="L587" s="30"/>
      <c r="M587" s="30"/>
      <c r="N587" s="126"/>
      <c r="O587" s="311">
        <f t="shared" si="273"/>
        <v>5765.4</v>
      </c>
      <c r="P587" s="287">
        <f t="shared" si="280"/>
        <v>2755.1049999999996</v>
      </c>
      <c r="Q587" s="308">
        <v>8520.5049999999992</v>
      </c>
    </row>
    <row r="588" spans="1:17" s="23" customFormat="1" ht="38.25" hidden="1">
      <c r="A588" s="31" t="s">
        <v>98</v>
      </c>
      <c r="B588" s="27" t="s">
        <v>30</v>
      </c>
      <c r="C588" s="27" t="s">
        <v>60</v>
      </c>
      <c r="D588" s="27" t="s">
        <v>31</v>
      </c>
      <c r="E588" s="27" t="s">
        <v>491</v>
      </c>
      <c r="F588" s="27" t="s">
        <v>99</v>
      </c>
      <c r="G588" s="28"/>
      <c r="H588" s="29"/>
      <c r="I588" s="30"/>
      <c r="J588" s="30">
        <f>2164.6+230</f>
        <v>2394.6</v>
      </c>
      <c r="K588" s="30"/>
      <c r="L588" s="30"/>
      <c r="M588" s="30"/>
      <c r="N588" s="126"/>
      <c r="O588" s="311">
        <f t="shared" si="273"/>
        <v>2394.6</v>
      </c>
      <c r="P588" s="287">
        <f t="shared" si="280"/>
        <v>885.90000000000009</v>
      </c>
      <c r="Q588" s="308">
        <v>3280.5</v>
      </c>
    </row>
    <row r="589" spans="1:17" hidden="1">
      <c r="A589" s="75" t="s">
        <v>492</v>
      </c>
      <c r="B589" s="25" t="s">
        <v>30</v>
      </c>
      <c r="C589" s="25" t="s">
        <v>60</v>
      </c>
      <c r="D589" s="25" t="s">
        <v>31</v>
      </c>
      <c r="E589" s="25" t="s">
        <v>493</v>
      </c>
      <c r="F589" s="25"/>
      <c r="G589" s="26">
        <f>G590</f>
        <v>0</v>
      </c>
      <c r="H589" s="26">
        <f>H590</f>
        <v>0</v>
      </c>
      <c r="I589" s="26">
        <f>I590</f>
        <v>3383</v>
      </c>
      <c r="J589" s="26">
        <f>J590</f>
        <v>-2500</v>
      </c>
      <c r="K589" s="26">
        <f t="shared" ref="K589:Q589" si="284">K590</f>
        <v>0</v>
      </c>
      <c r="L589" s="26">
        <f t="shared" si="284"/>
        <v>-883</v>
      </c>
      <c r="M589" s="26">
        <f t="shared" si="284"/>
        <v>0</v>
      </c>
      <c r="N589" s="309">
        <f t="shared" si="284"/>
        <v>0</v>
      </c>
      <c r="O589" s="310">
        <f t="shared" si="284"/>
        <v>0</v>
      </c>
      <c r="P589" s="279">
        <f t="shared" si="284"/>
        <v>0</v>
      </c>
      <c r="Q589" s="279">
        <f t="shared" si="284"/>
        <v>0</v>
      </c>
    </row>
    <row r="590" spans="1:17" s="23" customFormat="1" ht="38.25" hidden="1">
      <c r="A590" s="33" t="s">
        <v>190</v>
      </c>
      <c r="B590" s="27" t="s">
        <v>30</v>
      </c>
      <c r="C590" s="27" t="s">
        <v>60</v>
      </c>
      <c r="D590" s="27" t="s">
        <v>31</v>
      </c>
      <c r="E590" s="27" t="s">
        <v>493</v>
      </c>
      <c r="F590" s="27" t="s">
        <v>191</v>
      </c>
      <c r="G590" s="28"/>
      <c r="H590" s="29"/>
      <c r="I590" s="30">
        <v>3383</v>
      </c>
      <c r="J590" s="30">
        <v>-2500</v>
      </c>
      <c r="K590" s="30"/>
      <c r="L590" s="30">
        <v>-883</v>
      </c>
      <c r="M590" s="30"/>
      <c r="N590" s="126"/>
      <c r="O590" s="311">
        <f t="shared" si="273"/>
        <v>0</v>
      </c>
      <c r="P590" s="287">
        <f t="shared" si="280"/>
        <v>0</v>
      </c>
      <c r="Q590" s="308">
        <v>0</v>
      </c>
    </row>
    <row r="591" spans="1:17" hidden="1">
      <c r="A591" s="75" t="s">
        <v>494</v>
      </c>
      <c r="B591" s="25" t="s">
        <v>30</v>
      </c>
      <c r="C591" s="25" t="s">
        <v>60</v>
      </c>
      <c r="D591" s="25" t="s">
        <v>31</v>
      </c>
      <c r="E591" s="25" t="s">
        <v>125</v>
      </c>
      <c r="F591" s="25"/>
      <c r="G591" s="26">
        <f>G592</f>
        <v>0</v>
      </c>
      <c r="H591" s="26">
        <f>H592</f>
        <v>0</v>
      </c>
      <c r="I591" s="26">
        <f>I592</f>
        <v>3168</v>
      </c>
      <c r="J591" s="26">
        <f>J592</f>
        <v>0</v>
      </c>
      <c r="K591" s="26">
        <f t="shared" ref="K591:Q591" si="285">K592</f>
        <v>0</v>
      </c>
      <c r="L591" s="26">
        <f t="shared" si="285"/>
        <v>-1305.5</v>
      </c>
      <c r="M591" s="26">
        <f t="shared" si="285"/>
        <v>0</v>
      </c>
      <c r="N591" s="309">
        <f t="shared" si="285"/>
        <v>0</v>
      </c>
      <c r="O591" s="310">
        <f t="shared" si="285"/>
        <v>1862.5</v>
      </c>
      <c r="P591" s="279">
        <f t="shared" si="285"/>
        <v>-1862.5</v>
      </c>
      <c r="Q591" s="279">
        <f t="shared" si="285"/>
        <v>0</v>
      </c>
    </row>
    <row r="592" spans="1:17" ht="38.25" hidden="1">
      <c r="A592" s="33" t="s">
        <v>190</v>
      </c>
      <c r="B592" s="27" t="s">
        <v>30</v>
      </c>
      <c r="C592" s="27" t="s">
        <v>60</v>
      </c>
      <c r="D592" s="27" t="s">
        <v>31</v>
      </c>
      <c r="E592" s="27" t="s">
        <v>125</v>
      </c>
      <c r="F592" s="27" t="s">
        <v>191</v>
      </c>
      <c r="G592" s="28"/>
      <c r="H592" s="29"/>
      <c r="I592" s="30">
        <v>3168</v>
      </c>
      <c r="J592" s="30"/>
      <c r="K592" s="30"/>
      <c r="L592" s="30">
        <v>-1305.5</v>
      </c>
      <c r="M592" s="30"/>
      <c r="N592" s="126"/>
      <c r="O592" s="311">
        <f t="shared" si="273"/>
        <v>1862.5</v>
      </c>
      <c r="P592" s="287">
        <f t="shared" si="280"/>
        <v>-1862.5</v>
      </c>
      <c r="Q592" s="308">
        <v>0</v>
      </c>
    </row>
    <row r="593" spans="1:17" s="23" customFormat="1">
      <c r="A593" s="465" t="s">
        <v>495</v>
      </c>
      <c r="B593" s="466"/>
      <c r="C593" s="466" t="s">
        <v>60</v>
      </c>
      <c r="D593" s="466" t="s">
        <v>60</v>
      </c>
      <c r="E593" s="466"/>
      <c r="F593" s="466"/>
      <c r="G593" s="467">
        <f>G594+G608+G680</f>
        <v>18227.3</v>
      </c>
      <c r="H593" s="467">
        <f t="shared" ref="H593:Q593" si="286">H594+H608+H680</f>
        <v>0</v>
      </c>
      <c r="I593" s="467">
        <f t="shared" si="286"/>
        <v>870</v>
      </c>
      <c r="J593" s="467">
        <f t="shared" si="286"/>
        <v>1631.7080000000001</v>
      </c>
      <c r="K593" s="467">
        <f t="shared" si="286"/>
        <v>0</v>
      </c>
      <c r="L593" s="467">
        <f t="shared" si="286"/>
        <v>500</v>
      </c>
      <c r="M593" s="468">
        <f t="shared" si="286"/>
        <v>0</v>
      </c>
      <c r="N593" s="356">
        <f t="shared" si="286"/>
        <v>0</v>
      </c>
      <c r="O593" s="350">
        <f t="shared" si="286"/>
        <v>21229.008000000002</v>
      </c>
      <c r="P593" s="475">
        <f t="shared" si="286"/>
        <v>-1503.5897</v>
      </c>
      <c r="Q593" s="468">
        <f t="shared" si="286"/>
        <v>19725.418299999998</v>
      </c>
    </row>
    <row r="594" spans="1:17" s="133" customFormat="1">
      <c r="A594" s="405" t="s">
        <v>496</v>
      </c>
      <c r="B594" s="389" t="s">
        <v>30</v>
      </c>
      <c r="C594" s="389" t="s">
        <v>60</v>
      </c>
      <c r="D594" s="389" t="s">
        <v>60</v>
      </c>
      <c r="E594" s="389" t="s">
        <v>497</v>
      </c>
      <c r="F594" s="389"/>
      <c r="G594" s="112">
        <f>G595+G599+G601+G603+G606</f>
        <v>15249.3</v>
      </c>
      <c r="H594" s="112">
        <f t="shared" ref="H594:Q594" si="287">H595+H599+H601+H603+H606</f>
        <v>0</v>
      </c>
      <c r="I594" s="112">
        <f t="shared" si="287"/>
        <v>800</v>
      </c>
      <c r="J594" s="112">
        <f t="shared" si="287"/>
        <v>1631.7080000000001</v>
      </c>
      <c r="K594" s="112">
        <f t="shared" si="287"/>
        <v>0</v>
      </c>
      <c r="L594" s="112">
        <f t="shared" si="287"/>
        <v>500</v>
      </c>
      <c r="M594" s="469">
        <f t="shared" si="287"/>
        <v>0</v>
      </c>
      <c r="N594" s="356">
        <f t="shared" si="287"/>
        <v>0</v>
      </c>
      <c r="O594" s="355">
        <f t="shared" si="287"/>
        <v>18181.008000000002</v>
      </c>
      <c r="P594" s="515">
        <f t="shared" si="287"/>
        <v>-1503.5897</v>
      </c>
      <c r="Q594" s="469">
        <f t="shared" si="287"/>
        <v>16677.418299999998</v>
      </c>
    </row>
    <row r="595" spans="1:17" s="134" customFormat="1" ht="22.5">
      <c r="A595" s="401" t="s">
        <v>498</v>
      </c>
      <c r="B595" s="389" t="s">
        <v>30</v>
      </c>
      <c r="C595" s="389" t="s">
        <v>60</v>
      </c>
      <c r="D595" s="389" t="s">
        <v>60</v>
      </c>
      <c r="E595" s="389" t="s">
        <v>499</v>
      </c>
      <c r="F595" s="389"/>
      <c r="G595" s="112">
        <f>G597+G596+G598</f>
        <v>4400</v>
      </c>
      <c r="H595" s="112">
        <f t="shared" ref="H595:Q595" si="288">H597+H596+H598</f>
        <v>0</v>
      </c>
      <c r="I595" s="112">
        <f t="shared" si="288"/>
        <v>0</v>
      </c>
      <c r="J595" s="112">
        <f t="shared" si="288"/>
        <v>1715</v>
      </c>
      <c r="K595" s="112">
        <f t="shared" si="288"/>
        <v>0</v>
      </c>
      <c r="L595" s="112">
        <f t="shared" si="288"/>
        <v>-1000</v>
      </c>
      <c r="M595" s="469">
        <f t="shared" si="288"/>
        <v>0</v>
      </c>
      <c r="N595" s="356">
        <f t="shared" si="288"/>
        <v>0</v>
      </c>
      <c r="O595" s="355">
        <f t="shared" si="288"/>
        <v>5115</v>
      </c>
      <c r="P595" s="515">
        <f t="shared" si="288"/>
        <v>-715</v>
      </c>
      <c r="Q595" s="469">
        <f t="shared" si="288"/>
        <v>4400</v>
      </c>
    </row>
    <row r="596" spans="1:17" s="134" customFormat="1">
      <c r="A596" s="395" t="s">
        <v>46</v>
      </c>
      <c r="B596" s="390" t="s">
        <v>30</v>
      </c>
      <c r="C596" s="390" t="s">
        <v>60</v>
      </c>
      <c r="D596" s="390" t="s">
        <v>60</v>
      </c>
      <c r="E596" s="390" t="s">
        <v>499</v>
      </c>
      <c r="F596" s="390" t="s">
        <v>47</v>
      </c>
      <c r="G596" s="67"/>
      <c r="H596" s="67"/>
      <c r="I596" s="68"/>
      <c r="J596" s="68">
        <v>30</v>
      </c>
      <c r="K596" s="68"/>
      <c r="L596" s="68"/>
      <c r="M596" s="503"/>
      <c r="N596" s="582"/>
      <c r="O596" s="352">
        <f t="shared" si="273"/>
        <v>30</v>
      </c>
      <c r="P596" s="494">
        <f t="shared" si="280"/>
        <v>-30</v>
      </c>
      <c r="Q596" s="497">
        <v>0</v>
      </c>
    </row>
    <row r="597" spans="1:17" s="134" customFormat="1">
      <c r="A597" s="370" t="s">
        <v>500</v>
      </c>
      <c r="B597" s="390" t="s">
        <v>30</v>
      </c>
      <c r="C597" s="390" t="s">
        <v>60</v>
      </c>
      <c r="D597" s="390" t="s">
        <v>60</v>
      </c>
      <c r="E597" s="390" t="s">
        <v>499</v>
      </c>
      <c r="F597" s="390" t="s">
        <v>501</v>
      </c>
      <c r="G597" s="67">
        <v>4400</v>
      </c>
      <c r="H597" s="371"/>
      <c r="I597" s="372"/>
      <c r="J597" s="95">
        <v>1685</v>
      </c>
      <c r="K597" s="95"/>
      <c r="L597" s="95">
        <f>-4400-1000</f>
        <v>-5400</v>
      </c>
      <c r="M597" s="497"/>
      <c r="N597" s="579"/>
      <c r="O597" s="352">
        <f t="shared" si="273"/>
        <v>685</v>
      </c>
      <c r="P597" s="494">
        <f t="shared" si="280"/>
        <v>-685</v>
      </c>
      <c r="Q597" s="497">
        <v>0</v>
      </c>
    </row>
    <row r="598" spans="1:17" s="23" customFormat="1" ht="33.75">
      <c r="A598" s="404" t="s">
        <v>386</v>
      </c>
      <c r="B598" s="390" t="s">
        <v>30</v>
      </c>
      <c r="C598" s="390" t="s">
        <v>60</v>
      </c>
      <c r="D598" s="390" t="s">
        <v>60</v>
      </c>
      <c r="E598" s="390" t="s">
        <v>499</v>
      </c>
      <c r="F598" s="390" t="s">
        <v>99</v>
      </c>
      <c r="G598" s="67"/>
      <c r="H598" s="371"/>
      <c r="I598" s="372"/>
      <c r="J598" s="95"/>
      <c r="K598" s="95"/>
      <c r="L598" s="95">
        <v>4400</v>
      </c>
      <c r="M598" s="497"/>
      <c r="N598" s="579"/>
      <c r="O598" s="352">
        <f t="shared" si="273"/>
        <v>4400</v>
      </c>
      <c r="P598" s="494">
        <f t="shared" si="280"/>
        <v>0</v>
      </c>
      <c r="Q598" s="497">
        <v>4400</v>
      </c>
    </row>
    <row r="599" spans="1:17" ht="22.5">
      <c r="A599" s="401" t="s">
        <v>502</v>
      </c>
      <c r="B599" s="389" t="s">
        <v>30</v>
      </c>
      <c r="C599" s="389" t="s">
        <v>60</v>
      </c>
      <c r="D599" s="389" t="s">
        <v>60</v>
      </c>
      <c r="E599" s="389" t="s">
        <v>503</v>
      </c>
      <c r="F599" s="389"/>
      <c r="G599" s="112">
        <f>G600</f>
        <v>1500</v>
      </c>
      <c r="H599" s="112">
        <f>H600</f>
        <v>0</v>
      </c>
      <c r="I599" s="112">
        <f>I600</f>
        <v>0</v>
      </c>
      <c r="J599" s="112">
        <f>J600</f>
        <v>0</v>
      </c>
      <c r="K599" s="112">
        <f t="shared" ref="K599:Q599" si="289">K600</f>
        <v>800</v>
      </c>
      <c r="L599" s="112">
        <f t="shared" si="289"/>
        <v>-255</v>
      </c>
      <c r="M599" s="469">
        <f t="shared" si="289"/>
        <v>0</v>
      </c>
      <c r="N599" s="356">
        <f t="shared" si="289"/>
        <v>0</v>
      </c>
      <c r="O599" s="355">
        <f t="shared" si="289"/>
        <v>2045</v>
      </c>
      <c r="P599" s="515">
        <f t="shared" si="289"/>
        <v>0</v>
      </c>
      <c r="Q599" s="469">
        <f t="shared" si="289"/>
        <v>2045</v>
      </c>
    </row>
    <row r="600" spans="1:17" s="23" customFormat="1">
      <c r="A600" s="370" t="s">
        <v>92</v>
      </c>
      <c r="B600" s="390" t="s">
        <v>30</v>
      </c>
      <c r="C600" s="390" t="s">
        <v>60</v>
      </c>
      <c r="D600" s="390" t="s">
        <v>60</v>
      </c>
      <c r="E600" s="390" t="s">
        <v>503</v>
      </c>
      <c r="F600" s="390" t="s">
        <v>93</v>
      </c>
      <c r="G600" s="67">
        <v>1500</v>
      </c>
      <c r="H600" s="114"/>
      <c r="I600" s="95"/>
      <c r="J600" s="95"/>
      <c r="K600" s="95">
        <v>800</v>
      </c>
      <c r="L600" s="95">
        <v>-255</v>
      </c>
      <c r="M600" s="497"/>
      <c r="N600" s="579"/>
      <c r="O600" s="352">
        <f t="shared" si="273"/>
        <v>2045</v>
      </c>
      <c r="P600" s="494">
        <f t="shared" si="280"/>
        <v>0</v>
      </c>
      <c r="Q600" s="497">
        <v>2045</v>
      </c>
    </row>
    <row r="601" spans="1:17" ht="22.5">
      <c r="A601" s="401" t="s">
        <v>504</v>
      </c>
      <c r="B601" s="389" t="s">
        <v>30</v>
      </c>
      <c r="C601" s="389" t="s">
        <v>60</v>
      </c>
      <c r="D601" s="389" t="s">
        <v>60</v>
      </c>
      <c r="E601" s="389" t="s">
        <v>505</v>
      </c>
      <c r="F601" s="389"/>
      <c r="G601" s="112">
        <f>G602</f>
        <v>4000</v>
      </c>
      <c r="H601" s="112">
        <f>H602</f>
        <v>0</v>
      </c>
      <c r="I601" s="112">
        <f>I602</f>
        <v>0</v>
      </c>
      <c r="J601" s="112">
        <f>J602</f>
        <v>-83.29200000000003</v>
      </c>
      <c r="K601" s="112">
        <f t="shared" ref="K601:Q601" si="290">K602</f>
        <v>0</v>
      </c>
      <c r="L601" s="112">
        <f t="shared" si="290"/>
        <v>1255</v>
      </c>
      <c r="M601" s="469">
        <f t="shared" si="290"/>
        <v>0</v>
      </c>
      <c r="N601" s="356">
        <f t="shared" si="290"/>
        <v>0</v>
      </c>
      <c r="O601" s="355">
        <f t="shared" si="290"/>
        <v>5171.7080000000005</v>
      </c>
      <c r="P601" s="515">
        <f t="shared" si="290"/>
        <v>0</v>
      </c>
      <c r="Q601" s="469">
        <f t="shared" si="290"/>
        <v>5171.7079999999996</v>
      </c>
    </row>
    <row r="602" spans="1:17" s="100" customFormat="1">
      <c r="A602" s="370" t="s">
        <v>92</v>
      </c>
      <c r="B602" s="390" t="s">
        <v>30</v>
      </c>
      <c r="C602" s="390" t="s">
        <v>60</v>
      </c>
      <c r="D602" s="390" t="s">
        <v>60</v>
      </c>
      <c r="E602" s="390" t="s">
        <v>505</v>
      </c>
      <c r="F602" s="390" t="s">
        <v>93</v>
      </c>
      <c r="G602" s="67">
        <v>4000</v>
      </c>
      <c r="H602" s="114"/>
      <c r="I602" s="95"/>
      <c r="J602" s="95">
        <f>652-735.292</f>
        <v>-83.29200000000003</v>
      </c>
      <c r="K602" s="95"/>
      <c r="L602" s="95">
        <f>255+1000</f>
        <v>1255</v>
      </c>
      <c r="M602" s="497"/>
      <c r="N602" s="579"/>
      <c r="O602" s="352">
        <f t="shared" si="273"/>
        <v>5171.7080000000005</v>
      </c>
      <c r="P602" s="494">
        <f t="shared" si="280"/>
        <v>0</v>
      </c>
      <c r="Q602" s="497">
        <v>5171.7079999999996</v>
      </c>
    </row>
    <row r="603" spans="1:17" ht="22.5">
      <c r="A603" s="388" t="s">
        <v>506</v>
      </c>
      <c r="B603" s="389" t="s">
        <v>30</v>
      </c>
      <c r="C603" s="389" t="s">
        <v>60</v>
      </c>
      <c r="D603" s="389" t="s">
        <v>60</v>
      </c>
      <c r="E603" s="389" t="s">
        <v>507</v>
      </c>
      <c r="F603" s="389"/>
      <c r="G603" s="112">
        <f>G604+G605</f>
        <v>5349.3</v>
      </c>
      <c r="H603" s="112">
        <f>H604+H605</f>
        <v>0</v>
      </c>
      <c r="I603" s="112">
        <f>I604+I605</f>
        <v>800</v>
      </c>
      <c r="J603" s="112">
        <f>J604+J605</f>
        <v>0</v>
      </c>
      <c r="K603" s="112">
        <f t="shared" ref="K603:Q603" si="291">K604+K605</f>
        <v>-800</v>
      </c>
      <c r="L603" s="112">
        <f t="shared" si="291"/>
        <v>0</v>
      </c>
      <c r="M603" s="469">
        <f t="shared" si="291"/>
        <v>0</v>
      </c>
      <c r="N603" s="356">
        <f t="shared" si="291"/>
        <v>0</v>
      </c>
      <c r="O603" s="355">
        <f t="shared" si="291"/>
        <v>5349.2999999999993</v>
      </c>
      <c r="P603" s="515">
        <f t="shared" si="291"/>
        <v>-288.58969999999988</v>
      </c>
      <c r="Q603" s="469">
        <f t="shared" si="291"/>
        <v>5060.7102999999997</v>
      </c>
    </row>
    <row r="604" spans="1:17" ht="33.75">
      <c r="A604" s="404" t="s">
        <v>386</v>
      </c>
      <c r="B604" s="390" t="s">
        <v>30</v>
      </c>
      <c r="C604" s="390" t="s">
        <v>60</v>
      </c>
      <c r="D604" s="390" t="s">
        <v>60</v>
      </c>
      <c r="E604" s="390" t="s">
        <v>507</v>
      </c>
      <c r="F604" s="390" t="s">
        <v>99</v>
      </c>
      <c r="G604" s="67">
        <v>5021.7</v>
      </c>
      <c r="H604" s="114"/>
      <c r="I604" s="95"/>
      <c r="J604" s="95"/>
      <c r="K604" s="95"/>
      <c r="L604" s="95"/>
      <c r="M604" s="497"/>
      <c r="N604" s="579"/>
      <c r="O604" s="352">
        <f t="shared" si="273"/>
        <v>5021.7</v>
      </c>
      <c r="P604" s="494">
        <f t="shared" si="280"/>
        <v>0</v>
      </c>
      <c r="Q604" s="497">
        <v>5021.7</v>
      </c>
    </row>
    <row r="605" spans="1:17" s="23" customFormat="1">
      <c r="A605" s="370" t="s">
        <v>92</v>
      </c>
      <c r="B605" s="390" t="s">
        <v>30</v>
      </c>
      <c r="C605" s="390" t="s">
        <v>60</v>
      </c>
      <c r="D605" s="390" t="s">
        <v>60</v>
      </c>
      <c r="E605" s="390" t="s">
        <v>507</v>
      </c>
      <c r="F605" s="390" t="s">
        <v>93</v>
      </c>
      <c r="G605" s="67">
        <v>327.60000000000002</v>
      </c>
      <c r="H605" s="114"/>
      <c r="I605" s="95">
        <v>800</v>
      </c>
      <c r="J605" s="95"/>
      <c r="K605" s="95">
        <v>-800</v>
      </c>
      <c r="L605" s="95"/>
      <c r="M605" s="497"/>
      <c r="N605" s="579"/>
      <c r="O605" s="352">
        <f t="shared" si="273"/>
        <v>327.59999999999991</v>
      </c>
      <c r="P605" s="494">
        <f t="shared" si="280"/>
        <v>-288.58969999999988</v>
      </c>
      <c r="Q605" s="497">
        <v>39.010300000000001</v>
      </c>
    </row>
    <row r="606" spans="1:17" ht="22.5">
      <c r="A606" s="528" t="s">
        <v>508</v>
      </c>
      <c r="B606" s="389" t="s">
        <v>30</v>
      </c>
      <c r="C606" s="389" t="s">
        <v>60</v>
      </c>
      <c r="D606" s="389" t="s">
        <v>60</v>
      </c>
      <c r="E606" s="389" t="s">
        <v>509</v>
      </c>
      <c r="F606" s="389"/>
      <c r="G606" s="112">
        <f>G607</f>
        <v>0</v>
      </c>
      <c r="H606" s="112">
        <f t="shared" ref="H606:Q606" si="292">H607</f>
        <v>0</v>
      </c>
      <c r="I606" s="112">
        <f t="shared" si="292"/>
        <v>0</v>
      </c>
      <c r="J606" s="112">
        <f t="shared" si="292"/>
        <v>0</v>
      </c>
      <c r="K606" s="112">
        <f t="shared" si="292"/>
        <v>0</v>
      </c>
      <c r="L606" s="112">
        <f t="shared" si="292"/>
        <v>500</v>
      </c>
      <c r="M606" s="469">
        <f t="shared" si="292"/>
        <v>0</v>
      </c>
      <c r="N606" s="356">
        <f t="shared" si="292"/>
        <v>0</v>
      </c>
      <c r="O606" s="355">
        <f t="shared" si="292"/>
        <v>500</v>
      </c>
      <c r="P606" s="515">
        <f t="shared" si="292"/>
        <v>-500</v>
      </c>
      <c r="Q606" s="469">
        <f t="shared" si="292"/>
        <v>0</v>
      </c>
    </row>
    <row r="607" spans="1:17" s="23" customFormat="1">
      <c r="A607" s="395" t="s">
        <v>46</v>
      </c>
      <c r="B607" s="390" t="s">
        <v>30</v>
      </c>
      <c r="C607" s="390" t="s">
        <v>60</v>
      </c>
      <c r="D607" s="390" t="s">
        <v>60</v>
      </c>
      <c r="E607" s="390" t="s">
        <v>509</v>
      </c>
      <c r="F607" s="390" t="s">
        <v>47</v>
      </c>
      <c r="G607" s="67"/>
      <c r="H607" s="114"/>
      <c r="I607" s="95"/>
      <c r="J607" s="95"/>
      <c r="K607" s="95"/>
      <c r="L607" s="95">
        <v>500</v>
      </c>
      <c r="M607" s="497"/>
      <c r="N607" s="579"/>
      <c r="O607" s="352">
        <f t="shared" si="273"/>
        <v>500</v>
      </c>
      <c r="P607" s="494">
        <f t="shared" si="280"/>
        <v>-500</v>
      </c>
      <c r="Q607" s="497">
        <v>0</v>
      </c>
    </row>
    <row r="608" spans="1:17" s="23" customFormat="1" ht="22.5">
      <c r="A608" s="397" t="s">
        <v>510</v>
      </c>
      <c r="B608" s="389" t="s">
        <v>30</v>
      </c>
      <c r="C608" s="389" t="s">
        <v>60</v>
      </c>
      <c r="D608" s="389" t="s">
        <v>60</v>
      </c>
      <c r="E608" s="389" t="s">
        <v>511</v>
      </c>
      <c r="F608" s="389"/>
      <c r="G608" s="112">
        <f>G609</f>
        <v>1597</v>
      </c>
      <c r="H608" s="112">
        <f>H609</f>
        <v>0</v>
      </c>
      <c r="I608" s="112">
        <f>I609</f>
        <v>0</v>
      </c>
      <c r="J608" s="112">
        <f>J609</f>
        <v>0</v>
      </c>
      <c r="K608" s="112">
        <f t="shared" ref="K608:Q608" si="293">K609</f>
        <v>0</v>
      </c>
      <c r="L608" s="112">
        <f t="shared" si="293"/>
        <v>0</v>
      </c>
      <c r="M608" s="469">
        <f t="shared" si="293"/>
        <v>0</v>
      </c>
      <c r="N608" s="356">
        <f t="shared" si="293"/>
        <v>0</v>
      </c>
      <c r="O608" s="355">
        <f t="shared" si="293"/>
        <v>1597</v>
      </c>
      <c r="P608" s="515">
        <f t="shared" si="293"/>
        <v>0</v>
      </c>
      <c r="Q608" s="469">
        <f t="shared" si="293"/>
        <v>1597</v>
      </c>
    </row>
    <row r="609" spans="1:17" s="23" customFormat="1" ht="24.75" customHeight="1">
      <c r="A609" s="397" t="s">
        <v>512</v>
      </c>
      <c r="B609" s="389" t="s">
        <v>30</v>
      </c>
      <c r="C609" s="389" t="s">
        <v>60</v>
      </c>
      <c r="D609" s="389" t="s">
        <v>60</v>
      </c>
      <c r="E609" s="389" t="s">
        <v>513</v>
      </c>
      <c r="F609" s="389"/>
      <c r="G609" s="112">
        <f>G610+G612+G614+G616+G618+G620+G622+G624+G626+G628+G630+G632+G634+G636+G638+G640+G642+G644+G646+G648+G650+G652+G654+G656+G658+G660+G662+G664+G666+G668+G670+G672+G674+G676+G678</f>
        <v>1597</v>
      </c>
      <c r="H609" s="112">
        <f t="shared" ref="H609:Q609" si="294">H610+H612+H614+H616+H618+H620+H622+H624+H626+H628+H630+H632+H634+H636+H638+H640+H642+H644+H646+H648+H650+H652+H654+H656+H658+H660+H662+H664+H666+H668+H670+H672+H674+H676+H678</f>
        <v>0</v>
      </c>
      <c r="I609" s="112">
        <f t="shared" si="294"/>
        <v>0</v>
      </c>
      <c r="J609" s="112">
        <f t="shared" si="294"/>
        <v>0</v>
      </c>
      <c r="K609" s="112">
        <f t="shared" si="294"/>
        <v>0</v>
      </c>
      <c r="L609" s="112">
        <f t="shared" si="294"/>
        <v>0</v>
      </c>
      <c r="M609" s="469">
        <f t="shared" si="294"/>
        <v>0</v>
      </c>
      <c r="N609" s="356">
        <f t="shared" si="294"/>
        <v>0</v>
      </c>
      <c r="O609" s="355">
        <f t="shared" si="294"/>
        <v>1597</v>
      </c>
      <c r="P609" s="515">
        <f t="shared" si="294"/>
        <v>0</v>
      </c>
      <c r="Q609" s="469">
        <f t="shared" si="294"/>
        <v>1597</v>
      </c>
    </row>
    <row r="610" spans="1:17" ht="22.5">
      <c r="A610" s="397" t="s">
        <v>514</v>
      </c>
      <c r="B610" s="389" t="s">
        <v>30</v>
      </c>
      <c r="C610" s="389" t="s">
        <v>60</v>
      </c>
      <c r="D610" s="389" t="s">
        <v>60</v>
      </c>
      <c r="E610" s="389" t="s">
        <v>515</v>
      </c>
      <c r="F610" s="389"/>
      <c r="G610" s="112">
        <f>G611</f>
        <v>5</v>
      </c>
      <c r="H610" s="112">
        <f>H611</f>
        <v>0</v>
      </c>
      <c r="I610" s="112">
        <f>I611</f>
        <v>0</v>
      </c>
      <c r="J610" s="112">
        <f>J611</f>
        <v>0</v>
      </c>
      <c r="K610" s="112">
        <f t="shared" ref="K610:Q610" si="295">K611</f>
        <v>0</v>
      </c>
      <c r="L610" s="112">
        <f t="shared" si="295"/>
        <v>0</v>
      </c>
      <c r="M610" s="469">
        <f t="shared" si="295"/>
        <v>0</v>
      </c>
      <c r="N610" s="356">
        <f t="shared" si="295"/>
        <v>0</v>
      </c>
      <c r="O610" s="355">
        <f t="shared" si="295"/>
        <v>5</v>
      </c>
      <c r="P610" s="515">
        <f t="shared" si="295"/>
        <v>0</v>
      </c>
      <c r="Q610" s="469">
        <f t="shared" si="295"/>
        <v>5</v>
      </c>
    </row>
    <row r="611" spans="1:17" s="23" customFormat="1" ht="40.5" customHeight="1">
      <c r="A611" s="395" t="s">
        <v>46</v>
      </c>
      <c r="B611" s="390" t="s">
        <v>30</v>
      </c>
      <c r="C611" s="390" t="s">
        <v>60</v>
      </c>
      <c r="D611" s="390" t="s">
        <v>60</v>
      </c>
      <c r="E611" s="390" t="s">
        <v>515</v>
      </c>
      <c r="F611" s="390" t="s">
        <v>47</v>
      </c>
      <c r="G611" s="67">
        <v>5</v>
      </c>
      <c r="H611" s="114"/>
      <c r="I611" s="95"/>
      <c r="J611" s="95"/>
      <c r="K611" s="95"/>
      <c r="L611" s="95"/>
      <c r="M611" s="497"/>
      <c r="N611" s="579"/>
      <c r="O611" s="352">
        <f t="shared" si="273"/>
        <v>5</v>
      </c>
      <c r="P611" s="494">
        <f t="shared" si="280"/>
        <v>0</v>
      </c>
      <c r="Q611" s="497">
        <v>5</v>
      </c>
    </row>
    <row r="612" spans="1:17" ht="33.75">
      <c r="A612" s="397" t="s">
        <v>516</v>
      </c>
      <c r="B612" s="389" t="s">
        <v>30</v>
      </c>
      <c r="C612" s="389" t="s">
        <v>60</v>
      </c>
      <c r="D612" s="389" t="s">
        <v>60</v>
      </c>
      <c r="E612" s="389" t="s">
        <v>517</v>
      </c>
      <c r="F612" s="389"/>
      <c r="G612" s="112">
        <f>G613</f>
        <v>8</v>
      </c>
      <c r="H612" s="112">
        <f>H613</f>
        <v>0</v>
      </c>
      <c r="I612" s="112">
        <f>I613</f>
        <v>0</v>
      </c>
      <c r="J612" s="112">
        <f>J613</f>
        <v>0</v>
      </c>
      <c r="K612" s="112">
        <f t="shared" ref="K612:Q612" si="296">K613</f>
        <v>0</v>
      </c>
      <c r="L612" s="112">
        <f t="shared" si="296"/>
        <v>0</v>
      </c>
      <c r="M612" s="469">
        <f t="shared" si="296"/>
        <v>0</v>
      </c>
      <c r="N612" s="356">
        <f t="shared" si="296"/>
        <v>0</v>
      </c>
      <c r="O612" s="355">
        <f t="shared" si="296"/>
        <v>8</v>
      </c>
      <c r="P612" s="515">
        <f t="shared" si="296"/>
        <v>0</v>
      </c>
      <c r="Q612" s="469">
        <f t="shared" si="296"/>
        <v>8</v>
      </c>
    </row>
    <row r="613" spans="1:17" s="23" customFormat="1" ht="38.25" customHeight="1">
      <c r="A613" s="395" t="s">
        <v>46</v>
      </c>
      <c r="B613" s="390" t="s">
        <v>30</v>
      </c>
      <c r="C613" s="390" t="s">
        <v>60</v>
      </c>
      <c r="D613" s="390" t="s">
        <v>60</v>
      </c>
      <c r="E613" s="390" t="s">
        <v>517</v>
      </c>
      <c r="F613" s="390" t="s">
        <v>47</v>
      </c>
      <c r="G613" s="67">
        <v>8</v>
      </c>
      <c r="H613" s="114"/>
      <c r="I613" s="95"/>
      <c r="J613" s="95"/>
      <c r="K613" s="95"/>
      <c r="L613" s="95"/>
      <c r="M613" s="497"/>
      <c r="N613" s="579"/>
      <c r="O613" s="352">
        <f t="shared" si="273"/>
        <v>8</v>
      </c>
      <c r="P613" s="494">
        <f t="shared" si="280"/>
        <v>0</v>
      </c>
      <c r="Q613" s="497">
        <v>8</v>
      </c>
    </row>
    <row r="614" spans="1:17" ht="22.5">
      <c r="A614" s="397" t="s">
        <v>518</v>
      </c>
      <c r="B614" s="389" t="s">
        <v>30</v>
      </c>
      <c r="C614" s="389" t="s">
        <v>60</v>
      </c>
      <c r="D614" s="389" t="s">
        <v>60</v>
      </c>
      <c r="E614" s="389" t="s">
        <v>519</v>
      </c>
      <c r="F614" s="389"/>
      <c r="G614" s="112">
        <f>G615</f>
        <v>60</v>
      </c>
      <c r="H614" s="112">
        <f>H615</f>
        <v>0</v>
      </c>
      <c r="I614" s="112">
        <f>I615</f>
        <v>0</v>
      </c>
      <c r="J614" s="112">
        <f>J615</f>
        <v>0</v>
      </c>
      <c r="K614" s="112">
        <f t="shared" ref="K614:Q614" si="297">K615</f>
        <v>0</v>
      </c>
      <c r="L614" s="112">
        <f t="shared" si="297"/>
        <v>0</v>
      </c>
      <c r="M614" s="469">
        <f t="shared" si="297"/>
        <v>0</v>
      </c>
      <c r="N614" s="356">
        <f t="shared" si="297"/>
        <v>0</v>
      </c>
      <c r="O614" s="355">
        <f t="shared" si="297"/>
        <v>60</v>
      </c>
      <c r="P614" s="515">
        <f t="shared" si="297"/>
        <v>0</v>
      </c>
      <c r="Q614" s="469">
        <f t="shared" si="297"/>
        <v>60</v>
      </c>
    </row>
    <row r="615" spans="1:17" s="23" customFormat="1" ht="25.5" customHeight="1">
      <c r="A615" s="395" t="s">
        <v>46</v>
      </c>
      <c r="B615" s="390" t="s">
        <v>30</v>
      </c>
      <c r="C615" s="390" t="s">
        <v>60</v>
      </c>
      <c r="D615" s="390" t="s">
        <v>60</v>
      </c>
      <c r="E615" s="390" t="s">
        <v>519</v>
      </c>
      <c r="F615" s="390" t="s">
        <v>47</v>
      </c>
      <c r="G615" s="67">
        <v>60</v>
      </c>
      <c r="H615" s="114"/>
      <c r="I615" s="95"/>
      <c r="J615" s="95"/>
      <c r="K615" s="95"/>
      <c r="L615" s="95"/>
      <c r="M615" s="497"/>
      <c r="N615" s="579"/>
      <c r="O615" s="352">
        <f t="shared" si="273"/>
        <v>60</v>
      </c>
      <c r="P615" s="494">
        <f t="shared" si="280"/>
        <v>0</v>
      </c>
      <c r="Q615" s="497">
        <v>60</v>
      </c>
    </row>
    <row r="616" spans="1:17" ht="22.5">
      <c r="A616" s="397" t="s">
        <v>520</v>
      </c>
      <c r="B616" s="389" t="s">
        <v>30</v>
      </c>
      <c r="C616" s="389" t="s">
        <v>60</v>
      </c>
      <c r="D616" s="389" t="s">
        <v>60</v>
      </c>
      <c r="E616" s="389" t="s">
        <v>521</v>
      </c>
      <c r="F616" s="389"/>
      <c r="G616" s="112">
        <f>G617</f>
        <v>100</v>
      </c>
      <c r="H616" s="112">
        <f>H617</f>
        <v>0</v>
      </c>
      <c r="I616" s="112">
        <f>I617</f>
        <v>0</v>
      </c>
      <c r="J616" s="112">
        <f>J617</f>
        <v>0</v>
      </c>
      <c r="K616" s="112">
        <f t="shared" ref="K616:Q616" si="298">K617</f>
        <v>0</v>
      </c>
      <c r="L616" s="112">
        <f t="shared" si="298"/>
        <v>-100</v>
      </c>
      <c r="M616" s="469">
        <f t="shared" si="298"/>
        <v>0</v>
      </c>
      <c r="N616" s="356">
        <f t="shared" si="298"/>
        <v>0</v>
      </c>
      <c r="O616" s="355">
        <f t="shared" si="298"/>
        <v>0</v>
      </c>
      <c r="P616" s="515">
        <f t="shared" si="298"/>
        <v>0</v>
      </c>
      <c r="Q616" s="469">
        <f t="shared" si="298"/>
        <v>0</v>
      </c>
    </row>
    <row r="617" spans="1:17" s="23" customFormat="1" ht="27" customHeight="1">
      <c r="A617" s="395" t="s">
        <v>46</v>
      </c>
      <c r="B617" s="390" t="s">
        <v>30</v>
      </c>
      <c r="C617" s="390" t="s">
        <v>60</v>
      </c>
      <c r="D617" s="390" t="s">
        <v>60</v>
      </c>
      <c r="E617" s="390" t="s">
        <v>521</v>
      </c>
      <c r="F617" s="390" t="s">
        <v>47</v>
      </c>
      <c r="G617" s="67">
        <v>100</v>
      </c>
      <c r="H617" s="114"/>
      <c r="I617" s="95"/>
      <c r="J617" s="95"/>
      <c r="K617" s="95"/>
      <c r="L617" s="95">
        <v>-100</v>
      </c>
      <c r="M617" s="497"/>
      <c r="N617" s="579"/>
      <c r="O617" s="352">
        <f t="shared" si="273"/>
        <v>0</v>
      </c>
      <c r="P617" s="494">
        <f t="shared" si="280"/>
        <v>0</v>
      </c>
      <c r="Q617" s="497">
        <v>0</v>
      </c>
    </row>
    <row r="618" spans="1:17">
      <c r="A618" s="397" t="s">
        <v>522</v>
      </c>
      <c r="B618" s="389" t="s">
        <v>30</v>
      </c>
      <c r="C618" s="389" t="s">
        <v>60</v>
      </c>
      <c r="D618" s="389" t="s">
        <v>60</v>
      </c>
      <c r="E618" s="389" t="s">
        <v>523</v>
      </c>
      <c r="F618" s="389"/>
      <c r="G618" s="112">
        <f>G619</f>
        <v>40</v>
      </c>
      <c r="H618" s="112">
        <f>H619</f>
        <v>0</v>
      </c>
      <c r="I618" s="112">
        <f>I619</f>
        <v>0</v>
      </c>
      <c r="J618" s="112">
        <f>J619</f>
        <v>0</v>
      </c>
      <c r="K618" s="112">
        <f t="shared" ref="K618:Q618" si="299">K619</f>
        <v>0</v>
      </c>
      <c r="L618" s="112">
        <f t="shared" si="299"/>
        <v>0</v>
      </c>
      <c r="M618" s="469">
        <f t="shared" si="299"/>
        <v>0</v>
      </c>
      <c r="N618" s="356">
        <f t="shared" si="299"/>
        <v>0</v>
      </c>
      <c r="O618" s="355">
        <f t="shared" si="299"/>
        <v>40</v>
      </c>
      <c r="P618" s="515">
        <f t="shared" si="299"/>
        <v>0</v>
      </c>
      <c r="Q618" s="469">
        <f t="shared" si="299"/>
        <v>40</v>
      </c>
    </row>
    <row r="619" spans="1:17" s="23" customFormat="1" ht="42" customHeight="1">
      <c r="A619" s="395" t="s">
        <v>46</v>
      </c>
      <c r="B619" s="390" t="s">
        <v>30</v>
      </c>
      <c r="C619" s="390" t="s">
        <v>60</v>
      </c>
      <c r="D619" s="390" t="s">
        <v>60</v>
      </c>
      <c r="E619" s="390" t="s">
        <v>523</v>
      </c>
      <c r="F619" s="390" t="s">
        <v>47</v>
      </c>
      <c r="G619" s="67">
        <v>40</v>
      </c>
      <c r="H619" s="114"/>
      <c r="I619" s="95"/>
      <c r="J619" s="95"/>
      <c r="K619" s="95"/>
      <c r="L619" s="95"/>
      <c r="M619" s="497"/>
      <c r="N619" s="579"/>
      <c r="O619" s="352">
        <f t="shared" si="273"/>
        <v>40</v>
      </c>
      <c r="P619" s="494">
        <f t="shared" si="280"/>
        <v>0</v>
      </c>
      <c r="Q619" s="497">
        <v>40</v>
      </c>
    </row>
    <row r="620" spans="1:17" ht="22.5">
      <c r="A620" s="397" t="s">
        <v>524</v>
      </c>
      <c r="B620" s="389" t="s">
        <v>30</v>
      </c>
      <c r="C620" s="389" t="s">
        <v>60</v>
      </c>
      <c r="D620" s="389" t="s">
        <v>60</v>
      </c>
      <c r="E620" s="389" t="s">
        <v>525</v>
      </c>
      <c r="F620" s="389"/>
      <c r="G620" s="112">
        <f>G621</f>
        <v>50</v>
      </c>
      <c r="H620" s="112">
        <f>H621</f>
        <v>0</v>
      </c>
      <c r="I620" s="112">
        <f>I621</f>
        <v>0</v>
      </c>
      <c r="J620" s="112">
        <f>J621</f>
        <v>0</v>
      </c>
      <c r="K620" s="112">
        <f t="shared" ref="K620:Q620" si="300">K621</f>
        <v>0</v>
      </c>
      <c r="L620" s="112">
        <f t="shared" si="300"/>
        <v>0</v>
      </c>
      <c r="M620" s="469">
        <f t="shared" si="300"/>
        <v>0</v>
      </c>
      <c r="N620" s="356">
        <f t="shared" si="300"/>
        <v>0</v>
      </c>
      <c r="O620" s="355">
        <f t="shared" si="300"/>
        <v>50</v>
      </c>
      <c r="P620" s="515">
        <f t="shared" si="300"/>
        <v>0</v>
      </c>
      <c r="Q620" s="469">
        <f t="shared" si="300"/>
        <v>50</v>
      </c>
    </row>
    <row r="621" spans="1:17" s="23" customFormat="1" ht="37.5" customHeight="1">
      <c r="A621" s="395" t="s">
        <v>46</v>
      </c>
      <c r="B621" s="390" t="s">
        <v>30</v>
      </c>
      <c r="C621" s="390" t="s">
        <v>60</v>
      </c>
      <c r="D621" s="390" t="s">
        <v>60</v>
      </c>
      <c r="E621" s="390" t="s">
        <v>525</v>
      </c>
      <c r="F621" s="390" t="s">
        <v>47</v>
      </c>
      <c r="G621" s="67">
        <v>50</v>
      </c>
      <c r="H621" s="114"/>
      <c r="I621" s="95"/>
      <c r="J621" s="95"/>
      <c r="K621" s="95"/>
      <c r="L621" s="95"/>
      <c r="M621" s="497"/>
      <c r="N621" s="579"/>
      <c r="O621" s="352">
        <f t="shared" si="273"/>
        <v>50</v>
      </c>
      <c r="P621" s="494">
        <f t="shared" si="280"/>
        <v>0</v>
      </c>
      <c r="Q621" s="497">
        <v>50</v>
      </c>
    </row>
    <row r="622" spans="1:17" ht="22.5">
      <c r="A622" s="397" t="s">
        <v>526</v>
      </c>
      <c r="B622" s="389" t="s">
        <v>30</v>
      </c>
      <c r="C622" s="389" t="s">
        <v>60</v>
      </c>
      <c r="D622" s="389" t="s">
        <v>60</v>
      </c>
      <c r="E622" s="389" t="s">
        <v>527</v>
      </c>
      <c r="F622" s="389"/>
      <c r="G622" s="112">
        <f>G623</f>
        <v>100</v>
      </c>
      <c r="H622" s="112">
        <f>H623</f>
        <v>0</v>
      </c>
      <c r="I622" s="112">
        <f>I623</f>
        <v>0</v>
      </c>
      <c r="J622" s="112">
        <f>J623</f>
        <v>0</v>
      </c>
      <c r="K622" s="112">
        <f t="shared" ref="K622:Q622" si="301">K623</f>
        <v>0</v>
      </c>
      <c r="L622" s="112">
        <f t="shared" si="301"/>
        <v>0</v>
      </c>
      <c r="M622" s="469">
        <f t="shared" si="301"/>
        <v>0</v>
      </c>
      <c r="N622" s="356">
        <f t="shared" si="301"/>
        <v>0</v>
      </c>
      <c r="O622" s="355">
        <f t="shared" si="301"/>
        <v>100</v>
      </c>
      <c r="P622" s="515">
        <f t="shared" si="301"/>
        <v>0</v>
      </c>
      <c r="Q622" s="469">
        <f t="shared" si="301"/>
        <v>100</v>
      </c>
    </row>
    <row r="623" spans="1:17" s="23" customFormat="1">
      <c r="A623" s="395" t="s">
        <v>46</v>
      </c>
      <c r="B623" s="390" t="s">
        <v>30</v>
      </c>
      <c r="C623" s="390" t="s">
        <v>60</v>
      </c>
      <c r="D623" s="390" t="s">
        <v>60</v>
      </c>
      <c r="E623" s="390" t="s">
        <v>527</v>
      </c>
      <c r="F623" s="390" t="s">
        <v>47</v>
      </c>
      <c r="G623" s="67">
        <v>100</v>
      </c>
      <c r="H623" s="114"/>
      <c r="I623" s="95"/>
      <c r="J623" s="95"/>
      <c r="K623" s="95"/>
      <c r="L623" s="95"/>
      <c r="M623" s="497"/>
      <c r="N623" s="579"/>
      <c r="O623" s="352">
        <f t="shared" ref="O623:O685" si="302">I623+H623+G623+J623+K623+L623+M623+N623</f>
        <v>100</v>
      </c>
      <c r="P623" s="494">
        <f t="shared" si="280"/>
        <v>0</v>
      </c>
      <c r="Q623" s="497">
        <v>100</v>
      </c>
    </row>
    <row r="624" spans="1:17" ht="33.75">
      <c r="A624" s="397" t="s">
        <v>528</v>
      </c>
      <c r="B624" s="389" t="s">
        <v>30</v>
      </c>
      <c r="C624" s="389" t="s">
        <v>60</v>
      </c>
      <c r="D624" s="389" t="s">
        <v>60</v>
      </c>
      <c r="E624" s="389" t="s">
        <v>529</v>
      </c>
      <c r="F624" s="389"/>
      <c r="G624" s="112">
        <f>G625</f>
        <v>64</v>
      </c>
      <c r="H624" s="112">
        <f>H625</f>
        <v>0</v>
      </c>
      <c r="I624" s="112">
        <f>I625</f>
        <v>0</v>
      </c>
      <c r="J624" s="112">
        <f>J625</f>
        <v>0</v>
      </c>
      <c r="K624" s="112">
        <f t="shared" ref="K624:Q624" si="303">K625</f>
        <v>0</v>
      </c>
      <c r="L624" s="112">
        <f t="shared" si="303"/>
        <v>0</v>
      </c>
      <c r="M624" s="469">
        <f t="shared" si="303"/>
        <v>0</v>
      </c>
      <c r="N624" s="356">
        <f t="shared" si="303"/>
        <v>0</v>
      </c>
      <c r="O624" s="355">
        <f t="shared" si="303"/>
        <v>64</v>
      </c>
      <c r="P624" s="515">
        <f t="shared" si="303"/>
        <v>0</v>
      </c>
      <c r="Q624" s="469">
        <f t="shared" si="303"/>
        <v>64</v>
      </c>
    </row>
    <row r="625" spans="1:17" s="23" customFormat="1">
      <c r="A625" s="395" t="s">
        <v>46</v>
      </c>
      <c r="B625" s="390" t="s">
        <v>30</v>
      </c>
      <c r="C625" s="390" t="s">
        <v>60</v>
      </c>
      <c r="D625" s="390" t="s">
        <v>60</v>
      </c>
      <c r="E625" s="390" t="s">
        <v>529</v>
      </c>
      <c r="F625" s="390" t="s">
        <v>47</v>
      </c>
      <c r="G625" s="67">
        <v>64</v>
      </c>
      <c r="H625" s="114"/>
      <c r="I625" s="95"/>
      <c r="J625" s="95"/>
      <c r="K625" s="95"/>
      <c r="L625" s="95"/>
      <c r="M625" s="497"/>
      <c r="N625" s="579"/>
      <c r="O625" s="352">
        <f t="shared" si="302"/>
        <v>64</v>
      </c>
      <c r="P625" s="494">
        <f t="shared" si="280"/>
        <v>0</v>
      </c>
      <c r="Q625" s="497">
        <v>64</v>
      </c>
    </row>
    <row r="626" spans="1:17" ht="25.5" customHeight="1">
      <c r="A626" s="401" t="s">
        <v>530</v>
      </c>
      <c r="B626" s="389" t="s">
        <v>30</v>
      </c>
      <c r="C626" s="389" t="s">
        <v>60</v>
      </c>
      <c r="D626" s="389" t="s">
        <v>60</v>
      </c>
      <c r="E626" s="389" t="s">
        <v>531</v>
      </c>
      <c r="F626" s="389"/>
      <c r="G626" s="112">
        <f>G627</f>
        <v>170</v>
      </c>
      <c r="H626" s="112">
        <f>H627</f>
        <v>0</v>
      </c>
      <c r="I626" s="112">
        <f>I627</f>
        <v>0</v>
      </c>
      <c r="J626" s="112">
        <f>J627</f>
        <v>0</v>
      </c>
      <c r="K626" s="112">
        <f t="shared" ref="K626:Q626" si="304">K627</f>
        <v>0</v>
      </c>
      <c r="L626" s="112">
        <f t="shared" si="304"/>
        <v>100</v>
      </c>
      <c r="M626" s="469">
        <f t="shared" si="304"/>
        <v>0</v>
      </c>
      <c r="N626" s="356">
        <f t="shared" si="304"/>
        <v>0</v>
      </c>
      <c r="O626" s="355">
        <f t="shared" si="304"/>
        <v>270</v>
      </c>
      <c r="P626" s="515">
        <f t="shared" si="304"/>
        <v>0</v>
      </c>
      <c r="Q626" s="469">
        <f t="shared" si="304"/>
        <v>270</v>
      </c>
    </row>
    <row r="627" spans="1:17" s="23" customFormat="1" ht="40.5" customHeight="1">
      <c r="A627" s="395" t="s">
        <v>46</v>
      </c>
      <c r="B627" s="390" t="s">
        <v>30</v>
      </c>
      <c r="C627" s="390" t="s">
        <v>60</v>
      </c>
      <c r="D627" s="390" t="s">
        <v>60</v>
      </c>
      <c r="E627" s="390" t="s">
        <v>531</v>
      </c>
      <c r="F627" s="390" t="s">
        <v>47</v>
      </c>
      <c r="G627" s="67">
        <v>170</v>
      </c>
      <c r="H627" s="114"/>
      <c r="I627" s="95"/>
      <c r="J627" s="95"/>
      <c r="K627" s="95"/>
      <c r="L627" s="95">
        <v>100</v>
      </c>
      <c r="M627" s="497"/>
      <c r="N627" s="579"/>
      <c r="O627" s="352">
        <f t="shared" si="302"/>
        <v>270</v>
      </c>
      <c r="P627" s="494">
        <f t="shared" si="280"/>
        <v>0</v>
      </c>
      <c r="Q627" s="497">
        <v>270</v>
      </c>
    </row>
    <row r="628" spans="1:17" ht="33.75">
      <c r="A628" s="401" t="s">
        <v>532</v>
      </c>
      <c r="B628" s="389" t="s">
        <v>30</v>
      </c>
      <c r="C628" s="389" t="s">
        <v>60</v>
      </c>
      <c r="D628" s="389" t="s">
        <v>60</v>
      </c>
      <c r="E628" s="389" t="s">
        <v>533</v>
      </c>
      <c r="F628" s="389"/>
      <c r="G628" s="112">
        <f>G629</f>
        <v>100</v>
      </c>
      <c r="H628" s="112">
        <f>H629</f>
        <v>0</v>
      </c>
      <c r="I628" s="112">
        <f>I629</f>
        <v>0</v>
      </c>
      <c r="J628" s="112">
        <f>J629</f>
        <v>0</v>
      </c>
      <c r="K628" s="112">
        <f t="shared" ref="K628:Q628" si="305">K629</f>
        <v>0</v>
      </c>
      <c r="L628" s="112">
        <f t="shared" si="305"/>
        <v>-22</v>
      </c>
      <c r="M628" s="469">
        <f t="shared" si="305"/>
        <v>0</v>
      </c>
      <c r="N628" s="356">
        <f t="shared" si="305"/>
        <v>0</v>
      </c>
      <c r="O628" s="355">
        <f t="shared" si="305"/>
        <v>78</v>
      </c>
      <c r="P628" s="515">
        <f t="shared" si="305"/>
        <v>0</v>
      </c>
      <c r="Q628" s="469">
        <f t="shared" si="305"/>
        <v>78</v>
      </c>
    </row>
    <row r="629" spans="1:17" s="23" customFormat="1" ht="37.5" customHeight="1">
      <c r="A629" s="395" t="s">
        <v>46</v>
      </c>
      <c r="B629" s="390" t="s">
        <v>30</v>
      </c>
      <c r="C629" s="390" t="s">
        <v>60</v>
      </c>
      <c r="D629" s="390" t="s">
        <v>60</v>
      </c>
      <c r="E629" s="390" t="s">
        <v>533</v>
      </c>
      <c r="F629" s="390" t="s">
        <v>47</v>
      </c>
      <c r="G629" s="67">
        <v>100</v>
      </c>
      <c r="H629" s="114"/>
      <c r="I629" s="95"/>
      <c r="J629" s="95"/>
      <c r="K629" s="95"/>
      <c r="L629" s="95">
        <v>-22</v>
      </c>
      <c r="M629" s="497"/>
      <c r="N629" s="579"/>
      <c r="O629" s="352">
        <f t="shared" si="302"/>
        <v>78</v>
      </c>
      <c r="P629" s="494">
        <f t="shared" si="280"/>
        <v>0</v>
      </c>
      <c r="Q629" s="497">
        <v>78</v>
      </c>
    </row>
    <row r="630" spans="1:17" ht="22.5">
      <c r="A630" s="401" t="s">
        <v>534</v>
      </c>
      <c r="B630" s="389" t="s">
        <v>30</v>
      </c>
      <c r="C630" s="389" t="s">
        <v>60</v>
      </c>
      <c r="D630" s="389" t="s">
        <v>60</v>
      </c>
      <c r="E630" s="389" t="s">
        <v>535</v>
      </c>
      <c r="F630" s="389"/>
      <c r="G630" s="112">
        <f>G631</f>
        <v>30</v>
      </c>
      <c r="H630" s="112">
        <f>H631</f>
        <v>0</v>
      </c>
      <c r="I630" s="112">
        <f>I631</f>
        <v>0</v>
      </c>
      <c r="J630" s="112">
        <f>J631</f>
        <v>0</v>
      </c>
      <c r="K630" s="112">
        <f t="shared" ref="K630:Q630" si="306">K631</f>
        <v>0</v>
      </c>
      <c r="L630" s="112">
        <f t="shared" si="306"/>
        <v>-13</v>
      </c>
      <c r="M630" s="469">
        <f t="shared" si="306"/>
        <v>0</v>
      </c>
      <c r="N630" s="356">
        <f t="shared" si="306"/>
        <v>0</v>
      </c>
      <c r="O630" s="355">
        <f t="shared" si="306"/>
        <v>17</v>
      </c>
      <c r="P630" s="515">
        <f t="shared" si="306"/>
        <v>0</v>
      </c>
      <c r="Q630" s="469">
        <f t="shared" si="306"/>
        <v>17</v>
      </c>
    </row>
    <row r="631" spans="1:17" s="23" customFormat="1" ht="27" customHeight="1">
      <c r="A631" s="395" t="s">
        <v>46</v>
      </c>
      <c r="B631" s="390" t="s">
        <v>30</v>
      </c>
      <c r="C631" s="390" t="s">
        <v>60</v>
      </c>
      <c r="D631" s="390" t="s">
        <v>60</v>
      </c>
      <c r="E631" s="390" t="s">
        <v>535</v>
      </c>
      <c r="F631" s="390" t="s">
        <v>47</v>
      </c>
      <c r="G631" s="67">
        <v>30</v>
      </c>
      <c r="H631" s="114"/>
      <c r="I631" s="95"/>
      <c r="J631" s="95"/>
      <c r="K631" s="95"/>
      <c r="L631" s="95">
        <v>-13</v>
      </c>
      <c r="M631" s="497"/>
      <c r="N631" s="579"/>
      <c r="O631" s="352">
        <f t="shared" si="302"/>
        <v>17</v>
      </c>
      <c r="P631" s="494">
        <f t="shared" si="280"/>
        <v>0</v>
      </c>
      <c r="Q631" s="497">
        <v>17</v>
      </c>
    </row>
    <row r="632" spans="1:17" ht="22.5">
      <c r="A632" s="401" t="s">
        <v>536</v>
      </c>
      <c r="B632" s="389" t="s">
        <v>30</v>
      </c>
      <c r="C632" s="389" t="s">
        <v>60</v>
      </c>
      <c r="D632" s="389" t="s">
        <v>60</v>
      </c>
      <c r="E632" s="389" t="s">
        <v>537</v>
      </c>
      <c r="F632" s="389"/>
      <c r="G632" s="112">
        <f>G633</f>
        <v>15</v>
      </c>
      <c r="H632" s="112">
        <f>H633</f>
        <v>0</v>
      </c>
      <c r="I632" s="112">
        <f>I633</f>
        <v>0</v>
      </c>
      <c r="J632" s="112">
        <f>J633</f>
        <v>0</v>
      </c>
      <c r="K632" s="112">
        <f t="shared" ref="K632:Q632" si="307">K633</f>
        <v>0</v>
      </c>
      <c r="L632" s="112">
        <f t="shared" si="307"/>
        <v>0</v>
      </c>
      <c r="M632" s="469">
        <f t="shared" si="307"/>
        <v>0</v>
      </c>
      <c r="N632" s="356">
        <f t="shared" si="307"/>
        <v>0</v>
      </c>
      <c r="O632" s="355">
        <f t="shared" si="307"/>
        <v>15</v>
      </c>
      <c r="P632" s="515">
        <f t="shared" si="307"/>
        <v>0</v>
      </c>
      <c r="Q632" s="469">
        <f t="shared" si="307"/>
        <v>15</v>
      </c>
    </row>
    <row r="633" spans="1:17" s="23" customFormat="1" ht="30" customHeight="1">
      <c r="A633" s="395" t="s">
        <v>46</v>
      </c>
      <c r="B633" s="390" t="s">
        <v>30</v>
      </c>
      <c r="C633" s="390" t="s">
        <v>60</v>
      </c>
      <c r="D633" s="390" t="s">
        <v>60</v>
      </c>
      <c r="E633" s="390" t="s">
        <v>537</v>
      </c>
      <c r="F633" s="390" t="s">
        <v>47</v>
      </c>
      <c r="G633" s="67">
        <v>15</v>
      </c>
      <c r="H633" s="114"/>
      <c r="I633" s="95"/>
      <c r="J633" s="95"/>
      <c r="K633" s="95"/>
      <c r="L633" s="95"/>
      <c r="M633" s="497"/>
      <c r="N633" s="579"/>
      <c r="O633" s="352">
        <f t="shared" si="302"/>
        <v>15</v>
      </c>
      <c r="P633" s="494">
        <f t="shared" si="280"/>
        <v>0</v>
      </c>
      <c r="Q633" s="497">
        <v>15</v>
      </c>
    </row>
    <row r="634" spans="1:17">
      <c r="A634" s="401" t="s">
        <v>538</v>
      </c>
      <c r="B634" s="389" t="s">
        <v>30</v>
      </c>
      <c r="C634" s="389" t="s">
        <v>60</v>
      </c>
      <c r="D634" s="389" t="s">
        <v>60</v>
      </c>
      <c r="E634" s="389" t="s">
        <v>539</v>
      </c>
      <c r="F634" s="389"/>
      <c r="G634" s="112">
        <f>G635</f>
        <v>10</v>
      </c>
      <c r="H634" s="112">
        <f>H635</f>
        <v>0</v>
      </c>
      <c r="I634" s="112">
        <f>I635</f>
        <v>0</v>
      </c>
      <c r="J634" s="112">
        <f>J635</f>
        <v>0</v>
      </c>
      <c r="K634" s="112">
        <f t="shared" ref="K634:Q634" si="308">K635</f>
        <v>0</v>
      </c>
      <c r="L634" s="112">
        <f t="shared" si="308"/>
        <v>0</v>
      </c>
      <c r="M634" s="469">
        <f t="shared" si="308"/>
        <v>0</v>
      </c>
      <c r="N634" s="356">
        <f t="shared" si="308"/>
        <v>0</v>
      </c>
      <c r="O634" s="355">
        <f t="shared" si="308"/>
        <v>10</v>
      </c>
      <c r="P634" s="515">
        <f t="shared" si="308"/>
        <v>0</v>
      </c>
      <c r="Q634" s="469">
        <f t="shared" si="308"/>
        <v>10</v>
      </c>
    </row>
    <row r="635" spans="1:17" s="23" customFormat="1" ht="27" customHeight="1">
      <c r="A635" s="395" t="s">
        <v>46</v>
      </c>
      <c r="B635" s="390" t="s">
        <v>30</v>
      </c>
      <c r="C635" s="390" t="s">
        <v>60</v>
      </c>
      <c r="D635" s="390" t="s">
        <v>60</v>
      </c>
      <c r="E635" s="390" t="s">
        <v>539</v>
      </c>
      <c r="F635" s="390" t="s">
        <v>47</v>
      </c>
      <c r="G635" s="67">
        <v>10</v>
      </c>
      <c r="H635" s="114"/>
      <c r="I635" s="95"/>
      <c r="J635" s="95"/>
      <c r="K635" s="95"/>
      <c r="L635" s="95"/>
      <c r="M635" s="497"/>
      <c r="N635" s="579"/>
      <c r="O635" s="352">
        <f t="shared" si="302"/>
        <v>10</v>
      </c>
      <c r="P635" s="494">
        <f t="shared" si="280"/>
        <v>0</v>
      </c>
      <c r="Q635" s="497">
        <v>10</v>
      </c>
    </row>
    <row r="636" spans="1:17" ht="22.5">
      <c r="A636" s="401" t="s">
        <v>540</v>
      </c>
      <c r="B636" s="389" t="s">
        <v>30</v>
      </c>
      <c r="C636" s="389" t="s">
        <v>60</v>
      </c>
      <c r="D636" s="389" t="s">
        <v>60</v>
      </c>
      <c r="E636" s="389" t="s">
        <v>541</v>
      </c>
      <c r="F636" s="389"/>
      <c r="G636" s="112">
        <f>G637</f>
        <v>10</v>
      </c>
      <c r="H636" s="112">
        <f>H637</f>
        <v>0</v>
      </c>
      <c r="I636" s="112">
        <f>I637</f>
        <v>0</v>
      </c>
      <c r="J636" s="112">
        <f>J637</f>
        <v>0</v>
      </c>
      <c r="K636" s="112">
        <f t="shared" ref="K636:Q636" si="309">K637</f>
        <v>0</v>
      </c>
      <c r="L636" s="112">
        <f t="shared" si="309"/>
        <v>-10</v>
      </c>
      <c r="M636" s="469">
        <f t="shared" si="309"/>
        <v>0</v>
      </c>
      <c r="N636" s="356">
        <f t="shared" si="309"/>
        <v>0</v>
      </c>
      <c r="O636" s="355">
        <f t="shared" si="309"/>
        <v>0</v>
      </c>
      <c r="P636" s="515">
        <f t="shared" si="309"/>
        <v>0</v>
      </c>
      <c r="Q636" s="469">
        <f t="shared" si="309"/>
        <v>0</v>
      </c>
    </row>
    <row r="637" spans="1:17" s="23" customFormat="1" ht="27" customHeight="1">
      <c r="A637" s="395" t="s">
        <v>46</v>
      </c>
      <c r="B637" s="390" t="s">
        <v>30</v>
      </c>
      <c r="C637" s="390" t="s">
        <v>60</v>
      </c>
      <c r="D637" s="390" t="s">
        <v>60</v>
      </c>
      <c r="E637" s="390" t="s">
        <v>541</v>
      </c>
      <c r="F637" s="390" t="s">
        <v>47</v>
      </c>
      <c r="G637" s="67">
        <v>10</v>
      </c>
      <c r="H637" s="114"/>
      <c r="I637" s="95"/>
      <c r="J637" s="95"/>
      <c r="K637" s="95"/>
      <c r="L637" s="95">
        <v>-10</v>
      </c>
      <c r="M637" s="497"/>
      <c r="N637" s="579"/>
      <c r="O637" s="352">
        <f t="shared" si="302"/>
        <v>0</v>
      </c>
      <c r="P637" s="494">
        <f t="shared" si="280"/>
        <v>0</v>
      </c>
      <c r="Q637" s="497">
        <v>0</v>
      </c>
    </row>
    <row r="638" spans="1:17">
      <c r="A638" s="401" t="s">
        <v>542</v>
      </c>
      <c r="B638" s="389" t="s">
        <v>30</v>
      </c>
      <c r="C638" s="389" t="s">
        <v>60</v>
      </c>
      <c r="D638" s="389" t="s">
        <v>60</v>
      </c>
      <c r="E638" s="389" t="s">
        <v>543</v>
      </c>
      <c r="F638" s="389"/>
      <c r="G638" s="112">
        <f>G639</f>
        <v>90</v>
      </c>
      <c r="H638" s="112">
        <f>H639</f>
        <v>0</v>
      </c>
      <c r="I638" s="112">
        <f>I639</f>
        <v>0</v>
      </c>
      <c r="J638" s="112">
        <f>J639</f>
        <v>0</v>
      </c>
      <c r="K638" s="112">
        <f t="shared" ref="K638:Q638" si="310">K639</f>
        <v>0</v>
      </c>
      <c r="L638" s="112">
        <f t="shared" si="310"/>
        <v>0</v>
      </c>
      <c r="M638" s="469">
        <f t="shared" si="310"/>
        <v>0</v>
      </c>
      <c r="N638" s="356">
        <f t="shared" si="310"/>
        <v>0</v>
      </c>
      <c r="O638" s="355">
        <f t="shared" si="310"/>
        <v>90</v>
      </c>
      <c r="P638" s="515">
        <f t="shared" si="310"/>
        <v>0</v>
      </c>
      <c r="Q638" s="469">
        <f t="shared" si="310"/>
        <v>90</v>
      </c>
    </row>
    <row r="639" spans="1:17" s="23" customFormat="1" ht="23.25" customHeight="1">
      <c r="A639" s="395" t="s">
        <v>46</v>
      </c>
      <c r="B639" s="390" t="s">
        <v>30</v>
      </c>
      <c r="C639" s="390" t="s">
        <v>60</v>
      </c>
      <c r="D639" s="390" t="s">
        <v>60</v>
      </c>
      <c r="E639" s="390" t="s">
        <v>543</v>
      </c>
      <c r="F639" s="390" t="s">
        <v>47</v>
      </c>
      <c r="G639" s="67">
        <v>90</v>
      </c>
      <c r="H639" s="114"/>
      <c r="I639" s="95"/>
      <c r="J639" s="95"/>
      <c r="K639" s="95"/>
      <c r="L639" s="95"/>
      <c r="M639" s="497"/>
      <c r="N639" s="579"/>
      <c r="O639" s="352">
        <f t="shared" si="302"/>
        <v>90</v>
      </c>
      <c r="P639" s="494">
        <f t="shared" si="280"/>
        <v>0</v>
      </c>
      <c r="Q639" s="497">
        <v>90</v>
      </c>
    </row>
    <row r="640" spans="1:17" ht="22.5">
      <c r="A640" s="401" t="s">
        <v>544</v>
      </c>
      <c r="B640" s="389" t="s">
        <v>30</v>
      </c>
      <c r="C640" s="389" t="s">
        <v>60</v>
      </c>
      <c r="D640" s="389" t="s">
        <v>60</v>
      </c>
      <c r="E640" s="389" t="s">
        <v>545</v>
      </c>
      <c r="F640" s="389"/>
      <c r="G640" s="112">
        <f>G641</f>
        <v>20</v>
      </c>
      <c r="H640" s="112">
        <f>H641</f>
        <v>0</v>
      </c>
      <c r="I640" s="112">
        <f>I641</f>
        <v>0</v>
      </c>
      <c r="J640" s="112">
        <f>J641</f>
        <v>0</v>
      </c>
      <c r="K640" s="112">
        <f t="shared" ref="K640:Q640" si="311">K641</f>
        <v>0</v>
      </c>
      <c r="L640" s="112">
        <f t="shared" si="311"/>
        <v>0</v>
      </c>
      <c r="M640" s="469">
        <f t="shared" si="311"/>
        <v>0</v>
      </c>
      <c r="N640" s="356">
        <f t="shared" si="311"/>
        <v>0</v>
      </c>
      <c r="O640" s="355">
        <f t="shared" si="311"/>
        <v>20</v>
      </c>
      <c r="P640" s="515">
        <f t="shared" si="311"/>
        <v>0</v>
      </c>
      <c r="Q640" s="469">
        <f t="shared" si="311"/>
        <v>20</v>
      </c>
    </row>
    <row r="641" spans="1:17" s="23" customFormat="1" ht="37.5" customHeight="1">
      <c r="A641" s="395" t="s">
        <v>46</v>
      </c>
      <c r="B641" s="390" t="s">
        <v>30</v>
      </c>
      <c r="C641" s="390" t="s">
        <v>60</v>
      </c>
      <c r="D641" s="390" t="s">
        <v>60</v>
      </c>
      <c r="E641" s="390" t="s">
        <v>545</v>
      </c>
      <c r="F641" s="390" t="s">
        <v>47</v>
      </c>
      <c r="G641" s="67">
        <v>20</v>
      </c>
      <c r="H641" s="114"/>
      <c r="I641" s="95"/>
      <c r="J641" s="95"/>
      <c r="K641" s="95"/>
      <c r="L641" s="95"/>
      <c r="M641" s="497"/>
      <c r="N641" s="579"/>
      <c r="O641" s="352">
        <f t="shared" si="302"/>
        <v>20</v>
      </c>
      <c r="P641" s="494">
        <f t="shared" ref="P641:P704" si="312">Q641-O641</f>
        <v>0</v>
      </c>
      <c r="Q641" s="497">
        <v>20</v>
      </c>
    </row>
    <row r="642" spans="1:17" ht="33.75">
      <c r="A642" s="401" t="s">
        <v>546</v>
      </c>
      <c r="B642" s="389" t="s">
        <v>30</v>
      </c>
      <c r="C642" s="389" t="s">
        <v>60</v>
      </c>
      <c r="D642" s="389" t="s">
        <v>60</v>
      </c>
      <c r="E642" s="389" t="s">
        <v>547</v>
      </c>
      <c r="F642" s="389"/>
      <c r="G642" s="112">
        <f>G643</f>
        <v>15</v>
      </c>
      <c r="H642" s="112">
        <f>H643</f>
        <v>0</v>
      </c>
      <c r="I642" s="112">
        <f>I643</f>
        <v>0</v>
      </c>
      <c r="J642" s="112">
        <f>J643</f>
        <v>0</v>
      </c>
      <c r="K642" s="112">
        <f t="shared" ref="K642:Q642" si="313">K643</f>
        <v>0</v>
      </c>
      <c r="L642" s="112">
        <f t="shared" si="313"/>
        <v>-15</v>
      </c>
      <c r="M642" s="469">
        <f t="shared" si="313"/>
        <v>0</v>
      </c>
      <c r="N642" s="356">
        <f t="shared" si="313"/>
        <v>0</v>
      </c>
      <c r="O642" s="355">
        <f t="shared" si="313"/>
        <v>0</v>
      </c>
      <c r="P642" s="515">
        <f t="shared" si="313"/>
        <v>0</v>
      </c>
      <c r="Q642" s="469">
        <f t="shared" si="313"/>
        <v>0</v>
      </c>
    </row>
    <row r="643" spans="1:17" s="23" customFormat="1" ht="30" customHeight="1">
      <c r="A643" s="395" t="s">
        <v>46</v>
      </c>
      <c r="B643" s="390" t="s">
        <v>30</v>
      </c>
      <c r="C643" s="390" t="s">
        <v>60</v>
      </c>
      <c r="D643" s="390" t="s">
        <v>60</v>
      </c>
      <c r="E643" s="390" t="s">
        <v>547</v>
      </c>
      <c r="F643" s="390" t="s">
        <v>47</v>
      </c>
      <c r="G643" s="67">
        <v>15</v>
      </c>
      <c r="H643" s="114"/>
      <c r="I643" s="95"/>
      <c r="J643" s="95"/>
      <c r="K643" s="95"/>
      <c r="L643" s="95">
        <v>-15</v>
      </c>
      <c r="M643" s="497"/>
      <c r="N643" s="579"/>
      <c r="O643" s="352">
        <f t="shared" si="302"/>
        <v>0</v>
      </c>
      <c r="P643" s="494">
        <f t="shared" si="312"/>
        <v>0</v>
      </c>
      <c r="Q643" s="497">
        <v>0</v>
      </c>
    </row>
    <row r="644" spans="1:17" ht="22.5">
      <c r="A644" s="401" t="s">
        <v>548</v>
      </c>
      <c r="B644" s="389" t="s">
        <v>30</v>
      </c>
      <c r="C644" s="389" t="s">
        <v>60</v>
      </c>
      <c r="D644" s="389" t="s">
        <v>60</v>
      </c>
      <c r="E644" s="389" t="s">
        <v>549</v>
      </c>
      <c r="F644" s="389"/>
      <c r="G644" s="112">
        <f>G645</f>
        <v>30</v>
      </c>
      <c r="H644" s="112">
        <f>H645</f>
        <v>0</v>
      </c>
      <c r="I644" s="112">
        <f>I645</f>
        <v>0</v>
      </c>
      <c r="J644" s="112">
        <f>J645</f>
        <v>0</v>
      </c>
      <c r="K644" s="112">
        <f t="shared" ref="K644:Q644" si="314">K645</f>
        <v>0</v>
      </c>
      <c r="L644" s="112">
        <f t="shared" si="314"/>
        <v>0</v>
      </c>
      <c r="M644" s="469">
        <f t="shared" si="314"/>
        <v>0</v>
      </c>
      <c r="N644" s="356">
        <f t="shared" si="314"/>
        <v>0</v>
      </c>
      <c r="O644" s="355">
        <f t="shared" si="314"/>
        <v>30</v>
      </c>
      <c r="P644" s="515">
        <f t="shared" si="314"/>
        <v>0</v>
      </c>
      <c r="Q644" s="469">
        <f t="shared" si="314"/>
        <v>30</v>
      </c>
    </row>
    <row r="645" spans="1:17" s="23" customFormat="1" ht="44.25" customHeight="1">
      <c r="A645" s="395" t="s">
        <v>46</v>
      </c>
      <c r="B645" s="390" t="s">
        <v>30</v>
      </c>
      <c r="C645" s="390" t="s">
        <v>60</v>
      </c>
      <c r="D645" s="390" t="s">
        <v>60</v>
      </c>
      <c r="E645" s="390" t="s">
        <v>549</v>
      </c>
      <c r="F645" s="390" t="s">
        <v>47</v>
      </c>
      <c r="G645" s="67">
        <v>30</v>
      </c>
      <c r="H645" s="114"/>
      <c r="I645" s="95"/>
      <c r="J645" s="95"/>
      <c r="K645" s="95"/>
      <c r="L645" s="95"/>
      <c r="M645" s="497"/>
      <c r="N645" s="579"/>
      <c r="O645" s="352">
        <f t="shared" si="302"/>
        <v>30</v>
      </c>
      <c r="P645" s="494">
        <f t="shared" si="312"/>
        <v>0</v>
      </c>
      <c r="Q645" s="497">
        <v>30</v>
      </c>
    </row>
    <row r="646" spans="1:17" ht="22.5">
      <c r="A646" s="401" t="s">
        <v>550</v>
      </c>
      <c r="B646" s="389" t="s">
        <v>30</v>
      </c>
      <c r="C646" s="389" t="s">
        <v>60</v>
      </c>
      <c r="D646" s="389" t="s">
        <v>60</v>
      </c>
      <c r="E646" s="389" t="s">
        <v>551</v>
      </c>
      <c r="F646" s="389"/>
      <c r="G646" s="112">
        <f>G647</f>
        <v>15</v>
      </c>
      <c r="H646" s="112">
        <f>H647</f>
        <v>0</v>
      </c>
      <c r="I646" s="112">
        <f>I647</f>
        <v>0</v>
      </c>
      <c r="J646" s="112">
        <f>J647</f>
        <v>0</v>
      </c>
      <c r="K646" s="112">
        <f t="shared" ref="K646:Q646" si="315">K647</f>
        <v>0</v>
      </c>
      <c r="L646" s="112">
        <f t="shared" si="315"/>
        <v>0</v>
      </c>
      <c r="M646" s="469">
        <f t="shared" si="315"/>
        <v>0</v>
      </c>
      <c r="N646" s="356">
        <f t="shared" si="315"/>
        <v>0</v>
      </c>
      <c r="O646" s="355">
        <f t="shared" si="315"/>
        <v>15</v>
      </c>
      <c r="P646" s="515">
        <f t="shared" si="315"/>
        <v>0</v>
      </c>
      <c r="Q646" s="469">
        <f t="shared" si="315"/>
        <v>15</v>
      </c>
    </row>
    <row r="647" spans="1:17" s="23" customFormat="1" ht="40.5" customHeight="1">
      <c r="A647" s="395" t="s">
        <v>46</v>
      </c>
      <c r="B647" s="390" t="s">
        <v>30</v>
      </c>
      <c r="C647" s="390" t="s">
        <v>60</v>
      </c>
      <c r="D647" s="390" t="s">
        <v>60</v>
      </c>
      <c r="E647" s="390" t="s">
        <v>551</v>
      </c>
      <c r="F647" s="390" t="s">
        <v>47</v>
      </c>
      <c r="G647" s="67">
        <v>15</v>
      </c>
      <c r="H647" s="114"/>
      <c r="I647" s="95"/>
      <c r="J647" s="95"/>
      <c r="K647" s="95"/>
      <c r="L647" s="95"/>
      <c r="M647" s="497"/>
      <c r="N647" s="579"/>
      <c r="O647" s="352">
        <f t="shared" si="302"/>
        <v>15</v>
      </c>
      <c r="P647" s="494">
        <f t="shared" si="312"/>
        <v>0</v>
      </c>
      <c r="Q647" s="497">
        <v>15</v>
      </c>
    </row>
    <row r="648" spans="1:17" ht="33.75">
      <c r="A648" s="401" t="s">
        <v>552</v>
      </c>
      <c r="B648" s="389" t="s">
        <v>30</v>
      </c>
      <c r="C648" s="389" t="s">
        <v>60</v>
      </c>
      <c r="D648" s="389" t="s">
        <v>60</v>
      </c>
      <c r="E648" s="389" t="s">
        <v>553</v>
      </c>
      <c r="F648" s="389"/>
      <c r="G648" s="112">
        <f>G649</f>
        <v>10</v>
      </c>
      <c r="H648" s="112">
        <f>H649</f>
        <v>0</v>
      </c>
      <c r="I648" s="112">
        <f>I649</f>
        <v>0</v>
      </c>
      <c r="J648" s="112">
        <f>J649</f>
        <v>0</v>
      </c>
      <c r="K648" s="112">
        <f t="shared" ref="K648:Q648" si="316">K649</f>
        <v>0</v>
      </c>
      <c r="L648" s="112">
        <f t="shared" si="316"/>
        <v>-10</v>
      </c>
      <c r="M648" s="469">
        <f t="shared" si="316"/>
        <v>0</v>
      </c>
      <c r="N648" s="356">
        <f t="shared" si="316"/>
        <v>0</v>
      </c>
      <c r="O648" s="355">
        <f t="shared" si="316"/>
        <v>0</v>
      </c>
      <c r="P648" s="515">
        <f t="shared" si="316"/>
        <v>0</v>
      </c>
      <c r="Q648" s="469">
        <f t="shared" si="316"/>
        <v>0</v>
      </c>
    </row>
    <row r="649" spans="1:17" s="23" customFormat="1" ht="27" customHeight="1">
      <c r="A649" s="395" t="s">
        <v>46</v>
      </c>
      <c r="B649" s="390" t="s">
        <v>30</v>
      </c>
      <c r="C649" s="390" t="s">
        <v>60</v>
      </c>
      <c r="D649" s="390" t="s">
        <v>60</v>
      </c>
      <c r="E649" s="390" t="s">
        <v>553</v>
      </c>
      <c r="F649" s="390" t="s">
        <v>47</v>
      </c>
      <c r="G649" s="67">
        <v>10</v>
      </c>
      <c r="H649" s="114"/>
      <c r="I649" s="95"/>
      <c r="J649" s="95"/>
      <c r="K649" s="95"/>
      <c r="L649" s="95">
        <v>-10</v>
      </c>
      <c r="M649" s="497"/>
      <c r="N649" s="579"/>
      <c r="O649" s="352">
        <f t="shared" si="302"/>
        <v>0</v>
      </c>
      <c r="P649" s="494">
        <f t="shared" si="312"/>
        <v>0</v>
      </c>
      <c r="Q649" s="497">
        <v>0</v>
      </c>
    </row>
    <row r="650" spans="1:17" ht="22.5">
      <c r="A650" s="401" t="s">
        <v>554</v>
      </c>
      <c r="B650" s="389" t="s">
        <v>30</v>
      </c>
      <c r="C650" s="389" t="s">
        <v>60</v>
      </c>
      <c r="D650" s="389" t="s">
        <v>60</v>
      </c>
      <c r="E650" s="389" t="s">
        <v>555</v>
      </c>
      <c r="F650" s="389"/>
      <c r="G650" s="112">
        <f>G651</f>
        <v>20</v>
      </c>
      <c r="H650" s="112">
        <f>H651</f>
        <v>0</v>
      </c>
      <c r="I650" s="112">
        <f>I651</f>
        <v>0</v>
      </c>
      <c r="J650" s="112">
        <f>J651</f>
        <v>0</v>
      </c>
      <c r="K650" s="112">
        <f>K651</f>
        <v>0</v>
      </c>
      <c r="L650" s="112">
        <f t="shared" ref="L650:Q650" si="317">L651</f>
        <v>-20</v>
      </c>
      <c r="M650" s="469">
        <f t="shared" si="317"/>
        <v>0</v>
      </c>
      <c r="N650" s="356">
        <f t="shared" si="317"/>
        <v>0</v>
      </c>
      <c r="O650" s="355">
        <f t="shared" si="317"/>
        <v>0</v>
      </c>
      <c r="P650" s="515">
        <f t="shared" si="317"/>
        <v>0</v>
      </c>
      <c r="Q650" s="469">
        <f t="shared" si="317"/>
        <v>0</v>
      </c>
    </row>
    <row r="651" spans="1:17" s="23" customFormat="1" ht="37.5" customHeight="1">
      <c r="A651" s="395" t="s">
        <v>46</v>
      </c>
      <c r="B651" s="390" t="s">
        <v>30</v>
      </c>
      <c r="C651" s="390" t="s">
        <v>60</v>
      </c>
      <c r="D651" s="390" t="s">
        <v>60</v>
      </c>
      <c r="E651" s="390" t="s">
        <v>555</v>
      </c>
      <c r="F651" s="390" t="s">
        <v>47</v>
      </c>
      <c r="G651" s="67">
        <v>20</v>
      </c>
      <c r="H651" s="114"/>
      <c r="I651" s="95"/>
      <c r="J651" s="95"/>
      <c r="K651" s="95"/>
      <c r="L651" s="95">
        <v>-20</v>
      </c>
      <c r="M651" s="497"/>
      <c r="N651" s="579"/>
      <c r="O651" s="352">
        <f t="shared" si="302"/>
        <v>0</v>
      </c>
      <c r="P651" s="494">
        <f t="shared" si="312"/>
        <v>0</v>
      </c>
      <c r="Q651" s="497">
        <v>0</v>
      </c>
    </row>
    <row r="652" spans="1:17" ht="22.5">
      <c r="A652" s="401" t="s">
        <v>556</v>
      </c>
      <c r="B652" s="389" t="s">
        <v>30</v>
      </c>
      <c r="C652" s="389" t="s">
        <v>60</v>
      </c>
      <c r="D652" s="389" t="s">
        <v>60</v>
      </c>
      <c r="E652" s="389" t="s">
        <v>557</v>
      </c>
      <c r="F652" s="389"/>
      <c r="G652" s="112">
        <f>G653</f>
        <v>5</v>
      </c>
      <c r="H652" s="112">
        <f>H653</f>
        <v>0</v>
      </c>
      <c r="I652" s="112">
        <f>I653</f>
        <v>0</v>
      </c>
      <c r="J652" s="112">
        <f>J653</f>
        <v>0</v>
      </c>
      <c r="K652" s="112">
        <f t="shared" ref="K652:Q652" si="318">K653</f>
        <v>0</v>
      </c>
      <c r="L652" s="112">
        <f t="shared" si="318"/>
        <v>-5</v>
      </c>
      <c r="M652" s="469">
        <f t="shared" si="318"/>
        <v>0</v>
      </c>
      <c r="N652" s="356">
        <f t="shared" si="318"/>
        <v>0</v>
      </c>
      <c r="O652" s="355">
        <f t="shared" si="318"/>
        <v>0</v>
      </c>
      <c r="P652" s="515">
        <f t="shared" si="318"/>
        <v>0</v>
      </c>
      <c r="Q652" s="469">
        <f t="shared" si="318"/>
        <v>0</v>
      </c>
    </row>
    <row r="653" spans="1:17" s="23" customFormat="1" ht="27" customHeight="1">
      <c r="A653" s="395" t="s">
        <v>46</v>
      </c>
      <c r="B653" s="390" t="s">
        <v>30</v>
      </c>
      <c r="C653" s="390" t="s">
        <v>60</v>
      </c>
      <c r="D653" s="390" t="s">
        <v>60</v>
      </c>
      <c r="E653" s="390" t="s">
        <v>557</v>
      </c>
      <c r="F653" s="390" t="s">
        <v>47</v>
      </c>
      <c r="G653" s="67">
        <v>5</v>
      </c>
      <c r="H653" s="114"/>
      <c r="I653" s="95"/>
      <c r="J653" s="95"/>
      <c r="K653" s="95"/>
      <c r="L653" s="95">
        <v>-5</v>
      </c>
      <c r="M653" s="497"/>
      <c r="N653" s="579"/>
      <c r="O653" s="352">
        <f t="shared" si="302"/>
        <v>0</v>
      </c>
      <c r="P653" s="494">
        <f t="shared" si="312"/>
        <v>0</v>
      </c>
      <c r="Q653" s="497">
        <v>0</v>
      </c>
    </row>
    <row r="654" spans="1:17" ht="22.5">
      <c r="A654" s="401" t="s">
        <v>558</v>
      </c>
      <c r="B654" s="389" t="s">
        <v>30</v>
      </c>
      <c r="C654" s="389" t="s">
        <v>60</v>
      </c>
      <c r="D654" s="389" t="s">
        <v>60</v>
      </c>
      <c r="E654" s="389" t="s">
        <v>559</v>
      </c>
      <c r="F654" s="389"/>
      <c r="G654" s="112">
        <f>G655</f>
        <v>30</v>
      </c>
      <c r="H654" s="112">
        <f>H655</f>
        <v>0</v>
      </c>
      <c r="I654" s="112">
        <f>I655</f>
        <v>0</v>
      </c>
      <c r="J654" s="112">
        <f>J655</f>
        <v>0</v>
      </c>
      <c r="K654" s="112">
        <f t="shared" ref="K654:Q654" si="319">K655</f>
        <v>0</v>
      </c>
      <c r="L654" s="112">
        <f t="shared" si="319"/>
        <v>0</v>
      </c>
      <c r="M654" s="469">
        <f t="shared" si="319"/>
        <v>0</v>
      </c>
      <c r="N654" s="356">
        <f t="shared" si="319"/>
        <v>0</v>
      </c>
      <c r="O654" s="355">
        <f t="shared" si="319"/>
        <v>30</v>
      </c>
      <c r="P654" s="515">
        <f t="shared" si="319"/>
        <v>0</v>
      </c>
      <c r="Q654" s="469">
        <f t="shared" si="319"/>
        <v>30</v>
      </c>
    </row>
    <row r="655" spans="1:17" s="23" customFormat="1" ht="28.5" customHeight="1">
      <c r="A655" s="395" t="s">
        <v>46</v>
      </c>
      <c r="B655" s="390" t="s">
        <v>30</v>
      </c>
      <c r="C655" s="390" t="s">
        <v>60</v>
      </c>
      <c r="D655" s="390" t="s">
        <v>60</v>
      </c>
      <c r="E655" s="390" t="s">
        <v>559</v>
      </c>
      <c r="F655" s="390" t="s">
        <v>47</v>
      </c>
      <c r="G655" s="67">
        <v>30</v>
      </c>
      <c r="H655" s="114"/>
      <c r="I655" s="95"/>
      <c r="J655" s="95"/>
      <c r="K655" s="95"/>
      <c r="L655" s="95"/>
      <c r="M655" s="497"/>
      <c r="N655" s="579"/>
      <c r="O655" s="352">
        <f t="shared" si="302"/>
        <v>30</v>
      </c>
      <c r="P655" s="494">
        <f t="shared" si="312"/>
        <v>0</v>
      </c>
      <c r="Q655" s="497">
        <v>30</v>
      </c>
    </row>
    <row r="656" spans="1:17" ht="22.5">
      <c r="A656" s="401" t="s">
        <v>560</v>
      </c>
      <c r="B656" s="389" t="s">
        <v>30</v>
      </c>
      <c r="C656" s="389" t="s">
        <v>60</v>
      </c>
      <c r="D656" s="389" t="s">
        <v>60</v>
      </c>
      <c r="E656" s="389" t="s">
        <v>561</v>
      </c>
      <c r="F656" s="389"/>
      <c r="G656" s="112">
        <f>G657</f>
        <v>30</v>
      </c>
      <c r="H656" s="112">
        <f>H657</f>
        <v>0</v>
      </c>
      <c r="I656" s="112">
        <f>I657</f>
        <v>0</v>
      </c>
      <c r="J656" s="112">
        <f>J657</f>
        <v>0</v>
      </c>
      <c r="K656" s="112">
        <f t="shared" ref="K656:Q656" si="320">K657</f>
        <v>0</v>
      </c>
      <c r="L656" s="112">
        <f t="shared" si="320"/>
        <v>0</v>
      </c>
      <c r="M656" s="469">
        <f t="shared" si="320"/>
        <v>0</v>
      </c>
      <c r="N656" s="356">
        <f t="shared" si="320"/>
        <v>0</v>
      </c>
      <c r="O656" s="355">
        <f t="shared" si="320"/>
        <v>30</v>
      </c>
      <c r="P656" s="515">
        <f t="shared" si="320"/>
        <v>0</v>
      </c>
      <c r="Q656" s="469">
        <f t="shared" si="320"/>
        <v>30</v>
      </c>
    </row>
    <row r="657" spans="1:17" s="23" customFormat="1" ht="26.25" customHeight="1">
      <c r="A657" s="395" t="s">
        <v>46</v>
      </c>
      <c r="B657" s="390" t="s">
        <v>30</v>
      </c>
      <c r="C657" s="390" t="s">
        <v>60</v>
      </c>
      <c r="D657" s="390" t="s">
        <v>60</v>
      </c>
      <c r="E657" s="390" t="s">
        <v>561</v>
      </c>
      <c r="F657" s="390" t="s">
        <v>47</v>
      </c>
      <c r="G657" s="67">
        <v>30</v>
      </c>
      <c r="H657" s="114"/>
      <c r="I657" s="95"/>
      <c r="J657" s="95"/>
      <c r="K657" s="95"/>
      <c r="L657" s="95"/>
      <c r="M657" s="497"/>
      <c r="N657" s="579"/>
      <c r="O657" s="352">
        <f t="shared" si="302"/>
        <v>30</v>
      </c>
      <c r="P657" s="494">
        <f t="shared" si="312"/>
        <v>0</v>
      </c>
      <c r="Q657" s="497">
        <v>30</v>
      </c>
    </row>
    <row r="658" spans="1:17" ht="22.5">
      <c r="A658" s="401" t="s">
        <v>562</v>
      </c>
      <c r="B658" s="389" t="s">
        <v>30</v>
      </c>
      <c r="C658" s="389" t="s">
        <v>60</v>
      </c>
      <c r="D658" s="389" t="s">
        <v>60</v>
      </c>
      <c r="E658" s="389" t="s">
        <v>563</v>
      </c>
      <c r="F658" s="389"/>
      <c r="G658" s="112">
        <f>G659</f>
        <v>15</v>
      </c>
      <c r="H658" s="112">
        <f>H659</f>
        <v>0</v>
      </c>
      <c r="I658" s="112">
        <f>I659</f>
        <v>0</v>
      </c>
      <c r="J658" s="112">
        <f>J659</f>
        <v>0</v>
      </c>
      <c r="K658" s="112">
        <f t="shared" ref="K658:Q658" si="321">K659</f>
        <v>0</v>
      </c>
      <c r="L658" s="112">
        <f t="shared" si="321"/>
        <v>0</v>
      </c>
      <c r="M658" s="469">
        <f t="shared" si="321"/>
        <v>0</v>
      </c>
      <c r="N658" s="356">
        <f t="shared" si="321"/>
        <v>0</v>
      </c>
      <c r="O658" s="355">
        <f t="shared" si="321"/>
        <v>15</v>
      </c>
      <c r="P658" s="515">
        <f t="shared" si="321"/>
        <v>0</v>
      </c>
      <c r="Q658" s="469">
        <f t="shared" si="321"/>
        <v>15</v>
      </c>
    </row>
    <row r="659" spans="1:17" s="23" customFormat="1" ht="50.25" customHeight="1">
      <c r="A659" s="395" t="s">
        <v>46</v>
      </c>
      <c r="B659" s="390" t="s">
        <v>30</v>
      </c>
      <c r="C659" s="390" t="s">
        <v>60</v>
      </c>
      <c r="D659" s="390" t="s">
        <v>60</v>
      </c>
      <c r="E659" s="390" t="s">
        <v>563</v>
      </c>
      <c r="F659" s="390" t="s">
        <v>47</v>
      </c>
      <c r="G659" s="67">
        <v>15</v>
      </c>
      <c r="H659" s="114"/>
      <c r="I659" s="95"/>
      <c r="J659" s="95"/>
      <c r="K659" s="95"/>
      <c r="L659" s="95"/>
      <c r="M659" s="497"/>
      <c r="N659" s="579"/>
      <c r="O659" s="352">
        <f t="shared" si="302"/>
        <v>15</v>
      </c>
      <c r="P659" s="494">
        <f t="shared" si="312"/>
        <v>0</v>
      </c>
      <c r="Q659" s="497">
        <v>15</v>
      </c>
    </row>
    <row r="660" spans="1:17" ht="33.75">
      <c r="A660" s="401" t="s">
        <v>564</v>
      </c>
      <c r="B660" s="389" t="s">
        <v>30</v>
      </c>
      <c r="C660" s="389" t="s">
        <v>60</v>
      </c>
      <c r="D660" s="389" t="s">
        <v>60</v>
      </c>
      <c r="E660" s="389" t="s">
        <v>565</v>
      </c>
      <c r="F660" s="389"/>
      <c r="G660" s="112">
        <f>G661</f>
        <v>40</v>
      </c>
      <c r="H660" s="112">
        <f>H661</f>
        <v>0</v>
      </c>
      <c r="I660" s="112">
        <f>I661</f>
        <v>0</v>
      </c>
      <c r="J660" s="112">
        <f>J661</f>
        <v>0</v>
      </c>
      <c r="K660" s="112">
        <f t="shared" ref="K660:Q660" si="322">K661</f>
        <v>0</v>
      </c>
      <c r="L660" s="112">
        <f t="shared" si="322"/>
        <v>0</v>
      </c>
      <c r="M660" s="469">
        <f t="shared" si="322"/>
        <v>0</v>
      </c>
      <c r="N660" s="356">
        <f t="shared" si="322"/>
        <v>0</v>
      </c>
      <c r="O660" s="355">
        <f t="shared" si="322"/>
        <v>40</v>
      </c>
      <c r="P660" s="515">
        <f t="shared" si="322"/>
        <v>0</v>
      </c>
      <c r="Q660" s="469">
        <f t="shared" si="322"/>
        <v>40</v>
      </c>
    </row>
    <row r="661" spans="1:17" s="23" customFormat="1" ht="39" customHeight="1">
      <c r="A661" s="395" t="s">
        <v>46</v>
      </c>
      <c r="B661" s="390" t="s">
        <v>30</v>
      </c>
      <c r="C661" s="390" t="s">
        <v>60</v>
      </c>
      <c r="D661" s="390" t="s">
        <v>60</v>
      </c>
      <c r="E661" s="390" t="s">
        <v>565</v>
      </c>
      <c r="F661" s="390" t="s">
        <v>47</v>
      </c>
      <c r="G661" s="67">
        <v>40</v>
      </c>
      <c r="H661" s="114"/>
      <c r="I661" s="95"/>
      <c r="J661" s="95"/>
      <c r="K661" s="95"/>
      <c r="L661" s="95"/>
      <c r="M661" s="497"/>
      <c r="N661" s="579"/>
      <c r="O661" s="352">
        <f t="shared" si="302"/>
        <v>40</v>
      </c>
      <c r="P661" s="494">
        <f t="shared" si="312"/>
        <v>0</v>
      </c>
      <c r="Q661" s="497">
        <v>40</v>
      </c>
    </row>
    <row r="662" spans="1:17" ht="22.5">
      <c r="A662" s="401" t="s">
        <v>566</v>
      </c>
      <c r="B662" s="389" t="s">
        <v>30</v>
      </c>
      <c r="C662" s="389" t="s">
        <v>60</v>
      </c>
      <c r="D662" s="389" t="s">
        <v>60</v>
      </c>
      <c r="E662" s="389" t="s">
        <v>567</v>
      </c>
      <c r="F662" s="389"/>
      <c r="G662" s="112">
        <f>G663</f>
        <v>110</v>
      </c>
      <c r="H662" s="112">
        <f>H663</f>
        <v>0</v>
      </c>
      <c r="I662" s="112">
        <f>I663</f>
        <v>0</v>
      </c>
      <c r="J662" s="112">
        <f>J663</f>
        <v>0</v>
      </c>
      <c r="K662" s="112">
        <f t="shared" ref="K662:Q662" si="323">K663</f>
        <v>0</v>
      </c>
      <c r="L662" s="112">
        <f t="shared" si="323"/>
        <v>0</v>
      </c>
      <c r="M662" s="469">
        <f t="shared" si="323"/>
        <v>0</v>
      </c>
      <c r="N662" s="356">
        <f t="shared" si="323"/>
        <v>0</v>
      </c>
      <c r="O662" s="355">
        <f t="shared" si="323"/>
        <v>110</v>
      </c>
      <c r="P662" s="515">
        <f t="shared" si="323"/>
        <v>0</v>
      </c>
      <c r="Q662" s="469">
        <f t="shared" si="323"/>
        <v>110</v>
      </c>
    </row>
    <row r="663" spans="1:17" s="23" customFormat="1">
      <c r="A663" s="395" t="s">
        <v>46</v>
      </c>
      <c r="B663" s="390" t="s">
        <v>30</v>
      </c>
      <c r="C663" s="390" t="s">
        <v>60</v>
      </c>
      <c r="D663" s="390" t="s">
        <v>60</v>
      </c>
      <c r="E663" s="390" t="s">
        <v>567</v>
      </c>
      <c r="F663" s="390" t="s">
        <v>47</v>
      </c>
      <c r="G663" s="67">
        <v>110</v>
      </c>
      <c r="H663" s="114"/>
      <c r="I663" s="95"/>
      <c r="J663" s="95"/>
      <c r="K663" s="95"/>
      <c r="L663" s="95"/>
      <c r="M663" s="497"/>
      <c r="N663" s="579"/>
      <c r="O663" s="352">
        <f t="shared" si="302"/>
        <v>110</v>
      </c>
      <c r="P663" s="494">
        <f t="shared" si="312"/>
        <v>0</v>
      </c>
      <c r="Q663" s="497">
        <v>110</v>
      </c>
    </row>
    <row r="664" spans="1:17">
      <c r="A664" s="401" t="s">
        <v>568</v>
      </c>
      <c r="B664" s="389" t="s">
        <v>30</v>
      </c>
      <c r="C664" s="389" t="s">
        <v>60</v>
      </c>
      <c r="D664" s="389" t="s">
        <v>60</v>
      </c>
      <c r="E664" s="389" t="s">
        <v>569</v>
      </c>
      <c r="F664" s="389"/>
      <c r="G664" s="112">
        <f t="shared" ref="G664:Q664" si="324">G665</f>
        <v>100</v>
      </c>
      <c r="H664" s="112">
        <f t="shared" si="324"/>
        <v>0</v>
      </c>
      <c r="I664" s="112">
        <f t="shared" si="324"/>
        <v>0</v>
      </c>
      <c r="J664" s="112">
        <f t="shared" si="324"/>
        <v>0</v>
      </c>
      <c r="K664" s="112">
        <f t="shared" si="324"/>
        <v>0</v>
      </c>
      <c r="L664" s="112">
        <f t="shared" si="324"/>
        <v>0</v>
      </c>
      <c r="M664" s="469">
        <f t="shared" si="324"/>
        <v>0</v>
      </c>
      <c r="N664" s="356">
        <f t="shared" si="324"/>
        <v>0</v>
      </c>
      <c r="O664" s="355">
        <f t="shared" si="324"/>
        <v>100</v>
      </c>
      <c r="P664" s="515">
        <f t="shared" si="324"/>
        <v>0</v>
      </c>
      <c r="Q664" s="469">
        <f t="shared" si="324"/>
        <v>100</v>
      </c>
    </row>
    <row r="665" spans="1:17" s="23" customFormat="1" ht="63" customHeight="1">
      <c r="A665" s="395" t="s">
        <v>46</v>
      </c>
      <c r="B665" s="390" t="s">
        <v>30</v>
      </c>
      <c r="C665" s="390" t="s">
        <v>60</v>
      </c>
      <c r="D665" s="390" t="s">
        <v>60</v>
      </c>
      <c r="E665" s="390" t="s">
        <v>569</v>
      </c>
      <c r="F665" s="390" t="s">
        <v>47</v>
      </c>
      <c r="G665" s="67">
        <v>100</v>
      </c>
      <c r="H665" s="114"/>
      <c r="I665" s="95"/>
      <c r="J665" s="95"/>
      <c r="K665" s="95"/>
      <c r="L665" s="95"/>
      <c r="M665" s="497"/>
      <c r="N665" s="579"/>
      <c r="O665" s="352">
        <f t="shared" si="302"/>
        <v>100</v>
      </c>
      <c r="P665" s="494">
        <f t="shared" si="312"/>
        <v>0</v>
      </c>
      <c r="Q665" s="497">
        <v>100</v>
      </c>
    </row>
    <row r="666" spans="1:17" ht="45">
      <c r="A666" s="401" t="s">
        <v>570</v>
      </c>
      <c r="B666" s="389" t="s">
        <v>30</v>
      </c>
      <c r="C666" s="389" t="s">
        <v>60</v>
      </c>
      <c r="D666" s="389" t="s">
        <v>60</v>
      </c>
      <c r="E666" s="389" t="s">
        <v>571</v>
      </c>
      <c r="F666" s="389"/>
      <c r="G666" s="112">
        <f>G667</f>
        <v>5</v>
      </c>
      <c r="H666" s="112">
        <f>H667</f>
        <v>0</v>
      </c>
      <c r="I666" s="112">
        <f>I667</f>
        <v>0</v>
      </c>
      <c r="J666" s="112">
        <f>J667</f>
        <v>0</v>
      </c>
      <c r="K666" s="112">
        <f t="shared" ref="K666:Q666" si="325">K667</f>
        <v>0</v>
      </c>
      <c r="L666" s="112">
        <f t="shared" si="325"/>
        <v>-5</v>
      </c>
      <c r="M666" s="469">
        <f t="shared" si="325"/>
        <v>0</v>
      </c>
      <c r="N666" s="356">
        <f t="shared" si="325"/>
        <v>0</v>
      </c>
      <c r="O666" s="355">
        <f t="shared" si="325"/>
        <v>0</v>
      </c>
      <c r="P666" s="515">
        <f t="shared" si="325"/>
        <v>0</v>
      </c>
      <c r="Q666" s="469">
        <f t="shared" si="325"/>
        <v>0</v>
      </c>
    </row>
    <row r="667" spans="1:17" s="23" customFormat="1" ht="64.5" customHeight="1">
      <c r="A667" s="395" t="s">
        <v>46</v>
      </c>
      <c r="B667" s="390" t="s">
        <v>30</v>
      </c>
      <c r="C667" s="390" t="s">
        <v>60</v>
      </c>
      <c r="D667" s="390" t="s">
        <v>60</v>
      </c>
      <c r="E667" s="390" t="s">
        <v>571</v>
      </c>
      <c r="F667" s="390" t="s">
        <v>47</v>
      </c>
      <c r="G667" s="67">
        <v>5</v>
      </c>
      <c r="H667" s="114"/>
      <c r="I667" s="95"/>
      <c r="J667" s="95"/>
      <c r="K667" s="95"/>
      <c r="L667" s="95">
        <v>-5</v>
      </c>
      <c r="M667" s="497"/>
      <c r="N667" s="579"/>
      <c r="O667" s="352">
        <f t="shared" si="302"/>
        <v>0</v>
      </c>
      <c r="P667" s="494">
        <f t="shared" si="312"/>
        <v>0</v>
      </c>
      <c r="Q667" s="497">
        <v>0</v>
      </c>
    </row>
    <row r="668" spans="1:17" ht="45">
      <c r="A668" s="401" t="s">
        <v>572</v>
      </c>
      <c r="B668" s="389" t="s">
        <v>30</v>
      </c>
      <c r="C668" s="389" t="s">
        <v>60</v>
      </c>
      <c r="D668" s="389" t="s">
        <v>60</v>
      </c>
      <c r="E668" s="389" t="s">
        <v>573</v>
      </c>
      <c r="F668" s="389"/>
      <c r="G668" s="112">
        <f>G669</f>
        <v>20</v>
      </c>
      <c r="H668" s="112">
        <f>H669</f>
        <v>0</v>
      </c>
      <c r="I668" s="112">
        <f>I669</f>
        <v>0</v>
      </c>
      <c r="J668" s="112">
        <f>J669</f>
        <v>0</v>
      </c>
      <c r="K668" s="112">
        <f t="shared" ref="K668:Q668" si="326">K669</f>
        <v>0</v>
      </c>
      <c r="L668" s="112">
        <f t="shared" si="326"/>
        <v>0</v>
      </c>
      <c r="M668" s="469">
        <f t="shared" si="326"/>
        <v>0</v>
      </c>
      <c r="N668" s="356">
        <f t="shared" si="326"/>
        <v>0</v>
      </c>
      <c r="O668" s="355">
        <f t="shared" si="326"/>
        <v>20</v>
      </c>
      <c r="P668" s="515">
        <f t="shared" si="326"/>
        <v>0</v>
      </c>
      <c r="Q668" s="469">
        <f t="shared" si="326"/>
        <v>20</v>
      </c>
    </row>
    <row r="669" spans="1:17" s="23" customFormat="1" ht="24.75" customHeight="1">
      <c r="A669" s="395" t="s">
        <v>46</v>
      </c>
      <c r="B669" s="390" t="s">
        <v>30</v>
      </c>
      <c r="C669" s="390" t="s">
        <v>60</v>
      </c>
      <c r="D669" s="390" t="s">
        <v>60</v>
      </c>
      <c r="E669" s="390" t="s">
        <v>573</v>
      </c>
      <c r="F669" s="390" t="s">
        <v>47</v>
      </c>
      <c r="G669" s="67">
        <v>20</v>
      </c>
      <c r="H669" s="114"/>
      <c r="I669" s="95"/>
      <c r="J669" s="95"/>
      <c r="K669" s="95"/>
      <c r="L669" s="95"/>
      <c r="M669" s="497"/>
      <c r="N669" s="579"/>
      <c r="O669" s="352">
        <f t="shared" si="302"/>
        <v>20</v>
      </c>
      <c r="P669" s="494">
        <f t="shared" si="312"/>
        <v>0</v>
      </c>
      <c r="Q669" s="497">
        <v>20</v>
      </c>
    </row>
    <row r="670" spans="1:17" ht="22.5">
      <c r="A670" s="401" t="s">
        <v>574</v>
      </c>
      <c r="B670" s="389" t="s">
        <v>30</v>
      </c>
      <c r="C670" s="389" t="s">
        <v>60</v>
      </c>
      <c r="D670" s="389" t="s">
        <v>60</v>
      </c>
      <c r="E670" s="389" t="s">
        <v>575</v>
      </c>
      <c r="F670" s="389"/>
      <c r="G670" s="112">
        <f>G671</f>
        <v>200</v>
      </c>
      <c r="H670" s="112">
        <f>H671</f>
        <v>0</v>
      </c>
      <c r="I670" s="112">
        <f>I671</f>
        <v>0</v>
      </c>
      <c r="J670" s="112">
        <f>J671</f>
        <v>0</v>
      </c>
      <c r="K670" s="112">
        <f t="shared" ref="K670:Q670" si="327">K671</f>
        <v>0</v>
      </c>
      <c r="L670" s="112">
        <f t="shared" si="327"/>
        <v>0</v>
      </c>
      <c r="M670" s="469">
        <f t="shared" si="327"/>
        <v>0</v>
      </c>
      <c r="N670" s="356">
        <f t="shared" si="327"/>
        <v>0</v>
      </c>
      <c r="O670" s="355">
        <f t="shared" si="327"/>
        <v>200</v>
      </c>
      <c r="P670" s="515">
        <f t="shared" si="327"/>
        <v>0</v>
      </c>
      <c r="Q670" s="469">
        <f t="shared" si="327"/>
        <v>200</v>
      </c>
    </row>
    <row r="671" spans="1:17" s="23" customFormat="1" ht="101.25" customHeight="1">
      <c r="A671" s="395" t="s">
        <v>46</v>
      </c>
      <c r="B671" s="390" t="s">
        <v>30</v>
      </c>
      <c r="C671" s="390" t="s">
        <v>60</v>
      </c>
      <c r="D671" s="390" t="s">
        <v>60</v>
      </c>
      <c r="E671" s="390" t="s">
        <v>575</v>
      </c>
      <c r="F671" s="390" t="s">
        <v>47</v>
      </c>
      <c r="G671" s="67">
        <v>200</v>
      </c>
      <c r="H671" s="114"/>
      <c r="I671" s="95"/>
      <c r="J671" s="95"/>
      <c r="K671" s="95"/>
      <c r="L671" s="95"/>
      <c r="M671" s="497"/>
      <c r="N671" s="579"/>
      <c r="O671" s="352">
        <f t="shared" si="302"/>
        <v>200</v>
      </c>
      <c r="P671" s="494">
        <f t="shared" si="312"/>
        <v>0</v>
      </c>
      <c r="Q671" s="497">
        <v>200</v>
      </c>
    </row>
    <row r="672" spans="1:17" ht="67.5">
      <c r="A672" s="628" t="s">
        <v>576</v>
      </c>
      <c r="B672" s="389" t="s">
        <v>30</v>
      </c>
      <c r="C672" s="389" t="s">
        <v>60</v>
      </c>
      <c r="D672" s="389" t="s">
        <v>60</v>
      </c>
      <c r="E672" s="389" t="s">
        <v>577</v>
      </c>
      <c r="F672" s="389"/>
      <c r="G672" s="112">
        <f>G673</f>
        <v>30</v>
      </c>
      <c r="H672" s="112">
        <f>H673</f>
        <v>0</v>
      </c>
      <c r="I672" s="112">
        <f>I673</f>
        <v>0</v>
      </c>
      <c r="J672" s="112">
        <f>J673</f>
        <v>0</v>
      </c>
      <c r="K672" s="112">
        <f t="shared" ref="K672:Q672" si="328">K673</f>
        <v>0</v>
      </c>
      <c r="L672" s="112">
        <f t="shared" si="328"/>
        <v>0</v>
      </c>
      <c r="M672" s="469">
        <f t="shared" si="328"/>
        <v>0</v>
      </c>
      <c r="N672" s="356">
        <f t="shared" si="328"/>
        <v>0</v>
      </c>
      <c r="O672" s="355">
        <f t="shared" si="328"/>
        <v>30</v>
      </c>
      <c r="P672" s="515">
        <f t="shared" si="328"/>
        <v>0</v>
      </c>
      <c r="Q672" s="469">
        <f t="shared" si="328"/>
        <v>30</v>
      </c>
    </row>
    <row r="673" spans="1:17" s="23" customFormat="1">
      <c r="A673" s="395" t="s">
        <v>46</v>
      </c>
      <c r="B673" s="390" t="s">
        <v>30</v>
      </c>
      <c r="C673" s="390" t="s">
        <v>60</v>
      </c>
      <c r="D673" s="390" t="s">
        <v>60</v>
      </c>
      <c r="E673" s="390" t="s">
        <v>577</v>
      </c>
      <c r="F673" s="390" t="s">
        <v>47</v>
      </c>
      <c r="G673" s="67">
        <v>30</v>
      </c>
      <c r="H673" s="114"/>
      <c r="I673" s="95"/>
      <c r="J673" s="95"/>
      <c r="K673" s="95"/>
      <c r="L673" s="95"/>
      <c r="M673" s="497"/>
      <c r="N673" s="579"/>
      <c r="O673" s="352">
        <f t="shared" si="302"/>
        <v>30</v>
      </c>
      <c r="P673" s="494">
        <f t="shared" si="312"/>
        <v>0</v>
      </c>
      <c r="Q673" s="497">
        <v>30</v>
      </c>
    </row>
    <row r="674" spans="1:17">
      <c r="A674" s="628" t="s">
        <v>578</v>
      </c>
      <c r="B674" s="389" t="s">
        <v>30</v>
      </c>
      <c r="C674" s="389" t="s">
        <v>60</v>
      </c>
      <c r="D674" s="389" t="s">
        <v>60</v>
      </c>
      <c r="E674" s="389" t="s">
        <v>579</v>
      </c>
      <c r="F674" s="389"/>
      <c r="G674" s="112">
        <f>G675</f>
        <v>10</v>
      </c>
      <c r="H674" s="112">
        <f>H675</f>
        <v>0</v>
      </c>
      <c r="I674" s="112">
        <f>I675</f>
        <v>0</v>
      </c>
      <c r="J674" s="112">
        <f>J675</f>
        <v>0</v>
      </c>
      <c r="K674" s="112">
        <f t="shared" ref="K674:Q674" si="329">K675</f>
        <v>0</v>
      </c>
      <c r="L674" s="112">
        <f t="shared" si="329"/>
        <v>0</v>
      </c>
      <c r="M674" s="469">
        <f t="shared" si="329"/>
        <v>0</v>
      </c>
      <c r="N674" s="356">
        <f t="shared" si="329"/>
        <v>0</v>
      </c>
      <c r="O674" s="355">
        <f t="shared" si="329"/>
        <v>10</v>
      </c>
      <c r="P674" s="515">
        <f t="shared" si="329"/>
        <v>0</v>
      </c>
      <c r="Q674" s="469">
        <f t="shared" si="329"/>
        <v>10</v>
      </c>
    </row>
    <row r="675" spans="1:17" s="23" customFormat="1">
      <c r="A675" s="395" t="s">
        <v>46</v>
      </c>
      <c r="B675" s="390" t="s">
        <v>30</v>
      </c>
      <c r="C675" s="390" t="s">
        <v>60</v>
      </c>
      <c r="D675" s="390" t="s">
        <v>60</v>
      </c>
      <c r="E675" s="390" t="s">
        <v>579</v>
      </c>
      <c r="F675" s="390" t="s">
        <v>47</v>
      </c>
      <c r="G675" s="67">
        <v>10</v>
      </c>
      <c r="H675" s="114"/>
      <c r="I675" s="95"/>
      <c r="J675" s="95"/>
      <c r="K675" s="95"/>
      <c r="L675" s="95"/>
      <c r="M675" s="497"/>
      <c r="N675" s="579"/>
      <c r="O675" s="352">
        <f t="shared" si="302"/>
        <v>10</v>
      </c>
      <c r="P675" s="494">
        <f t="shared" si="312"/>
        <v>0</v>
      </c>
      <c r="Q675" s="497">
        <v>10</v>
      </c>
    </row>
    <row r="676" spans="1:17">
      <c r="A676" s="628" t="s">
        <v>580</v>
      </c>
      <c r="B676" s="389" t="s">
        <v>30</v>
      </c>
      <c r="C676" s="389" t="s">
        <v>60</v>
      </c>
      <c r="D676" s="389" t="s">
        <v>60</v>
      </c>
      <c r="E676" s="389" t="s">
        <v>581</v>
      </c>
      <c r="F676" s="389"/>
      <c r="G676" s="112">
        <f>G677</f>
        <v>40</v>
      </c>
      <c r="H676" s="112">
        <f>H677</f>
        <v>0</v>
      </c>
      <c r="I676" s="112">
        <f>I677</f>
        <v>0</v>
      </c>
      <c r="J676" s="112">
        <f>J677</f>
        <v>0</v>
      </c>
      <c r="K676" s="112">
        <f t="shared" ref="K676:Q676" si="330">K677</f>
        <v>0</v>
      </c>
      <c r="L676" s="112">
        <f t="shared" si="330"/>
        <v>0</v>
      </c>
      <c r="M676" s="469">
        <f t="shared" si="330"/>
        <v>0</v>
      </c>
      <c r="N676" s="356">
        <f t="shared" si="330"/>
        <v>0</v>
      </c>
      <c r="O676" s="355">
        <f t="shared" si="330"/>
        <v>40</v>
      </c>
      <c r="P676" s="515">
        <f t="shared" si="330"/>
        <v>0</v>
      </c>
      <c r="Q676" s="469">
        <f t="shared" si="330"/>
        <v>40</v>
      </c>
    </row>
    <row r="677" spans="1:17" s="23" customFormat="1">
      <c r="A677" s="395" t="s">
        <v>46</v>
      </c>
      <c r="B677" s="390" t="s">
        <v>30</v>
      </c>
      <c r="C677" s="390" t="s">
        <v>60</v>
      </c>
      <c r="D677" s="390" t="s">
        <v>60</v>
      </c>
      <c r="E677" s="390" t="s">
        <v>581</v>
      </c>
      <c r="F677" s="390" t="s">
        <v>47</v>
      </c>
      <c r="G677" s="67">
        <v>40</v>
      </c>
      <c r="H677" s="114"/>
      <c r="I677" s="95"/>
      <c r="J677" s="95"/>
      <c r="K677" s="95"/>
      <c r="L677" s="95"/>
      <c r="M677" s="497"/>
      <c r="N677" s="579"/>
      <c r="O677" s="352">
        <f t="shared" si="302"/>
        <v>40</v>
      </c>
      <c r="P677" s="494">
        <f t="shared" si="312"/>
        <v>0</v>
      </c>
      <c r="Q677" s="497">
        <v>40</v>
      </c>
    </row>
    <row r="678" spans="1:17" ht="22.5">
      <c r="A678" s="401" t="s">
        <v>582</v>
      </c>
      <c r="B678" s="389" t="s">
        <v>30</v>
      </c>
      <c r="C678" s="389" t="s">
        <v>60</v>
      </c>
      <c r="D678" s="389" t="s">
        <v>60</v>
      </c>
      <c r="E678" s="389" t="s">
        <v>583</v>
      </c>
      <c r="F678" s="389"/>
      <c r="G678" s="112">
        <f>G679</f>
        <v>0</v>
      </c>
      <c r="H678" s="112">
        <f t="shared" ref="H678:Q678" si="331">H679</f>
        <v>0</v>
      </c>
      <c r="I678" s="112">
        <f t="shared" si="331"/>
        <v>0</v>
      </c>
      <c r="J678" s="112">
        <f t="shared" si="331"/>
        <v>0</v>
      </c>
      <c r="K678" s="112">
        <f t="shared" si="331"/>
        <v>0</v>
      </c>
      <c r="L678" s="112">
        <f t="shared" si="331"/>
        <v>100</v>
      </c>
      <c r="M678" s="469">
        <f t="shared" si="331"/>
        <v>0</v>
      </c>
      <c r="N678" s="356">
        <f t="shared" si="331"/>
        <v>0</v>
      </c>
      <c r="O678" s="355">
        <f t="shared" si="331"/>
        <v>100</v>
      </c>
      <c r="P678" s="515">
        <f t="shared" si="331"/>
        <v>0</v>
      </c>
      <c r="Q678" s="469">
        <f t="shared" si="331"/>
        <v>100</v>
      </c>
    </row>
    <row r="679" spans="1:17">
      <c r="A679" s="395" t="s">
        <v>46</v>
      </c>
      <c r="B679" s="390" t="s">
        <v>30</v>
      </c>
      <c r="C679" s="390" t="s">
        <v>60</v>
      </c>
      <c r="D679" s="390" t="s">
        <v>60</v>
      </c>
      <c r="E679" s="390" t="s">
        <v>583</v>
      </c>
      <c r="F679" s="390" t="s">
        <v>47</v>
      </c>
      <c r="G679" s="67"/>
      <c r="H679" s="114"/>
      <c r="I679" s="95"/>
      <c r="J679" s="95"/>
      <c r="K679" s="95"/>
      <c r="L679" s="95">
        <v>100</v>
      </c>
      <c r="M679" s="497"/>
      <c r="N679" s="579"/>
      <c r="O679" s="352">
        <f t="shared" si="302"/>
        <v>100</v>
      </c>
      <c r="P679" s="494">
        <f t="shared" si="312"/>
        <v>0</v>
      </c>
      <c r="Q679" s="497">
        <v>100</v>
      </c>
    </row>
    <row r="680" spans="1:17" ht="22.5">
      <c r="A680" s="401" t="s">
        <v>584</v>
      </c>
      <c r="B680" s="389" t="s">
        <v>30</v>
      </c>
      <c r="C680" s="389" t="s">
        <v>60</v>
      </c>
      <c r="D680" s="389" t="s">
        <v>60</v>
      </c>
      <c r="E680" s="389" t="s">
        <v>585</v>
      </c>
      <c r="F680" s="389"/>
      <c r="G680" s="112">
        <f>G681+G700+G711</f>
        <v>1381</v>
      </c>
      <c r="H680" s="112">
        <f>H681+H700+H711</f>
        <v>0</v>
      </c>
      <c r="I680" s="112">
        <f>I681+I700+I711</f>
        <v>70</v>
      </c>
      <c r="J680" s="112">
        <f>J681+J700+J711</f>
        <v>0</v>
      </c>
      <c r="K680" s="112">
        <f t="shared" ref="K680:Q680" si="332">K681+K700+K711</f>
        <v>0</v>
      </c>
      <c r="L680" s="112">
        <f t="shared" si="332"/>
        <v>0</v>
      </c>
      <c r="M680" s="469">
        <f t="shared" si="332"/>
        <v>0</v>
      </c>
      <c r="N680" s="356">
        <f t="shared" si="332"/>
        <v>0</v>
      </c>
      <c r="O680" s="355">
        <f t="shared" si="332"/>
        <v>1451</v>
      </c>
      <c r="P680" s="515">
        <f t="shared" si="332"/>
        <v>0</v>
      </c>
      <c r="Q680" s="469">
        <f t="shared" si="332"/>
        <v>1451</v>
      </c>
    </row>
    <row r="681" spans="1:17" s="23" customFormat="1" ht="62.25" customHeight="1">
      <c r="A681" s="401" t="s">
        <v>586</v>
      </c>
      <c r="B681" s="389" t="s">
        <v>30</v>
      </c>
      <c r="C681" s="389" t="s">
        <v>60</v>
      </c>
      <c r="D681" s="389" t="s">
        <v>60</v>
      </c>
      <c r="E681" s="389" t="s">
        <v>587</v>
      </c>
      <c r="F681" s="389"/>
      <c r="G681" s="112">
        <f>G682+G684+G686+G688+G690+G692+G694+G696+G698</f>
        <v>864</v>
      </c>
      <c r="H681" s="112">
        <f>H682+H684+H686+H688+H690+H692+H694+H696+H698</f>
        <v>0</v>
      </c>
      <c r="I681" s="112">
        <f>I682+I684+I686+I688+I690+I692+I694+I696+I698</f>
        <v>0</v>
      </c>
      <c r="J681" s="112">
        <f>J682+J684+J686+J688+J690+J692+J694+J696+J698</f>
        <v>0</v>
      </c>
      <c r="K681" s="112">
        <f t="shared" ref="K681:Q681" si="333">K682+K684+K686+K688+K690+K692+K694+K696+K698</f>
        <v>0</v>
      </c>
      <c r="L681" s="112">
        <f t="shared" si="333"/>
        <v>0</v>
      </c>
      <c r="M681" s="469">
        <f t="shared" si="333"/>
        <v>0</v>
      </c>
      <c r="N681" s="356">
        <f t="shared" si="333"/>
        <v>0</v>
      </c>
      <c r="O681" s="355">
        <f t="shared" si="333"/>
        <v>864</v>
      </c>
      <c r="P681" s="515">
        <f t="shared" si="333"/>
        <v>0</v>
      </c>
      <c r="Q681" s="469">
        <f t="shared" si="333"/>
        <v>864</v>
      </c>
    </row>
    <row r="682" spans="1:17" ht="78.75">
      <c r="A682" s="628" t="s">
        <v>588</v>
      </c>
      <c r="B682" s="389" t="s">
        <v>30</v>
      </c>
      <c r="C682" s="389" t="s">
        <v>60</v>
      </c>
      <c r="D682" s="389" t="s">
        <v>60</v>
      </c>
      <c r="E682" s="389" t="s">
        <v>589</v>
      </c>
      <c r="F682" s="389"/>
      <c r="G682" s="112">
        <f>G683</f>
        <v>80</v>
      </c>
      <c r="H682" s="112">
        <f>H683</f>
        <v>0</v>
      </c>
      <c r="I682" s="112">
        <f>I683</f>
        <v>0</v>
      </c>
      <c r="J682" s="112">
        <f>J683</f>
        <v>0</v>
      </c>
      <c r="K682" s="112">
        <f t="shared" ref="K682:Q682" si="334">K683</f>
        <v>0</v>
      </c>
      <c r="L682" s="112">
        <f t="shared" si="334"/>
        <v>0</v>
      </c>
      <c r="M682" s="469">
        <f t="shared" si="334"/>
        <v>0</v>
      </c>
      <c r="N682" s="356">
        <f t="shared" si="334"/>
        <v>0</v>
      </c>
      <c r="O682" s="355">
        <f t="shared" si="334"/>
        <v>80</v>
      </c>
      <c r="P682" s="515">
        <f t="shared" si="334"/>
        <v>0</v>
      </c>
      <c r="Q682" s="469">
        <f t="shared" si="334"/>
        <v>80</v>
      </c>
    </row>
    <row r="683" spans="1:17" s="23" customFormat="1" ht="76.5" customHeight="1">
      <c r="A683" s="395" t="s">
        <v>46</v>
      </c>
      <c r="B683" s="390" t="s">
        <v>30</v>
      </c>
      <c r="C683" s="390" t="s">
        <v>60</v>
      </c>
      <c r="D683" s="390" t="s">
        <v>60</v>
      </c>
      <c r="E683" s="390" t="s">
        <v>589</v>
      </c>
      <c r="F683" s="390" t="s">
        <v>47</v>
      </c>
      <c r="G683" s="67">
        <v>80</v>
      </c>
      <c r="H683" s="114"/>
      <c r="I683" s="95"/>
      <c r="J683" s="95"/>
      <c r="K683" s="95"/>
      <c r="L683" s="95"/>
      <c r="M683" s="497"/>
      <c r="N683" s="579"/>
      <c r="O683" s="352">
        <f t="shared" si="302"/>
        <v>80</v>
      </c>
      <c r="P683" s="494">
        <f t="shared" si="312"/>
        <v>0</v>
      </c>
      <c r="Q683" s="497">
        <v>80</v>
      </c>
    </row>
    <row r="684" spans="1:17" ht="56.25">
      <c r="A684" s="628" t="s">
        <v>590</v>
      </c>
      <c r="B684" s="389" t="s">
        <v>30</v>
      </c>
      <c r="C684" s="389" t="s">
        <v>60</v>
      </c>
      <c r="D684" s="389" t="s">
        <v>60</v>
      </c>
      <c r="E684" s="389" t="s">
        <v>591</v>
      </c>
      <c r="F684" s="389"/>
      <c r="G684" s="112">
        <f>G685</f>
        <v>60</v>
      </c>
      <c r="H684" s="112">
        <f>H685</f>
        <v>0</v>
      </c>
      <c r="I684" s="112">
        <f>I685</f>
        <v>0</v>
      </c>
      <c r="J684" s="112">
        <f>J685</f>
        <v>0</v>
      </c>
      <c r="K684" s="112">
        <f t="shared" ref="K684:Q684" si="335">K685</f>
        <v>0</v>
      </c>
      <c r="L684" s="112">
        <f t="shared" si="335"/>
        <v>0</v>
      </c>
      <c r="M684" s="469">
        <f t="shared" si="335"/>
        <v>0</v>
      </c>
      <c r="N684" s="356">
        <f t="shared" si="335"/>
        <v>0</v>
      </c>
      <c r="O684" s="355">
        <f t="shared" si="335"/>
        <v>60</v>
      </c>
      <c r="P684" s="515">
        <f t="shared" si="335"/>
        <v>0</v>
      </c>
      <c r="Q684" s="469">
        <f t="shared" si="335"/>
        <v>60</v>
      </c>
    </row>
    <row r="685" spans="1:17" s="23" customFormat="1" ht="91.5" customHeight="1">
      <c r="A685" s="395" t="s">
        <v>46</v>
      </c>
      <c r="B685" s="390" t="s">
        <v>30</v>
      </c>
      <c r="C685" s="390" t="s">
        <v>60</v>
      </c>
      <c r="D685" s="390" t="s">
        <v>60</v>
      </c>
      <c r="E685" s="390" t="s">
        <v>591</v>
      </c>
      <c r="F685" s="390" t="s">
        <v>47</v>
      </c>
      <c r="G685" s="67">
        <v>60</v>
      </c>
      <c r="H685" s="114"/>
      <c r="I685" s="95"/>
      <c r="J685" s="95"/>
      <c r="K685" s="95"/>
      <c r="L685" s="95"/>
      <c r="M685" s="497"/>
      <c r="N685" s="579"/>
      <c r="O685" s="352">
        <f t="shared" si="302"/>
        <v>60</v>
      </c>
      <c r="P685" s="494">
        <f t="shared" si="312"/>
        <v>0</v>
      </c>
      <c r="Q685" s="497">
        <v>60</v>
      </c>
    </row>
    <row r="686" spans="1:17" ht="56.25">
      <c r="A686" s="628" t="s">
        <v>592</v>
      </c>
      <c r="B686" s="389" t="s">
        <v>30</v>
      </c>
      <c r="C686" s="389" t="s">
        <v>60</v>
      </c>
      <c r="D686" s="389" t="s">
        <v>60</v>
      </c>
      <c r="E686" s="389" t="s">
        <v>593</v>
      </c>
      <c r="F686" s="389"/>
      <c r="G686" s="112">
        <f>G687</f>
        <v>55</v>
      </c>
      <c r="H686" s="112">
        <f>H687</f>
        <v>0</v>
      </c>
      <c r="I686" s="112">
        <f>I687</f>
        <v>0</v>
      </c>
      <c r="J686" s="112">
        <f>J687</f>
        <v>0</v>
      </c>
      <c r="K686" s="112">
        <f t="shared" ref="K686:Q686" si="336">K687</f>
        <v>0</v>
      </c>
      <c r="L686" s="112">
        <f t="shared" si="336"/>
        <v>0</v>
      </c>
      <c r="M686" s="469">
        <f t="shared" si="336"/>
        <v>0</v>
      </c>
      <c r="N686" s="356">
        <f t="shared" si="336"/>
        <v>0</v>
      </c>
      <c r="O686" s="355">
        <f t="shared" si="336"/>
        <v>55</v>
      </c>
      <c r="P686" s="515">
        <f t="shared" si="336"/>
        <v>0</v>
      </c>
      <c r="Q686" s="469">
        <f t="shared" si="336"/>
        <v>55</v>
      </c>
    </row>
    <row r="687" spans="1:17" s="23" customFormat="1" ht="113.25" customHeight="1">
      <c r="A687" s="395" t="s">
        <v>46</v>
      </c>
      <c r="B687" s="390" t="s">
        <v>30</v>
      </c>
      <c r="C687" s="390" t="s">
        <v>60</v>
      </c>
      <c r="D687" s="390" t="s">
        <v>60</v>
      </c>
      <c r="E687" s="390" t="s">
        <v>593</v>
      </c>
      <c r="F687" s="390" t="s">
        <v>47</v>
      </c>
      <c r="G687" s="67">
        <v>55</v>
      </c>
      <c r="H687" s="114"/>
      <c r="I687" s="95"/>
      <c r="J687" s="95"/>
      <c r="K687" s="95"/>
      <c r="L687" s="95"/>
      <c r="M687" s="497"/>
      <c r="N687" s="579"/>
      <c r="O687" s="352">
        <f t="shared" ref="O687:O752" si="337">I687+H687+G687+J687+K687+L687+M687+N687</f>
        <v>55</v>
      </c>
      <c r="P687" s="494">
        <f t="shared" si="312"/>
        <v>0</v>
      </c>
      <c r="Q687" s="497">
        <v>55</v>
      </c>
    </row>
    <row r="688" spans="1:17" ht="78.75">
      <c r="A688" s="628" t="s">
        <v>594</v>
      </c>
      <c r="B688" s="389" t="s">
        <v>30</v>
      </c>
      <c r="C688" s="389" t="s">
        <v>60</v>
      </c>
      <c r="D688" s="389" t="s">
        <v>60</v>
      </c>
      <c r="E688" s="389" t="s">
        <v>595</v>
      </c>
      <c r="F688" s="389"/>
      <c r="G688" s="112">
        <f>G689</f>
        <v>90</v>
      </c>
      <c r="H688" s="112">
        <f>H689</f>
        <v>0</v>
      </c>
      <c r="I688" s="112">
        <f>I689</f>
        <v>0</v>
      </c>
      <c r="J688" s="112">
        <f>J689</f>
        <v>0</v>
      </c>
      <c r="K688" s="112">
        <f t="shared" ref="K688:Q688" si="338">K689</f>
        <v>0</v>
      </c>
      <c r="L688" s="112">
        <f t="shared" si="338"/>
        <v>0</v>
      </c>
      <c r="M688" s="469">
        <f t="shared" si="338"/>
        <v>0</v>
      </c>
      <c r="N688" s="356">
        <f t="shared" si="338"/>
        <v>0</v>
      </c>
      <c r="O688" s="355">
        <f t="shared" si="338"/>
        <v>90</v>
      </c>
      <c r="P688" s="515">
        <f t="shared" si="338"/>
        <v>0</v>
      </c>
      <c r="Q688" s="469">
        <f t="shared" si="338"/>
        <v>90</v>
      </c>
    </row>
    <row r="689" spans="1:17" s="23" customFormat="1" ht="69" customHeight="1">
      <c r="A689" s="395" t="s">
        <v>46</v>
      </c>
      <c r="B689" s="390" t="s">
        <v>30</v>
      </c>
      <c r="C689" s="390" t="s">
        <v>60</v>
      </c>
      <c r="D689" s="390" t="s">
        <v>60</v>
      </c>
      <c r="E689" s="390" t="s">
        <v>595</v>
      </c>
      <c r="F689" s="390" t="s">
        <v>47</v>
      </c>
      <c r="G689" s="67">
        <v>90</v>
      </c>
      <c r="H689" s="114"/>
      <c r="I689" s="95"/>
      <c r="J689" s="95"/>
      <c r="K689" s="95"/>
      <c r="L689" s="95"/>
      <c r="M689" s="497"/>
      <c r="N689" s="579"/>
      <c r="O689" s="352">
        <f t="shared" si="337"/>
        <v>90</v>
      </c>
      <c r="P689" s="494">
        <f t="shared" si="312"/>
        <v>0</v>
      </c>
      <c r="Q689" s="497">
        <v>90</v>
      </c>
    </row>
    <row r="690" spans="1:17" ht="45">
      <c r="A690" s="628" t="s">
        <v>596</v>
      </c>
      <c r="B690" s="389" t="s">
        <v>30</v>
      </c>
      <c r="C690" s="389" t="s">
        <v>60</v>
      </c>
      <c r="D690" s="389" t="s">
        <v>60</v>
      </c>
      <c r="E690" s="389" t="s">
        <v>597</v>
      </c>
      <c r="F690" s="389"/>
      <c r="G690" s="112">
        <f>G691</f>
        <v>191</v>
      </c>
      <c r="H690" s="112">
        <f>H691</f>
        <v>0</v>
      </c>
      <c r="I690" s="112">
        <f>I691</f>
        <v>0</v>
      </c>
      <c r="J690" s="112">
        <f>J691</f>
        <v>0</v>
      </c>
      <c r="K690" s="112">
        <f t="shared" ref="K690:Q690" si="339">K691</f>
        <v>0</v>
      </c>
      <c r="L690" s="112">
        <f t="shared" si="339"/>
        <v>0</v>
      </c>
      <c r="M690" s="469">
        <f t="shared" si="339"/>
        <v>0</v>
      </c>
      <c r="N690" s="356">
        <f t="shared" si="339"/>
        <v>0</v>
      </c>
      <c r="O690" s="355">
        <f t="shared" si="339"/>
        <v>191</v>
      </c>
      <c r="P690" s="515">
        <f t="shared" si="339"/>
        <v>0</v>
      </c>
      <c r="Q690" s="469">
        <f t="shared" si="339"/>
        <v>191</v>
      </c>
    </row>
    <row r="691" spans="1:17" s="23" customFormat="1" ht="90" customHeight="1">
      <c r="A691" s="395" t="s">
        <v>46</v>
      </c>
      <c r="B691" s="390" t="s">
        <v>30</v>
      </c>
      <c r="C691" s="390" t="s">
        <v>60</v>
      </c>
      <c r="D691" s="390" t="s">
        <v>60</v>
      </c>
      <c r="E691" s="390" t="s">
        <v>597</v>
      </c>
      <c r="F691" s="390" t="s">
        <v>47</v>
      </c>
      <c r="G691" s="67">
        <v>191</v>
      </c>
      <c r="H691" s="114"/>
      <c r="I691" s="95"/>
      <c r="J691" s="95"/>
      <c r="K691" s="95"/>
      <c r="L691" s="95"/>
      <c r="M691" s="497"/>
      <c r="N691" s="579"/>
      <c r="O691" s="352">
        <f t="shared" si="337"/>
        <v>191</v>
      </c>
      <c r="P691" s="494">
        <f t="shared" si="312"/>
        <v>0</v>
      </c>
      <c r="Q691" s="497">
        <v>191</v>
      </c>
    </row>
    <row r="692" spans="1:17" ht="78.75">
      <c r="A692" s="628" t="s">
        <v>598</v>
      </c>
      <c r="B692" s="389" t="s">
        <v>30</v>
      </c>
      <c r="C692" s="389" t="s">
        <v>60</v>
      </c>
      <c r="D692" s="389" t="s">
        <v>60</v>
      </c>
      <c r="E692" s="389" t="s">
        <v>599</v>
      </c>
      <c r="F692" s="389"/>
      <c r="G692" s="112">
        <f t="shared" ref="G692:Q692" si="340">G693</f>
        <v>85</v>
      </c>
      <c r="H692" s="112">
        <f t="shared" si="340"/>
        <v>0</v>
      </c>
      <c r="I692" s="112">
        <f t="shared" si="340"/>
        <v>0</v>
      </c>
      <c r="J692" s="112">
        <f t="shared" si="340"/>
        <v>0</v>
      </c>
      <c r="K692" s="112">
        <f t="shared" si="340"/>
        <v>0</v>
      </c>
      <c r="L692" s="112">
        <f t="shared" si="340"/>
        <v>0</v>
      </c>
      <c r="M692" s="469">
        <f t="shared" si="340"/>
        <v>0</v>
      </c>
      <c r="N692" s="356">
        <f t="shared" si="340"/>
        <v>0</v>
      </c>
      <c r="O692" s="355">
        <f t="shared" si="340"/>
        <v>85</v>
      </c>
      <c r="P692" s="515">
        <f t="shared" si="340"/>
        <v>0</v>
      </c>
      <c r="Q692" s="469">
        <f t="shared" si="340"/>
        <v>85</v>
      </c>
    </row>
    <row r="693" spans="1:17" s="23" customFormat="1" ht="90" customHeight="1">
      <c r="A693" s="395" t="s">
        <v>46</v>
      </c>
      <c r="B693" s="390" t="s">
        <v>30</v>
      </c>
      <c r="C693" s="390" t="s">
        <v>60</v>
      </c>
      <c r="D693" s="390" t="s">
        <v>60</v>
      </c>
      <c r="E693" s="390" t="s">
        <v>599</v>
      </c>
      <c r="F693" s="390" t="s">
        <v>47</v>
      </c>
      <c r="G693" s="67">
        <v>85</v>
      </c>
      <c r="H693" s="114"/>
      <c r="I693" s="95"/>
      <c r="J693" s="95"/>
      <c r="K693" s="95"/>
      <c r="L693" s="95"/>
      <c r="M693" s="497"/>
      <c r="N693" s="579"/>
      <c r="O693" s="352">
        <f t="shared" si="337"/>
        <v>85</v>
      </c>
      <c r="P693" s="494">
        <f t="shared" si="312"/>
        <v>0</v>
      </c>
      <c r="Q693" s="497">
        <v>85</v>
      </c>
    </row>
    <row r="694" spans="1:17" ht="123.75">
      <c r="A694" s="628" t="s">
        <v>600</v>
      </c>
      <c r="B694" s="389" t="s">
        <v>30</v>
      </c>
      <c r="C694" s="389" t="s">
        <v>60</v>
      </c>
      <c r="D694" s="389" t="s">
        <v>60</v>
      </c>
      <c r="E694" s="389" t="s">
        <v>601</v>
      </c>
      <c r="F694" s="389"/>
      <c r="G694" s="112">
        <f>G695</f>
        <v>128</v>
      </c>
      <c r="H694" s="112">
        <f>H695</f>
        <v>0</v>
      </c>
      <c r="I694" s="112">
        <f>I695</f>
        <v>0</v>
      </c>
      <c r="J694" s="112">
        <f>J695</f>
        <v>0</v>
      </c>
      <c r="K694" s="112">
        <f t="shared" ref="K694:Q694" si="341">K695</f>
        <v>0</v>
      </c>
      <c r="L694" s="112">
        <f t="shared" si="341"/>
        <v>0</v>
      </c>
      <c r="M694" s="469">
        <f t="shared" si="341"/>
        <v>0</v>
      </c>
      <c r="N694" s="356">
        <f t="shared" si="341"/>
        <v>0</v>
      </c>
      <c r="O694" s="355">
        <f t="shared" si="341"/>
        <v>128</v>
      </c>
      <c r="P694" s="515">
        <f t="shared" si="341"/>
        <v>0</v>
      </c>
      <c r="Q694" s="469">
        <f t="shared" si="341"/>
        <v>128</v>
      </c>
    </row>
    <row r="695" spans="1:17" s="23" customFormat="1" ht="80.25" customHeight="1">
      <c r="A695" s="395" t="s">
        <v>46</v>
      </c>
      <c r="B695" s="390" t="s">
        <v>30</v>
      </c>
      <c r="C695" s="390" t="s">
        <v>60</v>
      </c>
      <c r="D695" s="390" t="s">
        <v>60</v>
      </c>
      <c r="E695" s="390" t="s">
        <v>601</v>
      </c>
      <c r="F695" s="390" t="s">
        <v>47</v>
      </c>
      <c r="G695" s="67">
        <v>128</v>
      </c>
      <c r="H695" s="114"/>
      <c r="I695" s="95"/>
      <c r="J695" s="95"/>
      <c r="K695" s="95"/>
      <c r="L695" s="95"/>
      <c r="M695" s="497"/>
      <c r="N695" s="579"/>
      <c r="O695" s="352">
        <f t="shared" si="337"/>
        <v>128</v>
      </c>
      <c r="P695" s="494">
        <f t="shared" si="312"/>
        <v>0</v>
      </c>
      <c r="Q695" s="497">
        <v>128</v>
      </c>
    </row>
    <row r="696" spans="1:17" ht="56.25">
      <c r="A696" s="628" t="s">
        <v>602</v>
      </c>
      <c r="B696" s="389" t="s">
        <v>30</v>
      </c>
      <c r="C696" s="389" t="s">
        <v>60</v>
      </c>
      <c r="D696" s="389" t="s">
        <v>60</v>
      </c>
      <c r="E696" s="389" t="s">
        <v>603</v>
      </c>
      <c r="F696" s="389"/>
      <c r="G696" s="112">
        <f>G697</f>
        <v>120</v>
      </c>
      <c r="H696" s="112">
        <f>H697</f>
        <v>0</v>
      </c>
      <c r="I696" s="112">
        <f>I697</f>
        <v>0</v>
      </c>
      <c r="J696" s="112">
        <f>J697</f>
        <v>0</v>
      </c>
      <c r="K696" s="112">
        <f t="shared" ref="K696:Q696" si="342">K697</f>
        <v>0</v>
      </c>
      <c r="L696" s="112">
        <f t="shared" si="342"/>
        <v>0</v>
      </c>
      <c r="M696" s="469">
        <f t="shared" si="342"/>
        <v>0</v>
      </c>
      <c r="N696" s="356">
        <f t="shared" si="342"/>
        <v>0</v>
      </c>
      <c r="O696" s="355">
        <f t="shared" si="342"/>
        <v>120</v>
      </c>
      <c r="P696" s="515">
        <f t="shared" si="342"/>
        <v>0</v>
      </c>
      <c r="Q696" s="469">
        <f t="shared" si="342"/>
        <v>120</v>
      </c>
    </row>
    <row r="697" spans="1:17" s="23" customFormat="1" ht="72" customHeight="1">
      <c r="A697" s="395" t="s">
        <v>46</v>
      </c>
      <c r="B697" s="390" t="s">
        <v>30</v>
      </c>
      <c r="C697" s="390" t="s">
        <v>60</v>
      </c>
      <c r="D697" s="390" t="s">
        <v>60</v>
      </c>
      <c r="E697" s="390" t="s">
        <v>603</v>
      </c>
      <c r="F697" s="390" t="s">
        <v>47</v>
      </c>
      <c r="G697" s="67">
        <v>120</v>
      </c>
      <c r="H697" s="114"/>
      <c r="I697" s="95"/>
      <c r="J697" s="95"/>
      <c r="K697" s="95"/>
      <c r="L697" s="95"/>
      <c r="M697" s="497"/>
      <c r="N697" s="579"/>
      <c r="O697" s="352">
        <f t="shared" si="337"/>
        <v>120</v>
      </c>
      <c r="P697" s="494">
        <f t="shared" si="312"/>
        <v>0</v>
      </c>
      <c r="Q697" s="497">
        <v>120</v>
      </c>
    </row>
    <row r="698" spans="1:17" ht="56.25">
      <c r="A698" s="628" t="s">
        <v>604</v>
      </c>
      <c r="B698" s="389" t="s">
        <v>30</v>
      </c>
      <c r="C698" s="389" t="s">
        <v>60</v>
      </c>
      <c r="D698" s="389" t="s">
        <v>60</v>
      </c>
      <c r="E698" s="389" t="s">
        <v>605</v>
      </c>
      <c r="F698" s="389"/>
      <c r="G698" s="112">
        <f>G699</f>
        <v>55</v>
      </c>
      <c r="H698" s="112">
        <f>H699</f>
        <v>0</v>
      </c>
      <c r="I698" s="112">
        <f>I699</f>
        <v>0</v>
      </c>
      <c r="J698" s="112">
        <f>J699</f>
        <v>0</v>
      </c>
      <c r="K698" s="112">
        <f t="shared" ref="K698:Q698" si="343">K699</f>
        <v>0</v>
      </c>
      <c r="L698" s="112">
        <f t="shared" si="343"/>
        <v>0</v>
      </c>
      <c r="M698" s="469">
        <f t="shared" si="343"/>
        <v>0</v>
      </c>
      <c r="N698" s="356">
        <f t="shared" si="343"/>
        <v>0</v>
      </c>
      <c r="O698" s="355">
        <f t="shared" si="343"/>
        <v>55</v>
      </c>
      <c r="P698" s="515">
        <f t="shared" si="343"/>
        <v>0</v>
      </c>
      <c r="Q698" s="469">
        <f t="shared" si="343"/>
        <v>55</v>
      </c>
    </row>
    <row r="699" spans="1:17" s="23" customFormat="1">
      <c r="A699" s="395" t="s">
        <v>46</v>
      </c>
      <c r="B699" s="390" t="s">
        <v>30</v>
      </c>
      <c r="C699" s="390" t="s">
        <v>60</v>
      </c>
      <c r="D699" s="390" t="s">
        <v>60</v>
      </c>
      <c r="E699" s="390" t="s">
        <v>605</v>
      </c>
      <c r="F699" s="390" t="s">
        <v>47</v>
      </c>
      <c r="G699" s="67">
        <v>55</v>
      </c>
      <c r="H699" s="114"/>
      <c r="I699" s="95"/>
      <c r="J699" s="95"/>
      <c r="K699" s="95"/>
      <c r="L699" s="95"/>
      <c r="M699" s="497"/>
      <c r="N699" s="579"/>
      <c r="O699" s="352">
        <f t="shared" si="337"/>
        <v>55</v>
      </c>
      <c r="P699" s="494">
        <f t="shared" si="312"/>
        <v>0</v>
      </c>
      <c r="Q699" s="497">
        <v>55</v>
      </c>
    </row>
    <row r="700" spans="1:17" s="23" customFormat="1" ht="78.75" customHeight="1">
      <c r="A700" s="401" t="s">
        <v>606</v>
      </c>
      <c r="B700" s="389"/>
      <c r="C700" s="389" t="s">
        <v>60</v>
      </c>
      <c r="D700" s="389" t="s">
        <v>60</v>
      </c>
      <c r="E700" s="389" t="s">
        <v>607</v>
      </c>
      <c r="F700" s="389"/>
      <c r="G700" s="112">
        <f>G701+G703+G705+G707+G709</f>
        <v>206</v>
      </c>
      <c r="H700" s="112">
        <f>H701+H703+H705+H707+H709</f>
        <v>0</v>
      </c>
      <c r="I700" s="112">
        <f>I701+I703+I705+I707+I709</f>
        <v>0</v>
      </c>
      <c r="J700" s="112">
        <f>J701+J703+J705+J707+J709</f>
        <v>0</v>
      </c>
      <c r="K700" s="112">
        <f t="shared" ref="K700:Q700" si="344">K701+K703+K705+K707+K709</f>
        <v>0</v>
      </c>
      <c r="L700" s="112">
        <f t="shared" si="344"/>
        <v>0</v>
      </c>
      <c r="M700" s="469">
        <f t="shared" si="344"/>
        <v>0</v>
      </c>
      <c r="N700" s="356">
        <f t="shared" si="344"/>
        <v>0</v>
      </c>
      <c r="O700" s="355">
        <f t="shared" si="344"/>
        <v>206</v>
      </c>
      <c r="P700" s="515">
        <f t="shared" si="344"/>
        <v>0</v>
      </c>
      <c r="Q700" s="469">
        <f t="shared" si="344"/>
        <v>206</v>
      </c>
    </row>
    <row r="701" spans="1:17" ht="56.25">
      <c r="A701" s="628" t="s">
        <v>608</v>
      </c>
      <c r="B701" s="389" t="s">
        <v>30</v>
      </c>
      <c r="C701" s="389" t="s">
        <v>60</v>
      </c>
      <c r="D701" s="389" t="s">
        <v>60</v>
      </c>
      <c r="E701" s="389" t="s">
        <v>609</v>
      </c>
      <c r="F701" s="389"/>
      <c r="G701" s="112">
        <f>G702</f>
        <v>51</v>
      </c>
      <c r="H701" s="112">
        <f>H702</f>
        <v>0</v>
      </c>
      <c r="I701" s="112">
        <f>I702</f>
        <v>0</v>
      </c>
      <c r="J701" s="112">
        <f>J702</f>
        <v>0</v>
      </c>
      <c r="K701" s="112">
        <f t="shared" ref="K701:Q701" si="345">K702</f>
        <v>0</v>
      </c>
      <c r="L701" s="112">
        <f t="shared" si="345"/>
        <v>0</v>
      </c>
      <c r="M701" s="469">
        <f t="shared" si="345"/>
        <v>0</v>
      </c>
      <c r="N701" s="356">
        <f t="shared" si="345"/>
        <v>0</v>
      </c>
      <c r="O701" s="355">
        <f t="shared" si="345"/>
        <v>51</v>
      </c>
      <c r="P701" s="515">
        <f t="shared" si="345"/>
        <v>0</v>
      </c>
      <c r="Q701" s="469">
        <f t="shared" si="345"/>
        <v>51</v>
      </c>
    </row>
    <row r="702" spans="1:17" s="23" customFormat="1" ht="154.5" customHeight="1">
      <c r="A702" s="395" t="s">
        <v>46</v>
      </c>
      <c r="B702" s="390" t="s">
        <v>30</v>
      </c>
      <c r="C702" s="390" t="s">
        <v>60</v>
      </c>
      <c r="D702" s="390" t="s">
        <v>60</v>
      </c>
      <c r="E702" s="390" t="s">
        <v>609</v>
      </c>
      <c r="F702" s="390" t="s">
        <v>47</v>
      </c>
      <c r="G702" s="67">
        <v>51</v>
      </c>
      <c r="H702" s="114"/>
      <c r="I702" s="95"/>
      <c r="J702" s="95"/>
      <c r="K702" s="95"/>
      <c r="L702" s="95"/>
      <c r="M702" s="497"/>
      <c r="N702" s="579"/>
      <c r="O702" s="352">
        <f t="shared" si="337"/>
        <v>51</v>
      </c>
      <c r="P702" s="494">
        <f t="shared" si="312"/>
        <v>0</v>
      </c>
      <c r="Q702" s="497">
        <v>51</v>
      </c>
    </row>
    <row r="703" spans="1:17" ht="101.25">
      <c r="A703" s="628" t="s">
        <v>610</v>
      </c>
      <c r="B703" s="389" t="s">
        <v>30</v>
      </c>
      <c r="C703" s="389" t="s">
        <v>60</v>
      </c>
      <c r="D703" s="389" t="s">
        <v>60</v>
      </c>
      <c r="E703" s="389" t="s">
        <v>611</v>
      </c>
      <c r="F703" s="389"/>
      <c r="G703" s="112">
        <f>G704</f>
        <v>25</v>
      </c>
      <c r="H703" s="112">
        <f>H704</f>
        <v>0</v>
      </c>
      <c r="I703" s="112">
        <f>I704</f>
        <v>0</v>
      </c>
      <c r="J703" s="112">
        <f>J704</f>
        <v>0</v>
      </c>
      <c r="K703" s="112">
        <f t="shared" ref="K703:Q703" si="346">K704</f>
        <v>0</v>
      </c>
      <c r="L703" s="112">
        <f t="shared" si="346"/>
        <v>0</v>
      </c>
      <c r="M703" s="469">
        <f t="shared" si="346"/>
        <v>0</v>
      </c>
      <c r="N703" s="356">
        <f t="shared" si="346"/>
        <v>0</v>
      </c>
      <c r="O703" s="355">
        <f t="shared" si="346"/>
        <v>25</v>
      </c>
      <c r="P703" s="515">
        <f t="shared" si="346"/>
        <v>0</v>
      </c>
      <c r="Q703" s="469">
        <f t="shared" si="346"/>
        <v>25</v>
      </c>
    </row>
    <row r="704" spans="1:17" s="23" customFormat="1" ht="100.5" customHeight="1">
      <c r="A704" s="395" t="s">
        <v>46</v>
      </c>
      <c r="B704" s="390" t="s">
        <v>30</v>
      </c>
      <c r="C704" s="390" t="s">
        <v>60</v>
      </c>
      <c r="D704" s="390" t="s">
        <v>60</v>
      </c>
      <c r="E704" s="390" t="s">
        <v>611</v>
      </c>
      <c r="F704" s="390" t="s">
        <v>47</v>
      </c>
      <c r="G704" s="67">
        <v>25</v>
      </c>
      <c r="H704" s="114"/>
      <c r="I704" s="95"/>
      <c r="J704" s="95"/>
      <c r="K704" s="95"/>
      <c r="L704" s="95"/>
      <c r="M704" s="497"/>
      <c r="N704" s="579"/>
      <c r="O704" s="352">
        <f t="shared" si="337"/>
        <v>25</v>
      </c>
      <c r="P704" s="494">
        <f t="shared" si="312"/>
        <v>0</v>
      </c>
      <c r="Q704" s="497">
        <v>25</v>
      </c>
    </row>
    <row r="705" spans="1:17" ht="67.5">
      <c r="A705" s="628" t="s">
        <v>612</v>
      </c>
      <c r="B705" s="389" t="s">
        <v>30</v>
      </c>
      <c r="C705" s="389" t="s">
        <v>60</v>
      </c>
      <c r="D705" s="389" t="s">
        <v>60</v>
      </c>
      <c r="E705" s="389" t="s">
        <v>613</v>
      </c>
      <c r="F705" s="389"/>
      <c r="G705" s="112">
        <f>G706</f>
        <v>60</v>
      </c>
      <c r="H705" s="112">
        <f>H706</f>
        <v>0</v>
      </c>
      <c r="I705" s="112">
        <f>I706</f>
        <v>0</v>
      </c>
      <c r="J705" s="112">
        <f>J706</f>
        <v>0</v>
      </c>
      <c r="K705" s="112">
        <f t="shared" ref="K705:Q705" si="347">K706</f>
        <v>0</v>
      </c>
      <c r="L705" s="112">
        <f t="shared" si="347"/>
        <v>0</v>
      </c>
      <c r="M705" s="469">
        <f t="shared" si="347"/>
        <v>0</v>
      </c>
      <c r="N705" s="356">
        <f t="shared" si="347"/>
        <v>0</v>
      </c>
      <c r="O705" s="355">
        <f t="shared" si="347"/>
        <v>60</v>
      </c>
      <c r="P705" s="515">
        <f t="shared" si="347"/>
        <v>0</v>
      </c>
      <c r="Q705" s="469">
        <f t="shared" si="347"/>
        <v>60</v>
      </c>
    </row>
    <row r="706" spans="1:17" s="23" customFormat="1" ht="43.5" customHeight="1">
      <c r="A706" s="395" t="s">
        <v>46</v>
      </c>
      <c r="B706" s="390" t="s">
        <v>30</v>
      </c>
      <c r="C706" s="390" t="s">
        <v>60</v>
      </c>
      <c r="D706" s="390" t="s">
        <v>60</v>
      </c>
      <c r="E706" s="390" t="s">
        <v>613</v>
      </c>
      <c r="F706" s="390" t="s">
        <v>47</v>
      </c>
      <c r="G706" s="67">
        <v>60</v>
      </c>
      <c r="H706" s="114"/>
      <c r="I706" s="95"/>
      <c r="J706" s="95"/>
      <c r="K706" s="95"/>
      <c r="L706" s="95"/>
      <c r="M706" s="497"/>
      <c r="N706" s="579"/>
      <c r="O706" s="352">
        <f t="shared" si="337"/>
        <v>60</v>
      </c>
      <c r="P706" s="494">
        <f t="shared" ref="P706:P769" si="348">Q706-O706</f>
        <v>0</v>
      </c>
      <c r="Q706" s="497">
        <v>60</v>
      </c>
    </row>
    <row r="707" spans="1:17" ht="33.75">
      <c r="A707" s="628" t="s">
        <v>614</v>
      </c>
      <c r="B707" s="389" t="s">
        <v>30</v>
      </c>
      <c r="C707" s="389" t="s">
        <v>60</v>
      </c>
      <c r="D707" s="389" t="s">
        <v>60</v>
      </c>
      <c r="E707" s="389" t="s">
        <v>615</v>
      </c>
      <c r="F707" s="389"/>
      <c r="G707" s="112">
        <f>G708</f>
        <v>30</v>
      </c>
      <c r="H707" s="112">
        <f>H708</f>
        <v>0</v>
      </c>
      <c r="I707" s="112">
        <f>I708</f>
        <v>0</v>
      </c>
      <c r="J707" s="112">
        <f>J708</f>
        <v>0</v>
      </c>
      <c r="K707" s="112">
        <f t="shared" ref="K707:Q707" si="349">K708</f>
        <v>0</v>
      </c>
      <c r="L707" s="112">
        <f t="shared" si="349"/>
        <v>0</v>
      </c>
      <c r="M707" s="469">
        <f t="shared" si="349"/>
        <v>0</v>
      </c>
      <c r="N707" s="356">
        <f t="shared" si="349"/>
        <v>0</v>
      </c>
      <c r="O707" s="355">
        <f t="shared" si="349"/>
        <v>30</v>
      </c>
      <c r="P707" s="515">
        <f t="shared" si="349"/>
        <v>0</v>
      </c>
      <c r="Q707" s="469">
        <f t="shared" si="349"/>
        <v>30</v>
      </c>
    </row>
    <row r="708" spans="1:17" s="23" customFormat="1" ht="204" customHeight="1">
      <c r="A708" s="395" t="s">
        <v>46</v>
      </c>
      <c r="B708" s="390" t="s">
        <v>30</v>
      </c>
      <c r="C708" s="390" t="s">
        <v>60</v>
      </c>
      <c r="D708" s="390" t="s">
        <v>60</v>
      </c>
      <c r="E708" s="390" t="s">
        <v>615</v>
      </c>
      <c r="F708" s="390" t="s">
        <v>47</v>
      </c>
      <c r="G708" s="67">
        <v>30</v>
      </c>
      <c r="H708" s="114"/>
      <c r="I708" s="95"/>
      <c r="J708" s="95"/>
      <c r="K708" s="95"/>
      <c r="L708" s="95"/>
      <c r="M708" s="497"/>
      <c r="N708" s="579"/>
      <c r="O708" s="352">
        <f t="shared" si="337"/>
        <v>30</v>
      </c>
      <c r="P708" s="494">
        <f t="shared" si="348"/>
        <v>0</v>
      </c>
      <c r="Q708" s="497">
        <v>30</v>
      </c>
    </row>
    <row r="709" spans="1:17" ht="135">
      <c r="A709" s="628" t="s">
        <v>616</v>
      </c>
      <c r="B709" s="389" t="s">
        <v>30</v>
      </c>
      <c r="C709" s="389" t="s">
        <v>60</v>
      </c>
      <c r="D709" s="389" t="s">
        <v>60</v>
      </c>
      <c r="E709" s="389" t="s">
        <v>617</v>
      </c>
      <c r="F709" s="389"/>
      <c r="G709" s="112">
        <f>G710</f>
        <v>40</v>
      </c>
      <c r="H709" s="112">
        <f>H710</f>
        <v>0</v>
      </c>
      <c r="I709" s="112">
        <f>I710</f>
        <v>0</v>
      </c>
      <c r="J709" s="112">
        <f>J710</f>
        <v>0</v>
      </c>
      <c r="K709" s="112">
        <f t="shared" ref="K709:Q709" si="350">K710</f>
        <v>0</v>
      </c>
      <c r="L709" s="112">
        <f t="shared" si="350"/>
        <v>0</v>
      </c>
      <c r="M709" s="469">
        <f t="shared" si="350"/>
        <v>0</v>
      </c>
      <c r="N709" s="356">
        <f t="shared" si="350"/>
        <v>0</v>
      </c>
      <c r="O709" s="355">
        <f t="shared" si="350"/>
        <v>40</v>
      </c>
      <c r="P709" s="515">
        <f t="shared" si="350"/>
        <v>0</v>
      </c>
      <c r="Q709" s="469">
        <f t="shared" si="350"/>
        <v>40</v>
      </c>
    </row>
    <row r="710" spans="1:17" s="23" customFormat="1">
      <c r="A710" s="395" t="s">
        <v>46</v>
      </c>
      <c r="B710" s="390" t="s">
        <v>30</v>
      </c>
      <c r="C710" s="390" t="s">
        <v>60</v>
      </c>
      <c r="D710" s="390" t="s">
        <v>60</v>
      </c>
      <c r="E710" s="390" t="s">
        <v>617</v>
      </c>
      <c r="F710" s="390" t="s">
        <v>47</v>
      </c>
      <c r="G710" s="67">
        <v>40</v>
      </c>
      <c r="H710" s="114"/>
      <c r="I710" s="95"/>
      <c r="J710" s="95"/>
      <c r="K710" s="95"/>
      <c r="L710" s="95"/>
      <c r="M710" s="497"/>
      <c r="N710" s="579"/>
      <c r="O710" s="352">
        <f t="shared" si="337"/>
        <v>40</v>
      </c>
      <c r="P710" s="494">
        <f t="shared" si="348"/>
        <v>0</v>
      </c>
      <c r="Q710" s="497">
        <v>40</v>
      </c>
    </row>
    <row r="711" spans="1:17" s="23" customFormat="1" ht="150" customHeight="1">
      <c r="A711" s="401" t="s">
        <v>618</v>
      </c>
      <c r="B711" s="389"/>
      <c r="C711" s="389" t="s">
        <v>60</v>
      </c>
      <c r="D711" s="389" t="s">
        <v>60</v>
      </c>
      <c r="E711" s="389" t="s">
        <v>619</v>
      </c>
      <c r="F711" s="389"/>
      <c r="G711" s="112">
        <f>G712+G714+G716+G718+G720</f>
        <v>311</v>
      </c>
      <c r="H711" s="112">
        <f>H712+H714+H716+H718+H720</f>
        <v>0</v>
      </c>
      <c r="I711" s="112">
        <f>I712+I714+I716+I718+I720</f>
        <v>70</v>
      </c>
      <c r="J711" s="112">
        <f>J712+J714+J716+J718+J720</f>
        <v>0</v>
      </c>
      <c r="K711" s="112">
        <f t="shared" ref="K711:Q711" si="351">K712+K714+K716+K718+K720</f>
        <v>0</v>
      </c>
      <c r="L711" s="112">
        <f t="shared" si="351"/>
        <v>0</v>
      </c>
      <c r="M711" s="469">
        <f t="shared" si="351"/>
        <v>0</v>
      </c>
      <c r="N711" s="356">
        <f t="shared" si="351"/>
        <v>0</v>
      </c>
      <c r="O711" s="355">
        <f t="shared" si="351"/>
        <v>381</v>
      </c>
      <c r="P711" s="515">
        <f t="shared" si="351"/>
        <v>0</v>
      </c>
      <c r="Q711" s="469">
        <f t="shared" si="351"/>
        <v>381</v>
      </c>
    </row>
    <row r="712" spans="1:17" ht="101.25">
      <c r="A712" s="628" t="s">
        <v>620</v>
      </c>
      <c r="B712" s="389" t="s">
        <v>30</v>
      </c>
      <c r="C712" s="389" t="s">
        <v>60</v>
      </c>
      <c r="D712" s="389" t="s">
        <v>60</v>
      </c>
      <c r="E712" s="389" t="s">
        <v>621</v>
      </c>
      <c r="F712" s="389"/>
      <c r="G712" s="112">
        <f>G713</f>
        <v>66</v>
      </c>
      <c r="H712" s="112">
        <f>H713</f>
        <v>0</v>
      </c>
      <c r="I712" s="112">
        <f>I713</f>
        <v>0</v>
      </c>
      <c r="J712" s="112">
        <f>J713</f>
        <v>0</v>
      </c>
      <c r="K712" s="112">
        <f t="shared" ref="K712:Q712" si="352">K713</f>
        <v>0</v>
      </c>
      <c r="L712" s="112">
        <f t="shared" si="352"/>
        <v>0</v>
      </c>
      <c r="M712" s="469">
        <f t="shared" si="352"/>
        <v>0</v>
      </c>
      <c r="N712" s="356">
        <f t="shared" si="352"/>
        <v>0</v>
      </c>
      <c r="O712" s="355">
        <f t="shared" si="352"/>
        <v>66</v>
      </c>
      <c r="P712" s="515">
        <f t="shared" si="352"/>
        <v>0</v>
      </c>
      <c r="Q712" s="469">
        <f t="shared" si="352"/>
        <v>66</v>
      </c>
    </row>
    <row r="713" spans="1:17" s="23" customFormat="1">
      <c r="A713" s="395" t="s">
        <v>46</v>
      </c>
      <c r="B713" s="390" t="s">
        <v>30</v>
      </c>
      <c r="C713" s="390" t="s">
        <v>60</v>
      </c>
      <c r="D713" s="390" t="s">
        <v>60</v>
      </c>
      <c r="E713" s="390" t="s">
        <v>621</v>
      </c>
      <c r="F713" s="390" t="s">
        <v>47</v>
      </c>
      <c r="G713" s="67">
        <v>66</v>
      </c>
      <c r="H713" s="114"/>
      <c r="I713" s="95"/>
      <c r="J713" s="95"/>
      <c r="K713" s="95"/>
      <c r="L713" s="95"/>
      <c r="M713" s="497"/>
      <c r="N713" s="579"/>
      <c r="O713" s="352">
        <f t="shared" si="337"/>
        <v>66</v>
      </c>
      <c r="P713" s="494">
        <f t="shared" si="348"/>
        <v>0</v>
      </c>
      <c r="Q713" s="497">
        <v>66</v>
      </c>
    </row>
    <row r="714" spans="1:17" ht="45">
      <c r="A714" s="401" t="s">
        <v>622</v>
      </c>
      <c r="B714" s="389" t="s">
        <v>30</v>
      </c>
      <c r="C714" s="389" t="s">
        <v>60</v>
      </c>
      <c r="D714" s="389" t="s">
        <v>60</v>
      </c>
      <c r="E714" s="389" t="s">
        <v>623</v>
      </c>
      <c r="F714" s="389"/>
      <c r="G714" s="112">
        <f>G715</f>
        <v>130</v>
      </c>
      <c r="H714" s="112">
        <f>H715</f>
        <v>0</v>
      </c>
      <c r="I714" s="112">
        <f>I715</f>
        <v>0</v>
      </c>
      <c r="J714" s="112">
        <f>J715</f>
        <v>0</v>
      </c>
      <c r="K714" s="112">
        <f t="shared" ref="K714:Q714" si="353">K715</f>
        <v>0</v>
      </c>
      <c r="L714" s="112">
        <f t="shared" si="353"/>
        <v>0</v>
      </c>
      <c r="M714" s="469">
        <f t="shared" si="353"/>
        <v>0</v>
      </c>
      <c r="N714" s="356">
        <f t="shared" si="353"/>
        <v>0</v>
      </c>
      <c r="O714" s="355">
        <f t="shared" si="353"/>
        <v>130</v>
      </c>
      <c r="P714" s="515">
        <f t="shared" si="353"/>
        <v>0</v>
      </c>
      <c r="Q714" s="469">
        <f t="shared" si="353"/>
        <v>130</v>
      </c>
    </row>
    <row r="715" spans="1:17" s="23" customFormat="1" ht="75.75" customHeight="1">
      <c r="A715" s="395" t="s">
        <v>46</v>
      </c>
      <c r="B715" s="390" t="s">
        <v>30</v>
      </c>
      <c r="C715" s="390" t="s">
        <v>60</v>
      </c>
      <c r="D715" s="390" t="s">
        <v>60</v>
      </c>
      <c r="E715" s="390" t="s">
        <v>623</v>
      </c>
      <c r="F715" s="390" t="s">
        <v>47</v>
      </c>
      <c r="G715" s="67">
        <v>130</v>
      </c>
      <c r="H715" s="114"/>
      <c r="I715" s="95"/>
      <c r="J715" s="95"/>
      <c r="K715" s="95"/>
      <c r="L715" s="95"/>
      <c r="M715" s="497"/>
      <c r="N715" s="579"/>
      <c r="O715" s="352">
        <f t="shared" si="337"/>
        <v>130</v>
      </c>
      <c r="P715" s="494">
        <f t="shared" si="348"/>
        <v>0</v>
      </c>
      <c r="Q715" s="497">
        <v>130</v>
      </c>
    </row>
    <row r="716" spans="1:17" ht="78.75">
      <c r="A716" s="628" t="s">
        <v>624</v>
      </c>
      <c r="B716" s="389" t="s">
        <v>30</v>
      </c>
      <c r="C716" s="389" t="s">
        <v>60</v>
      </c>
      <c r="D716" s="389" t="s">
        <v>60</v>
      </c>
      <c r="E716" s="389" t="s">
        <v>625</v>
      </c>
      <c r="F716" s="389"/>
      <c r="G716" s="112">
        <f>G717</f>
        <v>65</v>
      </c>
      <c r="H716" s="112">
        <f>H717</f>
        <v>0</v>
      </c>
      <c r="I716" s="112">
        <f>I717</f>
        <v>0</v>
      </c>
      <c r="J716" s="112">
        <f>J717</f>
        <v>0</v>
      </c>
      <c r="K716" s="112">
        <f t="shared" ref="K716:Q716" si="354">K717</f>
        <v>0</v>
      </c>
      <c r="L716" s="112">
        <f t="shared" si="354"/>
        <v>0</v>
      </c>
      <c r="M716" s="469">
        <f t="shared" si="354"/>
        <v>0</v>
      </c>
      <c r="N716" s="356">
        <f t="shared" si="354"/>
        <v>0</v>
      </c>
      <c r="O716" s="355">
        <f t="shared" si="354"/>
        <v>65</v>
      </c>
      <c r="P716" s="515">
        <f t="shared" si="354"/>
        <v>0</v>
      </c>
      <c r="Q716" s="469">
        <f t="shared" si="354"/>
        <v>65</v>
      </c>
    </row>
    <row r="717" spans="1:17" s="23" customFormat="1" ht="206.25" customHeight="1">
      <c r="A717" s="395" t="s">
        <v>46</v>
      </c>
      <c r="B717" s="390" t="s">
        <v>30</v>
      </c>
      <c r="C717" s="390" t="s">
        <v>60</v>
      </c>
      <c r="D717" s="390" t="s">
        <v>60</v>
      </c>
      <c r="E717" s="390" t="s">
        <v>625</v>
      </c>
      <c r="F717" s="390" t="s">
        <v>47</v>
      </c>
      <c r="G717" s="67">
        <v>65</v>
      </c>
      <c r="H717" s="114"/>
      <c r="I717" s="95"/>
      <c r="J717" s="95"/>
      <c r="K717" s="95"/>
      <c r="L717" s="95"/>
      <c r="M717" s="497"/>
      <c r="N717" s="579"/>
      <c r="O717" s="352">
        <f t="shared" si="337"/>
        <v>65</v>
      </c>
      <c r="P717" s="494">
        <f t="shared" si="348"/>
        <v>0</v>
      </c>
      <c r="Q717" s="497">
        <v>65</v>
      </c>
    </row>
    <row r="718" spans="1:17" ht="146.25">
      <c r="A718" s="628" t="s">
        <v>626</v>
      </c>
      <c r="B718" s="389" t="s">
        <v>30</v>
      </c>
      <c r="C718" s="389" t="s">
        <v>60</v>
      </c>
      <c r="D718" s="389" t="s">
        <v>60</v>
      </c>
      <c r="E718" s="389" t="s">
        <v>627</v>
      </c>
      <c r="F718" s="389"/>
      <c r="G718" s="112">
        <f>G719</f>
        <v>50</v>
      </c>
      <c r="H718" s="112">
        <f>H719</f>
        <v>0</v>
      </c>
      <c r="I718" s="112">
        <f>I719</f>
        <v>0</v>
      </c>
      <c r="J718" s="112">
        <f>J719</f>
        <v>0</v>
      </c>
      <c r="K718" s="112">
        <f t="shared" ref="K718:Q718" si="355">K719</f>
        <v>0</v>
      </c>
      <c r="L718" s="112">
        <f t="shared" si="355"/>
        <v>0</v>
      </c>
      <c r="M718" s="469">
        <f t="shared" si="355"/>
        <v>0</v>
      </c>
      <c r="N718" s="356">
        <f t="shared" si="355"/>
        <v>0</v>
      </c>
      <c r="O718" s="355">
        <f t="shared" si="355"/>
        <v>50</v>
      </c>
      <c r="P718" s="515">
        <f t="shared" si="355"/>
        <v>0</v>
      </c>
      <c r="Q718" s="469">
        <f t="shared" si="355"/>
        <v>50</v>
      </c>
    </row>
    <row r="719" spans="1:17" s="23" customFormat="1">
      <c r="A719" s="395" t="s">
        <v>46</v>
      </c>
      <c r="B719" s="390" t="s">
        <v>30</v>
      </c>
      <c r="C719" s="390" t="s">
        <v>60</v>
      </c>
      <c r="D719" s="390" t="s">
        <v>60</v>
      </c>
      <c r="E719" s="390" t="s">
        <v>627</v>
      </c>
      <c r="F719" s="390" t="s">
        <v>47</v>
      </c>
      <c r="G719" s="67">
        <v>50</v>
      </c>
      <c r="H719" s="114"/>
      <c r="I719" s="95"/>
      <c r="J719" s="95"/>
      <c r="K719" s="95"/>
      <c r="L719" s="95"/>
      <c r="M719" s="497"/>
      <c r="N719" s="579"/>
      <c r="O719" s="352">
        <f t="shared" si="337"/>
        <v>50</v>
      </c>
      <c r="P719" s="494">
        <f t="shared" si="348"/>
        <v>0</v>
      </c>
      <c r="Q719" s="497">
        <v>50</v>
      </c>
    </row>
    <row r="720" spans="1:17" ht="22.5">
      <c r="A720" s="617" t="s">
        <v>628</v>
      </c>
      <c r="B720" s="389" t="s">
        <v>30</v>
      </c>
      <c r="C720" s="389" t="s">
        <v>60</v>
      </c>
      <c r="D720" s="389" t="s">
        <v>60</v>
      </c>
      <c r="E720" s="389" t="s">
        <v>629</v>
      </c>
      <c r="F720" s="389"/>
      <c r="G720" s="112">
        <f>G721</f>
        <v>0</v>
      </c>
      <c r="H720" s="112">
        <f>H721</f>
        <v>0</v>
      </c>
      <c r="I720" s="112">
        <f>I721</f>
        <v>70</v>
      </c>
      <c r="J720" s="112">
        <f>J721</f>
        <v>0</v>
      </c>
      <c r="K720" s="112">
        <f t="shared" ref="K720:Q720" si="356">K721</f>
        <v>0</v>
      </c>
      <c r="L720" s="112">
        <f t="shared" si="356"/>
        <v>0</v>
      </c>
      <c r="M720" s="469">
        <f t="shared" si="356"/>
        <v>0</v>
      </c>
      <c r="N720" s="356">
        <f t="shared" si="356"/>
        <v>0</v>
      </c>
      <c r="O720" s="355">
        <f t="shared" si="356"/>
        <v>70</v>
      </c>
      <c r="P720" s="515">
        <f t="shared" si="356"/>
        <v>0</v>
      </c>
      <c r="Q720" s="469">
        <f t="shared" si="356"/>
        <v>70</v>
      </c>
    </row>
    <row r="721" spans="1:17" s="23" customFormat="1" ht="13.5" thickBot="1">
      <c r="A721" s="498" t="s">
        <v>46</v>
      </c>
      <c r="B721" s="471" t="s">
        <v>30</v>
      </c>
      <c r="C721" s="471" t="s">
        <v>60</v>
      </c>
      <c r="D721" s="471" t="s">
        <v>60</v>
      </c>
      <c r="E721" s="471" t="s">
        <v>629</v>
      </c>
      <c r="F721" s="471" t="s">
        <v>47</v>
      </c>
      <c r="G721" s="472"/>
      <c r="H721" s="499"/>
      <c r="I721" s="500">
        <v>70</v>
      </c>
      <c r="J721" s="500"/>
      <c r="K721" s="500"/>
      <c r="L721" s="500"/>
      <c r="M721" s="501"/>
      <c r="N721" s="579"/>
      <c r="O721" s="352">
        <f t="shared" si="337"/>
        <v>70</v>
      </c>
      <c r="P721" s="477">
        <f t="shared" si="348"/>
        <v>0</v>
      </c>
      <c r="Q721" s="501">
        <v>70</v>
      </c>
    </row>
    <row r="722" spans="1:17" hidden="1">
      <c r="A722" s="600" t="s">
        <v>630</v>
      </c>
      <c r="B722" s="591" t="s">
        <v>30</v>
      </c>
      <c r="C722" s="591" t="s">
        <v>60</v>
      </c>
      <c r="D722" s="591" t="s">
        <v>60</v>
      </c>
      <c r="E722" s="591" t="s">
        <v>631</v>
      </c>
      <c r="F722" s="591"/>
      <c r="G722" s="592">
        <f>G723</f>
        <v>0</v>
      </c>
      <c r="H722" s="592">
        <f>H723</f>
        <v>0</v>
      </c>
      <c r="I722" s="592">
        <f>I723</f>
        <v>750</v>
      </c>
      <c r="J722" s="592">
        <f>J723</f>
        <v>0</v>
      </c>
      <c r="K722" s="592">
        <f t="shared" ref="K722:Q722" si="357">K723</f>
        <v>0</v>
      </c>
      <c r="L722" s="592">
        <f t="shared" si="357"/>
        <v>0</v>
      </c>
      <c r="M722" s="592">
        <f t="shared" si="357"/>
        <v>0</v>
      </c>
      <c r="N722" s="309">
        <f t="shared" si="357"/>
        <v>0</v>
      </c>
      <c r="O722" s="310">
        <f t="shared" si="357"/>
        <v>750</v>
      </c>
      <c r="P722" s="599">
        <f t="shared" si="357"/>
        <v>500</v>
      </c>
      <c r="Q722" s="599">
        <f t="shared" si="357"/>
        <v>1250</v>
      </c>
    </row>
    <row r="723" spans="1:17" hidden="1">
      <c r="A723" s="106" t="s">
        <v>46</v>
      </c>
      <c r="B723" s="27" t="s">
        <v>30</v>
      </c>
      <c r="C723" s="27" t="s">
        <v>60</v>
      </c>
      <c r="D723" s="27" t="s">
        <v>60</v>
      </c>
      <c r="E723" s="27" t="s">
        <v>631</v>
      </c>
      <c r="F723" s="27" t="s">
        <v>47</v>
      </c>
      <c r="G723" s="28"/>
      <c r="H723" s="29"/>
      <c r="I723" s="30">
        <v>750</v>
      </c>
      <c r="J723" s="30"/>
      <c r="K723" s="30"/>
      <c r="L723" s="30"/>
      <c r="M723" s="30"/>
      <c r="N723" s="126"/>
      <c r="O723" s="311">
        <f t="shared" si="337"/>
        <v>750</v>
      </c>
      <c r="P723" s="287">
        <f t="shared" si="348"/>
        <v>500</v>
      </c>
      <c r="Q723" s="308">
        <v>1250</v>
      </c>
    </row>
    <row r="724" spans="1:17" hidden="1">
      <c r="A724" s="14" t="s">
        <v>632</v>
      </c>
      <c r="B724" s="15" t="s">
        <v>30</v>
      </c>
      <c r="C724" s="15" t="s">
        <v>60</v>
      </c>
      <c r="D724" s="15" t="s">
        <v>60</v>
      </c>
      <c r="E724" s="15" t="s">
        <v>633</v>
      </c>
      <c r="F724" s="15"/>
      <c r="G724" s="16">
        <f>G725+G726</f>
        <v>0</v>
      </c>
      <c r="H724" s="16">
        <f>H725+H726</f>
        <v>0</v>
      </c>
      <c r="I724" s="16">
        <f>I725+I726</f>
        <v>3614.7</v>
      </c>
      <c r="J724" s="16">
        <f>J725+J726</f>
        <v>0</v>
      </c>
      <c r="K724" s="16">
        <f t="shared" ref="K724:Q724" si="358">K725+K726</f>
        <v>0</v>
      </c>
      <c r="L724" s="16">
        <f t="shared" si="358"/>
        <v>0</v>
      </c>
      <c r="M724" s="16">
        <f t="shared" si="358"/>
        <v>0</v>
      </c>
      <c r="N724" s="309">
        <f t="shared" si="358"/>
        <v>0</v>
      </c>
      <c r="O724" s="310">
        <f t="shared" si="358"/>
        <v>3614.7</v>
      </c>
      <c r="P724" s="278">
        <f t="shared" si="358"/>
        <v>0</v>
      </c>
      <c r="Q724" s="278">
        <f t="shared" si="358"/>
        <v>3614.7</v>
      </c>
    </row>
    <row r="725" spans="1:17" hidden="1">
      <c r="A725" s="106" t="s">
        <v>46</v>
      </c>
      <c r="B725" s="27" t="s">
        <v>30</v>
      </c>
      <c r="C725" s="27" t="s">
        <v>60</v>
      </c>
      <c r="D725" s="27" t="s">
        <v>60</v>
      </c>
      <c r="E725" s="27" t="s">
        <v>633</v>
      </c>
      <c r="F725" s="27" t="s">
        <v>47</v>
      </c>
      <c r="G725" s="28"/>
      <c r="H725" s="29"/>
      <c r="I725" s="30">
        <v>3614.7</v>
      </c>
      <c r="J725" s="30">
        <v>-2567.875</v>
      </c>
      <c r="K725" s="30"/>
      <c r="L725" s="30"/>
      <c r="M725" s="30"/>
      <c r="N725" s="126"/>
      <c r="O725" s="311">
        <f t="shared" si="337"/>
        <v>1046.8249999999998</v>
      </c>
      <c r="P725" s="287">
        <f t="shared" si="348"/>
        <v>0</v>
      </c>
      <c r="Q725" s="308">
        <v>1046.825</v>
      </c>
    </row>
    <row r="726" spans="1:17" s="23" customFormat="1" ht="38.25" hidden="1">
      <c r="A726" s="122" t="s">
        <v>386</v>
      </c>
      <c r="B726" s="27" t="s">
        <v>30</v>
      </c>
      <c r="C726" s="27" t="s">
        <v>60</v>
      </c>
      <c r="D726" s="27" t="s">
        <v>60</v>
      </c>
      <c r="E726" s="27" t="s">
        <v>633</v>
      </c>
      <c r="F726" s="27" t="s">
        <v>99</v>
      </c>
      <c r="G726" s="28"/>
      <c r="H726" s="29"/>
      <c r="I726" s="30"/>
      <c r="J726" s="30">
        <v>2567.875</v>
      </c>
      <c r="K726" s="30"/>
      <c r="L726" s="30"/>
      <c r="M726" s="30"/>
      <c r="N726" s="126"/>
      <c r="O726" s="311">
        <f t="shared" si="337"/>
        <v>2567.875</v>
      </c>
      <c r="P726" s="287">
        <f t="shared" si="348"/>
        <v>0</v>
      </c>
      <c r="Q726" s="308">
        <v>2567.875</v>
      </c>
    </row>
    <row r="727" spans="1:17" ht="25.5" hidden="1">
      <c r="A727" s="14" t="s">
        <v>634</v>
      </c>
      <c r="B727" s="15" t="s">
        <v>30</v>
      </c>
      <c r="C727" s="15" t="s">
        <v>60</v>
      </c>
      <c r="D727" s="15" t="s">
        <v>60</v>
      </c>
      <c r="E727" s="15" t="s">
        <v>635</v>
      </c>
      <c r="F727" s="15"/>
      <c r="G727" s="16">
        <f>G728+G729</f>
        <v>0</v>
      </c>
      <c r="H727" s="16">
        <f>H728+H729</f>
        <v>0</v>
      </c>
      <c r="I727" s="16">
        <f>I728+I729</f>
        <v>3229.7</v>
      </c>
      <c r="J727" s="16">
        <f>J728+J729</f>
        <v>0</v>
      </c>
      <c r="K727" s="16">
        <f t="shared" ref="K727:Q727" si="359">K728+K729</f>
        <v>0</v>
      </c>
      <c r="L727" s="16">
        <f t="shared" si="359"/>
        <v>0</v>
      </c>
      <c r="M727" s="16">
        <f t="shared" si="359"/>
        <v>0</v>
      </c>
      <c r="N727" s="309">
        <f t="shared" si="359"/>
        <v>0</v>
      </c>
      <c r="O727" s="310">
        <f t="shared" si="359"/>
        <v>3229.7</v>
      </c>
      <c r="P727" s="278">
        <f t="shared" si="359"/>
        <v>0</v>
      </c>
      <c r="Q727" s="278">
        <f t="shared" si="359"/>
        <v>3229.7</v>
      </c>
    </row>
    <row r="728" spans="1:17" hidden="1">
      <c r="A728" s="106" t="s">
        <v>46</v>
      </c>
      <c r="B728" s="27" t="s">
        <v>30</v>
      </c>
      <c r="C728" s="27" t="s">
        <v>60</v>
      </c>
      <c r="D728" s="27" t="s">
        <v>60</v>
      </c>
      <c r="E728" s="27" t="s">
        <v>635</v>
      </c>
      <c r="F728" s="27" t="s">
        <v>47</v>
      </c>
      <c r="G728" s="28"/>
      <c r="H728" s="29"/>
      <c r="I728" s="30">
        <v>3229.7</v>
      </c>
      <c r="J728" s="30">
        <v>-2285.1849999999999</v>
      </c>
      <c r="K728" s="30"/>
      <c r="L728" s="30"/>
      <c r="M728" s="30"/>
      <c r="N728" s="126"/>
      <c r="O728" s="311">
        <f t="shared" si="337"/>
        <v>944.51499999999987</v>
      </c>
      <c r="P728" s="287">
        <f t="shared" si="348"/>
        <v>0</v>
      </c>
      <c r="Q728" s="308">
        <v>944.51499999999999</v>
      </c>
    </row>
    <row r="729" spans="1:17" s="23" customFormat="1" ht="38.25" hidden="1">
      <c r="A729" s="122" t="s">
        <v>386</v>
      </c>
      <c r="B729" s="27" t="s">
        <v>30</v>
      </c>
      <c r="C729" s="27" t="s">
        <v>60</v>
      </c>
      <c r="D729" s="27" t="s">
        <v>60</v>
      </c>
      <c r="E729" s="27" t="s">
        <v>635</v>
      </c>
      <c r="F729" s="27" t="s">
        <v>99</v>
      </c>
      <c r="G729" s="28"/>
      <c r="H729" s="29"/>
      <c r="I729" s="30"/>
      <c r="J729" s="30">
        <v>2285.1849999999999</v>
      </c>
      <c r="K729" s="30"/>
      <c r="L729" s="30"/>
      <c r="M729" s="30"/>
      <c r="N729" s="126"/>
      <c r="O729" s="311">
        <f t="shared" si="337"/>
        <v>2285.1849999999999</v>
      </c>
      <c r="P729" s="287">
        <f t="shared" si="348"/>
        <v>0</v>
      </c>
      <c r="Q729" s="308">
        <v>2285.1849999999999</v>
      </c>
    </row>
    <row r="730" spans="1:17" ht="38.25" hidden="1">
      <c r="A730" s="42" t="s">
        <v>1087</v>
      </c>
      <c r="B730" s="43" t="s">
        <v>30</v>
      </c>
      <c r="C730" s="43" t="s">
        <v>60</v>
      </c>
      <c r="D730" s="43" t="s">
        <v>60</v>
      </c>
      <c r="E730" s="43" t="s">
        <v>1086</v>
      </c>
      <c r="F730" s="43"/>
      <c r="G730" s="89">
        <f>G731</f>
        <v>0</v>
      </c>
      <c r="H730" s="89">
        <f t="shared" ref="H730:Q730" si="360">H731</f>
        <v>0</v>
      </c>
      <c r="I730" s="89">
        <f t="shared" si="360"/>
        <v>0</v>
      </c>
      <c r="J730" s="89">
        <f t="shared" si="360"/>
        <v>0</v>
      </c>
      <c r="K730" s="89">
        <f t="shared" si="360"/>
        <v>0</v>
      </c>
      <c r="L730" s="89">
        <f t="shared" si="360"/>
        <v>0</v>
      </c>
      <c r="M730" s="89">
        <f t="shared" si="360"/>
        <v>0</v>
      </c>
      <c r="N730" s="309">
        <f t="shared" si="360"/>
        <v>0</v>
      </c>
      <c r="O730" s="310">
        <f t="shared" si="360"/>
        <v>0</v>
      </c>
      <c r="P730" s="283">
        <f t="shared" si="360"/>
        <v>1450</v>
      </c>
      <c r="Q730" s="283">
        <f t="shared" si="360"/>
        <v>1450</v>
      </c>
    </row>
    <row r="731" spans="1:17" s="23" customFormat="1" hidden="1">
      <c r="A731" s="253"/>
      <c r="B731" s="27" t="s">
        <v>30</v>
      </c>
      <c r="C731" s="27" t="s">
        <v>60</v>
      </c>
      <c r="D731" s="27" t="s">
        <v>60</v>
      </c>
      <c r="E731" s="27" t="s">
        <v>1086</v>
      </c>
      <c r="F731" s="27" t="s">
        <v>74</v>
      </c>
      <c r="G731" s="28"/>
      <c r="H731" s="29"/>
      <c r="I731" s="30"/>
      <c r="J731" s="30"/>
      <c r="K731" s="30"/>
      <c r="L731" s="30"/>
      <c r="M731" s="30"/>
      <c r="N731" s="126"/>
      <c r="O731" s="311">
        <f>N731</f>
        <v>0</v>
      </c>
      <c r="P731" s="287">
        <f t="shared" si="348"/>
        <v>1450</v>
      </c>
      <c r="Q731" s="308">
        <v>1450</v>
      </c>
    </row>
    <row r="732" spans="1:17" ht="38.25" hidden="1">
      <c r="A732" s="14" t="s">
        <v>636</v>
      </c>
      <c r="B732" s="15" t="s">
        <v>30</v>
      </c>
      <c r="C732" s="15" t="s">
        <v>60</v>
      </c>
      <c r="D732" s="15" t="s">
        <v>60</v>
      </c>
      <c r="E732" s="15" t="s">
        <v>637</v>
      </c>
      <c r="F732" s="15"/>
      <c r="G732" s="16">
        <f>G733</f>
        <v>0</v>
      </c>
      <c r="H732" s="16">
        <f t="shared" ref="H732:Q732" si="361">H733</f>
        <v>0</v>
      </c>
      <c r="I732" s="16">
        <f t="shared" si="361"/>
        <v>275</v>
      </c>
      <c r="J732" s="16">
        <f t="shared" si="361"/>
        <v>0</v>
      </c>
      <c r="K732" s="16">
        <f t="shared" si="361"/>
        <v>0</v>
      </c>
      <c r="L732" s="16">
        <f t="shared" si="361"/>
        <v>0</v>
      </c>
      <c r="M732" s="16">
        <f t="shared" si="361"/>
        <v>0</v>
      </c>
      <c r="N732" s="309">
        <f t="shared" si="361"/>
        <v>0</v>
      </c>
      <c r="O732" s="310">
        <f t="shared" si="361"/>
        <v>275</v>
      </c>
      <c r="P732" s="278">
        <f t="shared" si="361"/>
        <v>275</v>
      </c>
      <c r="Q732" s="278">
        <f t="shared" si="361"/>
        <v>550</v>
      </c>
    </row>
    <row r="733" spans="1:17" hidden="1">
      <c r="A733" s="106" t="s">
        <v>46</v>
      </c>
      <c r="B733" s="27" t="s">
        <v>30</v>
      </c>
      <c r="C733" s="27" t="s">
        <v>60</v>
      </c>
      <c r="D733" s="27" t="s">
        <v>60</v>
      </c>
      <c r="E733" s="27" t="s">
        <v>637</v>
      </c>
      <c r="F733" s="27" t="s">
        <v>47</v>
      </c>
      <c r="G733" s="28"/>
      <c r="H733" s="29"/>
      <c r="I733" s="30">
        <v>275</v>
      </c>
      <c r="J733" s="30"/>
      <c r="K733" s="30"/>
      <c r="L733" s="30"/>
      <c r="M733" s="30"/>
      <c r="N733" s="126"/>
      <c r="O733" s="311">
        <f t="shared" si="337"/>
        <v>275</v>
      </c>
      <c r="P733" s="287">
        <f t="shared" si="348"/>
        <v>275</v>
      </c>
      <c r="Q733" s="308">
        <v>550</v>
      </c>
    </row>
    <row r="734" spans="1:17" ht="13.5" thickBot="1">
      <c r="A734" s="523" t="s">
        <v>638</v>
      </c>
      <c r="B734" s="524" t="s">
        <v>30</v>
      </c>
      <c r="C734" s="524" t="s">
        <v>60</v>
      </c>
      <c r="D734" s="524" t="s">
        <v>156</v>
      </c>
      <c r="E734" s="524"/>
      <c r="F734" s="524"/>
      <c r="G734" s="525">
        <f>G737+G764+G766</f>
        <v>63551.7</v>
      </c>
      <c r="H734" s="525">
        <f t="shared" ref="H734:Q734" si="362">H737+H764+H766</f>
        <v>551.45029999999997</v>
      </c>
      <c r="I734" s="525">
        <f t="shared" si="362"/>
        <v>2450</v>
      </c>
      <c r="J734" s="525">
        <f t="shared" si="362"/>
        <v>0</v>
      </c>
      <c r="K734" s="525">
        <f t="shared" si="362"/>
        <v>3000</v>
      </c>
      <c r="L734" s="525">
        <f t="shared" si="362"/>
        <v>2174.9</v>
      </c>
      <c r="M734" s="526">
        <f t="shared" si="362"/>
        <v>0</v>
      </c>
      <c r="N734" s="356">
        <f t="shared" si="362"/>
        <v>0</v>
      </c>
      <c r="O734" s="350">
        <f t="shared" si="362"/>
        <v>71728.050300000003</v>
      </c>
      <c r="P734" s="527">
        <f t="shared" si="362"/>
        <v>-157.7445899999986</v>
      </c>
      <c r="Q734" s="526">
        <f t="shared" si="362"/>
        <v>71570.305710000015</v>
      </c>
    </row>
    <row r="735" spans="1:17" hidden="1">
      <c r="A735" s="601" t="s">
        <v>639</v>
      </c>
      <c r="B735" s="588" t="s">
        <v>30</v>
      </c>
      <c r="C735" s="588" t="s">
        <v>60</v>
      </c>
      <c r="D735" s="588" t="s">
        <v>156</v>
      </c>
      <c r="E735" s="588" t="s">
        <v>640</v>
      </c>
      <c r="F735" s="588"/>
      <c r="G735" s="593">
        <f>G736</f>
        <v>0</v>
      </c>
      <c r="H735" s="593">
        <f t="shared" ref="H735:Q735" si="363">H736</f>
        <v>0</v>
      </c>
      <c r="I735" s="593">
        <f t="shared" si="363"/>
        <v>0</v>
      </c>
      <c r="J735" s="593">
        <f t="shared" si="363"/>
        <v>0</v>
      </c>
      <c r="K735" s="593">
        <f t="shared" si="363"/>
        <v>0</v>
      </c>
      <c r="L735" s="593">
        <f t="shared" si="363"/>
        <v>2260</v>
      </c>
      <c r="M735" s="593">
        <f t="shared" si="363"/>
        <v>0</v>
      </c>
      <c r="N735" s="309">
        <f t="shared" si="363"/>
        <v>0</v>
      </c>
      <c r="O735" s="310">
        <f t="shared" si="363"/>
        <v>2260</v>
      </c>
      <c r="P735" s="602">
        <f t="shared" si="363"/>
        <v>0</v>
      </c>
      <c r="Q735" s="602">
        <f t="shared" si="363"/>
        <v>2260</v>
      </c>
    </row>
    <row r="736" spans="1:17" s="23" customFormat="1" hidden="1">
      <c r="A736" s="141" t="s">
        <v>641</v>
      </c>
      <c r="B736" s="18" t="s">
        <v>30</v>
      </c>
      <c r="C736" s="18" t="s">
        <v>60</v>
      </c>
      <c r="D736" s="18" t="s">
        <v>156</v>
      </c>
      <c r="E736" s="18" t="s">
        <v>640</v>
      </c>
      <c r="F736" s="18" t="s">
        <v>642</v>
      </c>
      <c r="G736" s="19"/>
      <c r="H736" s="19"/>
      <c r="I736" s="19"/>
      <c r="J736" s="19"/>
      <c r="K736" s="19"/>
      <c r="L736" s="19">
        <v>2260</v>
      </c>
      <c r="M736" s="19"/>
      <c r="N736" s="318"/>
      <c r="O736" s="311">
        <f t="shared" si="337"/>
        <v>2260</v>
      </c>
      <c r="P736" s="287">
        <f t="shared" si="348"/>
        <v>0</v>
      </c>
      <c r="Q736" s="308">
        <v>2260</v>
      </c>
    </row>
    <row r="737" spans="1:17" s="23" customFormat="1">
      <c r="A737" s="465" t="s">
        <v>271</v>
      </c>
      <c r="B737" s="466" t="s">
        <v>30</v>
      </c>
      <c r="C737" s="466" t="s">
        <v>60</v>
      </c>
      <c r="D737" s="466" t="s">
        <v>156</v>
      </c>
      <c r="E737" s="466" t="s">
        <v>643</v>
      </c>
      <c r="F737" s="466"/>
      <c r="G737" s="467">
        <f>G738+G740+G742+G749+G756+G759+G762</f>
        <v>63551.7</v>
      </c>
      <c r="H737" s="467">
        <f t="shared" ref="H737:Q737" si="364">H738+H740+H742+H749+H756+H759+H762</f>
        <v>311.45030000000003</v>
      </c>
      <c r="I737" s="467">
        <f t="shared" si="364"/>
        <v>2300</v>
      </c>
      <c r="J737" s="467">
        <f t="shared" si="364"/>
        <v>0</v>
      </c>
      <c r="K737" s="467">
        <f t="shared" si="364"/>
        <v>3000</v>
      </c>
      <c r="L737" s="467">
        <f t="shared" si="364"/>
        <v>2174.9</v>
      </c>
      <c r="M737" s="468">
        <f t="shared" si="364"/>
        <v>0</v>
      </c>
      <c r="N737" s="356">
        <f t="shared" si="364"/>
        <v>0</v>
      </c>
      <c r="O737" s="355">
        <f t="shared" si="364"/>
        <v>71338.050300000003</v>
      </c>
      <c r="P737" s="534">
        <f t="shared" si="364"/>
        <v>-157.7445899999986</v>
      </c>
      <c r="Q737" s="468">
        <f t="shared" si="364"/>
        <v>71180.305710000015</v>
      </c>
    </row>
    <row r="738" spans="1:17">
      <c r="A738" s="388" t="s">
        <v>644</v>
      </c>
      <c r="B738" s="389" t="s">
        <v>30</v>
      </c>
      <c r="C738" s="389" t="s">
        <v>60</v>
      </c>
      <c r="D738" s="389" t="s">
        <v>156</v>
      </c>
      <c r="E738" s="389" t="s">
        <v>645</v>
      </c>
      <c r="F738" s="389"/>
      <c r="G738" s="112">
        <f>G739</f>
        <v>1400</v>
      </c>
      <c r="H738" s="112">
        <f>H739</f>
        <v>0</v>
      </c>
      <c r="I738" s="112">
        <f>I739</f>
        <v>-800</v>
      </c>
      <c r="J738" s="112">
        <f>J739</f>
        <v>0</v>
      </c>
      <c r="K738" s="112">
        <f t="shared" ref="K738:Q738" si="365">K739</f>
        <v>0</v>
      </c>
      <c r="L738" s="112">
        <f t="shared" si="365"/>
        <v>0</v>
      </c>
      <c r="M738" s="469">
        <f t="shared" si="365"/>
        <v>0</v>
      </c>
      <c r="N738" s="356">
        <f t="shared" si="365"/>
        <v>0</v>
      </c>
      <c r="O738" s="355">
        <f t="shared" si="365"/>
        <v>600</v>
      </c>
      <c r="P738" s="515">
        <f t="shared" si="365"/>
        <v>0</v>
      </c>
      <c r="Q738" s="469">
        <f t="shared" si="365"/>
        <v>600</v>
      </c>
    </row>
    <row r="739" spans="1:17" s="23" customFormat="1">
      <c r="A739" s="395" t="s">
        <v>46</v>
      </c>
      <c r="B739" s="390" t="s">
        <v>30</v>
      </c>
      <c r="C739" s="390" t="s">
        <v>60</v>
      </c>
      <c r="D739" s="390" t="s">
        <v>156</v>
      </c>
      <c r="E739" s="390" t="s">
        <v>645</v>
      </c>
      <c r="F739" s="390" t="s">
        <v>47</v>
      </c>
      <c r="G739" s="67">
        <v>1400</v>
      </c>
      <c r="H739" s="114"/>
      <c r="I739" s="95">
        <v>-800</v>
      </c>
      <c r="J739" s="95"/>
      <c r="K739" s="95"/>
      <c r="L739" s="95"/>
      <c r="M739" s="497"/>
      <c r="N739" s="579"/>
      <c r="O739" s="352">
        <f t="shared" si="337"/>
        <v>600</v>
      </c>
      <c r="P739" s="494">
        <f t="shared" si="348"/>
        <v>0</v>
      </c>
      <c r="Q739" s="497">
        <v>600</v>
      </c>
    </row>
    <row r="740" spans="1:17" ht="22.5">
      <c r="A740" s="388" t="s">
        <v>646</v>
      </c>
      <c r="B740" s="389" t="s">
        <v>30</v>
      </c>
      <c r="C740" s="389" t="s">
        <v>60</v>
      </c>
      <c r="D740" s="389" t="s">
        <v>156</v>
      </c>
      <c r="E740" s="389" t="s">
        <v>647</v>
      </c>
      <c r="F740" s="389"/>
      <c r="G740" s="112">
        <f>G741</f>
        <v>1250</v>
      </c>
      <c r="H740" s="112">
        <f>H741</f>
        <v>0</v>
      </c>
      <c r="I740" s="112">
        <f>I741</f>
        <v>-95.325000000000003</v>
      </c>
      <c r="J740" s="112">
        <f>J741</f>
        <v>0</v>
      </c>
      <c r="K740" s="112">
        <f t="shared" ref="K740:Q740" si="366">K741</f>
        <v>0</v>
      </c>
      <c r="L740" s="112">
        <f t="shared" si="366"/>
        <v>0</v>
      </c>
      <c r="M740" s="469">
        <f t="shared" si="366"/>
        <v>0</v>
      </c>
      <c r="N740" s="356">
        <f t="shared" si="366"/>
        <v>0</v>
      </c>
      <c r="O740" s="355">
        <f t="shared" si="366"/>
        <v>1154.675</v>
      </c>
      <c r="P740" s="515">
        <f t="shared" si="366"/>
        <v>-64.674999999999955</v>
      </c>
      <c r="Q740" s="469">
        <f t="shared" si="366"/>
        <v>1090</v>
      </c>
    </row>
    <row r="741" spans="1:17" s="100" customFormat="1">
      <c r="A741" s="395" t="s">
        <v>46</v>
      </c>
      <c r="B741" s="390" t="s">
        <v>30</v>
      </c>
      <c r="C741" s="390" t="s">
        <v>60</v>
      </c>
      <c r="D741" s="390" t="s">
        <v>156</v>
      </c>
      <c r="E741" s="390" t="s">
        <v>647</v>
      </c>
      <c r="F741" s="390" t="s">
        <v>47</v>
      </c>
      <c r="G741" s="67">
        <f>700+550</f>
        <v>1250</v>
      </c>
      <c r="H741" s="114"/>
      <c r="I741" s="95">
        <v>-95.325000000000003</v>
      </c>
      <c r="J741" s="95"/>
      <c r="K741" s="95"/>
      <c r="L741" s="95"/>
      <c r="M741" s="497"/>
      <c r="N741" s="579"/>
      <c r="O741" s="352">
        <f t="shared" si="337"/>
        <v>1154.675</v>
      </c>
      <c r="P741" s="494">
        <f t="shared" si="348"/>
        <v>-64.674999999999955</v>
      </c>
      <c r="Q741" s="497">
        <v>1090</v>
      </c>
    </row>
    <row r="742" spans="1:17" ht="22.5">
      <c r="A742" s="388" t="s">
        <v>648</v>
      </c>
      <c r="B742" s="389" t="s">
        <v>30</v>
      </c>
      <c r="C742" s="389" t="s">
        <v>60</v>
      </c>
      <c r="D742" s="389" t="s">
        <v>156</v>
      </c>
      <c r="E742" s="389" t="s">
        <v>649</v>
      </c>
      <c r="F742" s="389"/>
      <c r="G742" s="112">
        <f>G743+G744+G745+G746+G747+G748</f>
        <v>23144.799999999999</v>
      </c>
      <c r="H742" s="112">
        <f>H743+H744+H745+H746+H747+H748</f>
        <v>0</v>
      </c>
      <c r="I742" s="112">
        <f>I743+I744+I745+I746+I747+I748</f>
        <v>95.324999999999989</v>
      </c>
      <c r="J742" s="112">
        <f>J743+J744+J745+J746+J747+J748</f>
        <v>0</v>
      </c>
      <c r="K742" s="112">
        <f t="shared" ref="K742:Q742" si="367">K743+K744+K745+K746+K747+K748</f>
        <v>0</v>
      </c>
      <c r="L742" s="112">
        <f t="shared" si="367"/>
        <v>2068.9</v>
      </c>
      <c r="M742" s="469">
        <f t="shared" si="367"/>
        <v>0</v>
      </c>
      <c r="N742" s="356">
        <f t="shared" si="367"/>
        <v>0</v>
      </c>
      <c r="O742" s="355">
        <f t="shared" si="367"/>
        <v>25309.024999999998</v>
      </c>
      <c r="P742" s="515">
        <f t="shared" si="367"/>
        <v>-35.341619999998649</v>
      </c>
      <c r="Q742" s="469">
        <f t="shared" si="367"/>
        <v>25273.683380000002</v>
      </c>
    </row>
    <row r="743" spans="1:17">
      <c r="A743" s="370" t="s">
        <v>33</v>
      </c>
      <c r="B743" s="390" t="s">
        <v>30</v>
      </c>
      <c r="C743" s="390" t="s">
        <v>60</v>
      </c>
      <c r="D743" s="390" t="s">
        <v>156</v>
      </c>
      <c r="E743" s="390" t="s">
        <v>649</v>
      </c>
      <c r="F743" s="390" t="s">
        <v>209</v>
      </c>
      <c r="G743" s="67">
        <v>18731.099999999999</v>
      </c>
      <c r="H743" s="114"/>
      <c r="I743" s="95"/>
      <c r="J743" s="95"/>
      <c r="K743" s="95"/>
      <c r="L743" s="95">
        <f>1138.9+530</f>
        <v>1668.9</v>
      </c>
      <c r="M743" s="497"/>
      <c r="N743" s="579"/>
      <c r="O743" s="352">
        <f t="shared" si="337"/>
        <v>20400</v>
      </c>
      <c r="P743" s="494">
        <f t="shared" si="348"/>
        <v>712.87538000000131</v>
      </c>
      <c r="Q743" s="497">
        <v>21112.875380000001</v>
      </c>
    </row>
    <row r="744" spans="1:17">
      <c r="A744" s="395" t="s">
        <v>38</v>
      </c>
      <c r="B744" s="390" t="s">
        <v>30</v>
      </c>
      <c r="C744" s="390" t="s">
        <v>60</v>
      </c>
      <c r="D744" s="390" t="s">
        <v>156</v>
      </c>
      <c r="E744" s="390" t="s">
        <v>649</v>
      </c>
      <c r="F744" s="390" t="s">
        <v>83</v>
      </c>
      <c r="G744" s="67">
        <v>740.3</v>
      </c>
      <c r="H744" s="114"/>
      <c r="I744" s="95">
        <v>35</v>
      </c>
      <c r="J744" s="95"/>
      <c r="K744" s="95"/>
      <c r="L744" s="95">
        <v>400</v>
      </c>
      <c r="M744" s="497"/>
      <c r="N744" s="579"/>
      <c r="O744" s="352">
        <f t="shared" si="337"/>
        <v>1175.3</v>
      </c>
      <c r="P744" s="494">
        <f t="shared" si="348"/>
        <v>-390.50325999999995</v>
      </c>
      <c r="Q744" s="497">
        <v>784.79674</v>
      </c>
    </row>
    <row r="745" spans="1:17" s="23" customFormat="1" ht="22.5">
      <c r="A745" s="395" t="s">
        <v>44</v>
      </c>
      <c r="B745" s="390" t="s">
        <v>30</v>
      </c>
      <c r="C745" s="390" t="s">
        <v>60</v>
      </c>
      <c r="D745" s="390" t="s">
        <v>156</v>
      </c>
      <c r="E745" s="390" t="s">
        <v>649</v>
      </c>
      <c r="F745" s="390" t="s">
        <v>45</v>
      </c>
      <c r="G745" s="67">
        <v>749.5</v>
      </c>
      <c r="H745" s="114"/>
      <c r="I745" s="95"/>
      <c r="J745" s="95"/>
      <c r="K745" s="95"/>
      <c r="L745" s="95">
        <v>140</v>
      </c>
      <c r="M745" s="497"/>
      <c r="N745" s="579"/>
      <c r="O745" s="352">
        <f t="shared" si="337"/>
        <v>889.5</v>
      </c>
      <c r="P745" s="494">
        <f t="shared" si="348"/>
        <v>138.7947999999999</v>
      </c>
      <c r="Q745" s="497">
        <v>1028.2947999999999</v>
      </c>
    </row>
    <row r="746" spans="1:17">
      <c r="A746" s="395" t="s">
        <v>46</v>
      </c>
      <c r="B746" s="390" t="s">
        <v>30</v>
      </c>
      <c r="C746" s="390" t="s">
        <v>60</v>
      </c>
      <c r="D746" s="390" t="s">
        <v>156</v>
      </c>
      <c r="E746" s="390" t="s">
        <v>649</v>
      </c>
      <c r="F746" s="390" t="s">
        <v>47</v>
      </c>
      <c r="G746" s="67">
        <v>2887.9</v>
      </c>
      <c r="H746" s="367"/>
      <c r="I746" s="95">
        <f>-35+95.325</f>
        <v>60.325000000000003</v>
      </c>
      <c r="J746" s="95"/>
      <c r="K746" s="95"/>
      <c r="L746" s="95">
        <f>-140</f>
        <v>-140</v>
      </c>
      <c r="M746" s="497"/>
      <c r="N746" s="579"/>
      <c r="O746" s="352">
        <f t="shared" si="337"/>
        <v>2808.2249999999999</v>
      </c>
      <c r="P746" s="494">
        <f t="shared" si="348"/>
        <v>-497.4085399999999</v>
      </c>
      <c r="Q746" s="497">
        <v>2310.81646</v>
      </c>
    </row>
    <row r="747" spans="1:17">
      <c r="A747" s="394" t="s">
        <v>48</v>
      </c>
      <c r="B747" s="390" t="s">
        <v>30</v>
      </c>
      <c r="C747" s="390" t="s">
        <v>60</v>
      </c>
      <c r="D747" s="390" t="s">
        <v>156</v>
      </c>
      <c r="E747" s="390" t="s">
        <v>649</v>
      </c>
      <c r="F747" s="390" t="s">
        <v>49</v>
      </c>
      <c r="G747" s="67"/>
      <c r="H747" s="114"/>
      <c r="I747" s="95">
        <v>33</v>
      </c>
      <c r="J747" s="95"/>
      <c r="K747" s="95"/>
      <c r="L747" s="95"/>
      <c r="M747" s="497"/>
      <c r="N747" s="579"/>
      <c r="O747" s="352">
        <f t="shared" si="337"/>
        <v>33</v>
      </c>
      <c r="P747" s="494">
        <f t="shared" si="348"/>
        <v>0</v>
      </c>
      <c r="Q747" s="497">
        <v>33</v>
      </c>
    </row>
    <row r="748" spans="1:17" s="100" customFormat="1">
      <c r="A748" s="394" t="s">
        <v>50</v>
      </c>
      <c r="B748" s="390" t="s">
        <v>30</v>
      </c>
      <c r="C748" s="390" t="s">
        <v>60</v>
      </c>
      <c r="D748" s="390" t="s">
        <v>156</v>
      </c>
      <c r="E748" s="390" t="s">
        <v>649</v>
      </c>
      <c r="F748" s="390" t="s">
        <v>51</v>
      </c>
      <c r="G748" s="67">
        <v>36</v>
      </c>
      <c r="H748" s="114"/>
      <c r="I748" s="95">
        <v>-33</v>
      </c>
      <c r="J748" s="95"/>
      <c r="K748" s="95"/>
      <c r="L748" s="95"/>
      <c r="M748" s="497"/>
      <c r="N748" s="579"/>
      <c r="O748" s="352">
        <f t="shared" si="337"/>
        <v>3</v>
      </c>
      <c r="P748" s="494">
        <f t="shared" si="348"/>
        <v>0.89999999999999991</v>
      </c>
      <c r="Q748" s="497">
        <v>3.9</v>
      </c>
    </row>
    <row r="749" spans="1:17">
      <c r="A749" s="388" t="s">
        <v>650</v>
      </c>
      <c r="B749" s="389" t="s">
        <v>30</v>
      </c>
      <c r="C749" s="389" t="s">
        <v>60</v>
      </c>
      <c r="D749" s="389" t="s">
        <v>156</v>
      </c>
      <c r="E749" s="389" t="s">
        <v>651</v>
      </c>
      <c r="F749" s="389"/>
      <c r="G749" s="112">
        <f>G750+G751+G752+G753+G754+G755</f>
        <v>37556.899999999994</v>
      </c>
      <c r="H749" s="112">
        <f>H750+H751+H752+H753+H754+H755</f>
        <v>311.45030000000003</v>
      </c>
      <c r="I749" s="112">
        <f>I750+I751+I752+I753+I754+I755</f>
        <v>2300</v>
      </c>
      <c r="J749" s="112">
        <f>J750+J751+J752+J753+J754+J755</f>
        <v>0</v>
      </c>
      <c r="K749" s="112">
        <f t="shared" ref="K749:Q749" si="368">K750+K751+K752+K753+K754+K755</f>
        <v>0</v>
      </c>
      <c r="L749" s="112">
        <f t="shared" si="368"/>
        <v>106</v>
      </c>
      <c r="M749" s="469">
        <f t="shared" si="368"/>
        <v>0</v>
      </c>
      <c r="N749" s="356">
        <f t="shared" si="368"/>
        <v>0</v>
      </c>
      <c r="O749" s="355">
        <f t="shared" si="368"/>
        <v>40274.350300000006</v>
      </c>
      <c r="P749" s="515">
        <f t="shared" si="368"/>
        <v>-57.727969999999985</v>
      </c>
      <c r="Q749" s="469">
        <f t="shared" si="368"/>
        <v>40216.622330000006</v>
      </c>
    </row>
    <row r="750" spans="1:17">
      <c r="A750" s="370" t="s">
        <v>33</v>
      </c>
      <c r="B750" s="390" t="s">
        <v>30</v>
      </c>
      <c r="C750" s="390" t="s">
        <v>60</v>
      </c>
      <c r="D750" s="390" t="s">
        <v>156</v>
      </c>
      <c r="E750" s="390" t="s">
        <v>651</v>
      </c>
      <c r="F750" s="390" t="s">
        <v>209</v>
      </c>
      <c r="G750" s="67">
        <v>29509.200000000001</v>
      </c>
      <c r="H750" s="114"/>
      <c r="I750" s="95">
        <v>2300</v>
      </c>
      <c r="J750" s="95"/>
      <c r="K750" s="95"/>
      <c r="L750" s="95"/>
      <c r="M750" s="497"/>
      <c r="N750" s="579"/>
      <c r="O750" s="352">
        <f t="shared" si="337"/>
        <v>31809.200000000001</v>
      </c>
      <c r="P750" s="494">
        <f t="shared" si="348"/>
        <v>212.20276999999987</v>
      </c>
      <c r="Q750" s="497">
        <v>32021.402770000001</v>
      </c>
    </row>
    <row r="751" spans="1:17">
      <c r="A751" s="395" t="s">
        <v>38</v>
      </c>
      <c r="B751" s="390" t="s">
        <v>30</v>
      </c>
      <c r="C751" s="390" t="s">
        <v>60</v>
      </c>
      <c r="D751" s="390" t="s">
        <v>156</v>
      </c>
      <c r="E751" s="390" t="s">
        <v>651</v>
      </c>
      <c r="F751" s="390" t="s">
        <v>83</v>
      </c>
      <c r="G751" s="67">
        <v>1362.7</v>
      </c>
      <c r="H751" s="114"/>
      <c r="I751" s="95"/>
      <c r="J751" s="95"/>
      <c r="K751" s="95"/>
      <c r="L751" s="95">
        <v>-125</v>
      </c>
      <c r="M751" s="497"/>
      <c r="N751" s="579"/>
      <c r="O751" s="352">
        <f t="shared" si="337"/>
        <v>1237.7</v>
      </c>
      <c r="P751" s="494">
        <f t="shared" si="348"/>
        <v>-249.87224000000003</v>
      </c>
      <c r="Q751" s="497">
        <v>987.82776000000001</v>
      </c>
    </row>
    <row r="752" spans="1:17" ht="22.5">
      <c r="A752" s="395" t="s">
        <v>44</v>
      </c>
      <c r="B752" s="390" t="s">
        <v>30</v>
      </c>
      <c r="C752" s="390" t="s">
        <v>60</v>
      </c>
      <c r="D752" s="390" t="s">
        <v>156</v>
      </c>
      <c r="E752" s="390" t="s">
        <v>651</v>
      </c>
      <c r="F752" s="390" t="s">
        <v>45</v>
      </c>
      <c r="G752" s="67">
        <v>724.6</v>
      </c>
      <c r="H752" s="114"/>
      <c r="I752" s="95">
        <f>30</f>
        <v>30</v>
      </c>
      <c r="J752" s="95"/>
      <c r="K752" s="95">
        <v>30</v>
      </c>
      <c r="L752" s="95">
        <f>40+80+17.421</f>
        <v>137.42099999999999</v>
      </c>
      <c r="M752" s="497"/>
      <c r="N752" s="579"/>
      <c r="O752" s="352">
        <f t="shared" si="337"/>
        <v>922.02099999999996</v>
      </c>
      <c r="P752" s="494">
        <f t="shared" si="348"/>
        <v>350.38779999999997</v>
      </c>
      <c r="Q752" s="497">
        <v>1272.4087999999999</v>
      </c>
    </row>
    <row r="753" spans="1:17">
      <c r="A753" s="395" t="s">
        <v>46</v>
      </c>
      <c r="B753" s="390" t="s">
        <v>30</v>
      </c>
      <c r="C753" s="390" t="s">
        <v>60</v>
      </c>
      <c r="D753" s="390" t="s">
        <v>156</v>
      </c>
      <c r="E753" s="390" t="s">
        <v>651</v>
      </c>
      <c r="F753" s="390" t="s">
        <v>47</v>
      </c>
      <c r="G753" s="67">
        <f>5615+200</f>
        <v>5815</v>
      </c>
      <c r="H753" s="114">
        <f>26.3503+285.1</f>
        <v>311.45030000000003</v>
      </c>
      <c r="I753" s="95">
        <f>-4-30</f>
        <v>-34</v>
      </c>
      <c r="J753" s="95"/>
      <c r="K753" s="95">
        <v>-30</v>
      </c>
      <c r="L753" s="95">
        <f>-43.5-80-17.421+125+106</f>
        <v>90.079000000000008</v>
      </c>
      <c r="M753" s="497"/>
      <c r="N753" s="579"/>
      <c r="O753" s="352">
        <f t="shared" ref="O753:O818" si="369">I753+H753+G753+J753+K753+L753+M753+N753</f>
        <v>6152.5293000000001</v>
      </c>
      <c r="P753" s="494">
        <f t="shared" si="348"/>
        <v>-392.40254999999979</v>
      </c>
      <c r="Q753" s="497">
        <v>5760.1267500000004</v>
      </c>
    </row>
    <row r="754" spans="1:17">
      <c r="A754" s="394" t="s">
        <v>48</v>
      </c>
      <c r="B754" s="390" t="s">
        <v>30</v>
      </c>
      <c r="C754" s="390" t="s">
        <v>60</v>
      </c>
      <c r="D754" s="390" t="s">
        <v>156</v>
      </c>
      <c r="E754" s="390" t="s">
        <v>651</v>
      </c>
      <c r="F754" s="390" t="s">
        <v>49</v>
      </c>
      <c r="G754" s="67">
        <v>139.56</v>
      </c>
      <c r="H754" s="114"/>
      <c r="I754" s="95"/>
      <c r="J754" s="95"/>
      <c r="K754" s="95"/>
      <c r="L754" s="95">
        <f>-0.9</f>
        <v>-0.9</v>
      </c>
      <c r="M754" s="497"/>
      <c r="N754" s="579"/>
      <c r="O754" s="352">
        <f t="shared" si="369"/>
        <v>138.66</v>
      </c>
      <c r="P754" s="494">
        <f t="shared" si="348"/>
        <v>19.84196</v>
      </c>
      <c r="Q754" s="497">
        <v>158.50196</v>
      </c>
    </row>
    <row r="755" spans="1:17" s="23" customFormat="1">
      <c r="A755" s="394" t="s">
        <v>50</v>
      </c>
      <c r="B755" s="390" t="s">
        <v>30</v>
      </c>
      <c r="C755" s="390" t="s">
        <v>60</v>
      </c>
      <c r="D755" s="390" t="s">
        <v>156</v>
      </c>
      <c r="E755" s="390" t="s">
        <v>651</v>
      </c>
      <c r="F755" s="390" t="s">
        <v>51</v>
      </c>
      <c r="G755" s="67">
        <v>5.84</v>
      </c>
      <c r="H755" s="114"/>
      <c r="I755" s="95">
        <v>4</v>
      </c>
      <c r="J755" s="95"/>
      <c r="K755" s="95"/>
      <c r="L755" s="95">
        <f>3.5+0.9</f>
        <v>4.4000000000000004</v>
      </c>
      <c r="M755" s="497"/>
      <c r="N755" s="579"/>
      <c r="O755" s="352">
        <f t="shared" si="369"/>
        <v>14.24</v>
      </c>
      <c r="P755" s="494">
        <f t="shared" si="348"/>
        <v>2.1142899999999987</v>
      </c>
      <c r="Q755" s="497">
        <v>16.354289999999999</v>
      </c>
    </row>
    <row r="756" spans="1:17">
      <c r="A756" s="388" t="s">
        <v>652</v>
      </c>
      <c r="B756" s="389" t="s">
        <v>30</v>
      </c>
      <c r="C756" s="389" t="s">
        <v>60</v>
      </c>
      <c r="D756" s="389" t="s">
        <v>156</v>
      </c>
      <c r="E756" s="389" t="s">
        <v>653</v>
      </c>
      <c r="F756" s="389"/>
      <c r="G756" s="112">
        <f t="shared" ref="G756:M756" si="370">G758</f>
        <v>100</v>
      </c>
      <c r="H756" s="112">
        <f t="shared" si="370"/>
        <v>0</v>
      </c>
      <c r="I756" s="112">
        <f t="shared" si="370"/>
        <v>40.747999999999998</v>
      </c>
      <c r="J756" s="112">
        <f t="shared" si="370"/>
        <v>0</v>
      </c>
      <c r="K756" s="112">
        <f t="shared" si="370"/>
        <v>0</v>
      </c>
      <c r="L756" s="112">
        <f t="shared" si="370"/>
        <v>0</v>
      </c>
      <c r="M756" s="469">
        <f t="shared" si="370"/>
        <v>0</v>
      </c>
      <c r="N756" s="356">
        <f>N758+N757</f>
        <v>0</v>
      </c>
      <c r="O756" s="350">
        <f t="shared" ref="O756:Q756" si="371">O758+O757</f>
        <v>140.74799999999999</v>
      </c>
      <c r="P756" s="476">
        <f t="shared" si="371"/>
        <v>0</v>
      </c>
      <c r="Q756" s="469">
        <f t="shared" si="371"/>
        <v>140.74799999999999</v>
      </c>
    </row>
    <row r="757" spans="1:17" s="23" customFormat="1" ht="22.5">
      <c r="A757" s="395" t="s">
        <v>44</v>
      </c>
      <c r="B757" s="390" t="s">
        <v>30</v>
      </c>
      <c r="C757" s="390" t="s">
        <v>60</v>
      </c>
      <c r="D757" s="390" t="s">
        <v>156</v>
      </c>
      <c r="E757" s="390" t="s">
        <v>653</v>
      </c>
      <c r="F757" s="390" t="s">
        <v>45</v>
      </c>
      <c r="G757" s="112"/>
      <c r="H757" s="112"/>
      <c r="I757" s="366"/>
      <c r="J757" s="366"/>
      <c r="K757" s="366"/>
      <c r="L757" s="366"/>
      <c r="M757" s="469"/>
      <c r="N757" s="357"/>
      <c r="O757" s="355"/>
      <c r="P757" s="537">
        <v>140.56</v>
      </c>
      <c r="Q757" s="503">
        <v>140.56</v>
      </c>
    </row>
    <row r="758" spans="1:17">
      <c r="A758" s="395" t="s">
        <v>46</v>
      </c>
      <c r="B758" s="390" t="s">
        <v>30</v>
      </c>
      <c r="C758" s="390" t="s">
        <v>60</v>
      </c>
      <c r="D758" s="390" t="s">
        <v>156</v>
      </c>
      <c r="E758" s="390" t="s">
        <v>653</v>
      </c>
      <c r="F758" s="390" t="s">
        <v>47</v>
      </c>
      <c r="G758" s="67">
        <v>100</v>
      </c>
      <c r="H758" s="114"/>
      <c r="I758" s="95">
        <v>40.747999999999998</v>
      </c>
      <c r="J758" s="95"/>
      <c r="K758" s="95"/>
      <c r="L758" s="95"/>
      <c r="M758" s="497"/>
      <c r="N758" s="579"/>
      <c r="O758" s="352">
        <f t="shared" si="369"/>
        <v>140.74799999999999</v>
      </c>
      <c r="P758" s="494">
        <f t="shared" si="348"/>
        <v>-140.56</v>
      </c>
      <c r="Q758" s="497">
        <v>0.188</v>
      </c>
    </row>
    <row r="759" spans="1:17" s="23" customFormat="1">
      <c r="A759" s="388" t="s">
        <v>654</v>
      </c>
      <c r="B759" s="389" t="s">
        <v>30</v>
      </c>
      <c r="C759" s="389" t="s">
        <v>60</v>
      </c>
      <c r="D759" s="389" t="s">
        <v>156</v>
      </c>
      <c r="E759" s="389" t="s">
        <v>655</v>
      </c>
      <c r="F759" s="389"/>
      <c r="G759" s="112">
        <f>G761</f>
        <v>100</v>
      </c>
      <c r="H759" s="112">
        <f>H761</f>
        <v>0</v>
      </c>
      <c r="I759" s="112">
        <f>I761</f>
        <v>759.25199999999995</v>
      </c>
      <c r="J759" s="112">
        <f>J761</f>
        <v>0</v>
      </c>
      <c r="K759" s="112">
        <f t="shared" ref="K759:M759" si="372">K761</f>
        <v>0</v>
      </c>
      <c r="L759" s="112">
        <f t="shared" si="372"/>
        <v>0</v>
      </c>
      <c r="M759" s="469">
        <f t="shared" si="372"/>
        <v>0</v>
      </c>
      <c r="N759" s="356">
        <f>N761+N760</f>
        <v>0</v>
      </c>
      <c r="O759" s="350">
        <f t="shared" ref="O759:Q759" si="373">O761+O760</f>
        <v>859.25199999999995</v>
      </c>
      <c r="P759" s="476">
        <f>P761+P760</f>
        <v>0</v>
      </c>
      <c r="Q759" s="469">
        <f t="shared" si="373"/>
        <v>859.25199999999995</v>
      </c>
    </row>
    <row r="760" spans="1:17" ht="22.5">
      <c r="A760" s="395" t="s">
        <v>44</v>
      </c>
      <c r="B760" s="390" t="s">
        <v>30</v>
      </c>
      <c r="C760" s="390" t="s">
        <v>60</v>
      </c>
      <c r="D760" s="390" t="s">
        <v>156</v>
      </c>
      <c r="E760" s="390" t="s">
        <v>655</v>
      </c>
      <c r="F760" s="390" t="s">
        <v>45</v>
      </c>
      <c r="G760" s="67"/>
      <c r="H760" s="67"/>
      <c r="I760" s="68"/>
      <c r="J760" s="68"/>
      <c r="K760" s="68"/>
      <c r="L760" s="68"/>
      <c r="M760" s="503"/>
      <c r="N760" s="582"/>
      <c r="O760" s="352"/>
      <c r="P760" s="537">
        <v>574.221</v>
      </c>
      <c r="Q760" s="503">
        <v>574.221</v>
      </c>
    </row>
    <row r="761" spans="1:17" s="23" customFormat="1">
      <c r="A761" s="395" t="s">
        <v>46</v>
      </c>
      <c r="B761" s="390" t="s">
        <v>30</v>
      </c>
      <c r="C761" s="390" t="s">
        <v>60</v>
      </c>
      <c r="D761" s="390" t="s">
        <v>156</v>
      </c>
      <c r="E761" s="390" t="s">
        <v>655</v>
      </c>
      <c r="F761" s="390" t="s">
        <v>47</v>
      </c>
      <c r="G761" s="67">
        <v>100</v>
      </c>
      <c r="H761" s="114"/>
      <c r="I761" s="95">
        <v>759.25199999999995</v>
      </c>
      <c r="J761" s="95"/>
      <c r="K761" s="95"/>
      <c r="L761" s="95"/>
      <c r="M761" s="497"/>
      <c r="N761" s="579"/>
      <c r="O761" s="352">
        <f t="shared" si="369"/>
        <v>859.25199999999995</v>
      </c>
      <c r="P761" s="494">
        <f>Q761-O761</f>
        <v>-574.221</v>
      </c>
      <c r="Q761" s="497">
        <v>285.03100000000001</v>
      </c>
    </row>
    <row r="762" spans="1:17">
      <c r="A762" s="401" t="s">
        <v>656</v>
      </c>
      <c r="B762" s="389" t="s">
        <v>30</v>
      </c>
      <c r="C762" s="389" t="s">
        <v>60</v>
      </c>
      <c r="D762" s="389" t="s">
        <v>156</v>
      </c>
      <c r="E762" s="389" t="s">
        <v>657</v>
      </c>
      <c r="F762" s="389"/>
      <c r="G762" s="112">
        <f>G763</f>
        <v>0</v>
      </c>
      <c r="H762" s="112">
        <f t="shared" ref="H762:Q762" si="374">H763</f>
        <v>0</v>
      </c>
      <c r="I762" s="112">
        <f t="shared" si="374"/>
        <v>0</v>
      </c>
      <c r="J762" s="112">
        <f t="shared" si="374"/>
        <v>0</v>
      </c>
      <c r="K762" s="112">
        <f t="shared" si="374"/>
        <v>3000</v>
      </c>
      <c r="L762" s="112">
        <f t="shared" si="374"/>
        <v>0</v>
      </c>
      <c r="M762" s="469">
        <f t="shared" si="374"/>
        <v>0</v>
      </c>
      <c r="N762" s="356">
        <f t="shared" si="374"/>
        <v>0</v>
      </c>
      <c r="O762" s="355">
        <f t="shared" si="374"/>
        <v>3000</v>
      </c>
      <c r="P762" s="515">
        <f t="shared" si="374"/>
        <v>0</v>
      </c>
      <c r="Q762" s="469">
        <f t="shared" si="374"/>
        <v>3000</v>
      </c>
    </row>
    <row r="763" spans="1:17" s="23" customFormat="1">
      <c r="A763" s="395" t="s">
        <v>46</v>
      </c>
      <c r="B763" s="390" t="s">
        <v>30</v>
      </c>
      <c r="C763" s="390" t="s">
        <v>60</v>
      </c>
      <c r="D763" s="390" t="s">
        <v>156</v>
      </c>
      <c r="E763" s="390" t="s">
        <v>657</v>
      </c>
      <c r="F763" s="390" t="s">
        <v>47</v>
      </c>
      <c r="G763" s="67"/>
      <c r="H763" s="114"/>
      <c r="I763" s="95"/>
      <c r="J763" s="95"/>
      <c r="K763" s="95">
        <v>3000</v>
      </c>
      <c r="L763" s="95"/>
      <c r="M763" s="497"/>
      <c r="N763" s="579"/>
      <c r="O763" s="352">
        <f t="shared" si="369"/>
        <v>3000</v>
      </c>
      <c r="P763" s="494">
        <f t="shared" si="348"/>
        <v>0</v>
      </c>
      <c r="Q763" s="497">
        <v>3000</v>
      </c>
    </row>
    <row r="764" spans="1:17">
      <c r="A764" s="401" t="s">
        <v>658</v>
      </c>
      <c r="B764" s="389" t="s">
        <v>30</v>
      </c>
      <c r="C764" s="389" t="s">
        <v>60</v>
      </c>
      <c r="D764" s="389" t="s">
        <v>156</v>
      </c>
      <c r="E764" s="389" t="s">
        <v>659</v>
      </c>
      <c r="F764" s="389"/>
      <c r="G764" s="112">
        <f>G765</f>
        <v>0</v>
      </c>
      <c r="H764" s="112">
        <f>H765</f>
        <v>240</v>
      </c>
      <c r="I764" s="112">
        <f>I765</f>
        <v>0</v>
      </c>
      <c r="J764" s="112">
        <f>J765</f>
        <v>0</v>
      </c>
      <c r="K764" s="112">
        <f t="shared" ref="K764:Q764" si="375">K765</f>
        <v>0</v>
      </c>
      <c r="L764" s="112">
        <f t="shared" si="375"/>
        <v>0</v>
      </c>
      <c r="M764" s="469">
        <f t="shared" si="375"/>
        <v>0</v>
      </c>
      <c r="N764" s="356">
        <f t="shared" si="375"/>
        <v>0</v>
      </c>
      <c r="O764" s="355">
        <f t="shared" si="375"/>
        <v>240</v>
      </c>
      <c r="P764" s="515">
        <f t="shared" si="375"/>
        <v>0</v>
      </c>
      <c r="Q764" s="469">
        <f t="shared" si="375"/>
        <v>240</v>
      </c>
    </row>
    <row r="765" spans="1:17" s="23" customFormat="1">
      <c r="A765" s="393" t="s">
        <v>641</v>
      </c>
      <c r="B765" s="390" t="s">
        <v>30</v>
      </c>
      <c r="C765" s="390" t="s">
        <v>60</v>
      </c>
      <c r="D765" s="390" t="s">
        <v>156</v>
      </c>
      <c r="E765" s="390" t="s">
        <v>659</v>
      </c>
      <c r="F765" s="390" t="s">
        <v>642</v>
      </c>
      <c r="G765" s="67"/>
      <c r="H765" s="114">
        <v>240</v>
      </c>
      <c r="I765" s="114"/>
      <c r="J765" s="95"/>
      <c r="K765" s="95"/>
      <c r="L765" s="95"/>
      <c r="M765" s="497"/>
      <c r="N765" s="579"/>
      <c r="O765" s="352">
        <f t="shared" si="369"/>
        <v>240</v>
      </c>
      <c r="P765" s="494">
        <f t="shared" si="348"/>
        <v>0</v>
      </c>
      <c r="Q765" s="497">
        <v>240</v>
      </c>
    </row>
    <row r="766" spans="1:17" ht="22.5">
      <c r="A766" s="397" t="s">
        <v>660</v>
      </c>
      <c r="B766" s="389" t="s">
        <v>30</v>
      </c>
      <c r="C766" s="389" t="s">
        <v>60</v>
      </c>
      <c r="D766" s="389" t="s">
        <v>156</v>
      </c>
      <c r="E766" s="389" t="s">
        <v>661</v>
      </c>
      <c r="F766" s="389"/>
      <c r="G766" s="112">
        <f>G767</f>
        <v>0</v>
      </c>
      <c r="H766" s="112">
        <f>H767</f>
        <v>0</v>
      </c>
      <c r="I766" s="112">
        <f>I767</f>
        <v>150</v>
      </c>
      <c r="J766" s="112">
        <f>J767</f>
        <v>0</v>
      </c>
      <c r="K766" s="112">
        <f t="shared" ref="K766:Q766" si="376">K767</f>
        <v>0</v>
      </c>
      <c r="L766" s="112">
        <f t="shared" si="376"/>
        <v>0</v>
      </c>
      <c r="M766" s="469">
        <f t="shared" si="376"/>
        <v>0</v>
      </c>
      <c r="N766" s="356">
        <f t="shared" si="376"/>
        <v>0</v>
      </c>
      <c r="O766" s="355">
        <f t="shared" si="376"/>
        <v>150</v>
      </c>
      <c r="P766" s="515">
        <f t="shared" si="376"/>
        <v>0</v>
      </c>
      <c r="Q766" s="469">
        <f t="shared" si="376"/>
        <v>150</v>
      </c>
    </row>
    <row r="767" spans="1:17" ht="13.5" thickBot="1">
      <c r="A767" s="498" t="s">
        <v>46</v>
      </c>
      <c r="B767" s="471" t="s">
        <v>30</v>
      </c>
      <c r="C767" s="471" t="s">
        <v>60</v>
      </c>
      <c r="D767" s="471" t="s">
        <v>156</v>
      </c>
      <c r="E767" s="471" t="s">
        <v>661</v>
      </c>
      <c r="F767" s="471" t="s">
        <v>47</v>
      </c>
      <c r="G767" s="472"/>
      <c r="H767" s="499"/>
      <c r="I767" s="500">
        <v>150</v>
      </c>
      <c r="J767" s="500"/>
      <c r="K767" s="500"/>
      <c r="L767" s="500"/>
      <c r="M767" s="501"/>
      <c r="N767" s="579"/>
      <c r="O767" s="352">
        <f t="shared" si="369"/>
        <v>150</v>
      </c>
      <c r="P767" s="477">
        <f t="shared" si="348"/>
        <v>0</v>
      </c>
      <c r="Q767" s="501">
        <v>150</v>
      </c>
    </row>
    <row r="768" spans="1:17" ht="76.5" hidden="1">
      <c r="A768" s="600" t="s">
        <v>29</v>
      </c>
      <c r="B768" s="588" t="s">
        <v>30</v>
      </c>
      <c r="C768" s="588" t="s">
        <v>60</v>
      </c>
      <c r="D768" s="588" t="s">
        <v>156</v>
      </c>
      <c r="E768" s="588" t="s">
        <v>32</v>
      </c>
      <c r="F768" s="588"/>
      <c r="G768" s="593">
        <f>G769</f>
        <v>0</v>
      </c>
      <c r="H768" s="593">
        <f t="shared" ref="H768:Q768" si="377">H769</f>
        <v>0</v>
      </c>
      <c r="I768" s="593">
        <f t="shared" si="377"/>
        <v>0</v>
      </c>
      <c r="J768" s="593">
        <f t="shared" si="377"/>
        <v>468.4</v>
      </c>
      <c r="K768" s="593">
        <f t="shared" si="377"/>
        <v>0</v>
      </c>
      <c r="L768" s="593">
        <f t="shared" si="377"/>
        <v>0</v>
      </c>
      <c r="M768" s="593">
        <f t="shared" si="377"/>
        <v>0</v>
      </c>
      <c r="N768" s="309">
        <f t="shared" si="377"/>
        <v>0</v>
      </c>
      <c r="O768" s="310">
        <f t="shared" si="377"/>
        <v>468.4</v>
      </c>
      <c r="P768" s="602">
        <f t="shared" si="377"/>
        <v>-468.4</v>
      </c>
      <c r="Q768" s="602">
        <f t="shared" si="377"/>
        <v>0</v>
      </c>
    </row>
    <row r="769" spans="1:17" s="100" customFormat="1" hidden="1">
      <c r="A769" s="17" t="s">
        <v>33</v>
      </c>
      <c r="B769" s="27" t="s">
        <v>30</v>
      </c>
      <c r="C769" s="27" t="s">
        <v>60</v>
      </c>
      <c r="D769" s="27" t="s">
        <v>156</v>
      </c>
      <c r="E769" s="27" t="s">
        <v>32</v>
      </c>
      <c r="F769" s="27" t="s">
        <v>209</v>
      </c>
      <c r="G769" s="28"/>
      <c r="H769" s="29"/>
      <c r="I769" s="30"/>
      <c r="J769" s="30">
        <v>468.4</v>
      </c>
      <c r="K769" s="30"/>
      <c r="L769" s="30"/>
      <c r="M769" s="30"/>
      <c r="N769" s="126"/>
      <c r="O769" s="311">
        <f t="shared" si="369"/>
        <v>468.4</v>
      </c>
      <c r="P769" s="287">
        <f t="shared" si="348"/>
        <v>-468.4</v>
      </c>
      <c r="Q769" s="308">
        <v>0</v>
      </c>
    </row>
    <row r="770" spans="1:17">
      <c r="A770" s="465" t="s">
        <v>662</v>
      </c>
      <c r="B770" s="466"/>
      <c r="C770" s="466" t="s">
        <v>211</v>
      </c>
      <c r="D770" s="466"/>
      <c r="E770" s="466"/>
      <c r="F770" s="466"/>
      <c r="G770" s="467">
        <f>G771</f>
        <v>31356.52</v>
      </c>
      <c r="H770" s="467">
        <f t="shared" ref="H770:Q770" si="378">H771</f>
        <v>85.01361</v>
      </c>
      <c r="I770" s="467">
        <f t="shared" si="378"/>
        <v>503.72200000000004</v>
      </c>
      <c r="J770" s="467">
        <f t="shared" si="378"/>
        <v>1576.59</v>
      </c>
      <c r="K770" s="467">
        <f t="shared" si="378"/>
        <v>2970</v>
      </c>
      <c r="L770" s="467">
        <f t="shared" si="378"/>
        <v>340</v>
      </c>
      <c r="M770" s="468">
        <f t="shared" si="378"/>
        <v>0</v>
      </c>
      <c r="N770" s="356">
        <f t="shared" si="378"/>
        <v>0</v>
      </c>
      <c r="O770" s="350">
        <f t="shared" si="378"/>
        <v>36831.845610000004</v>
      </c>
      <c r="P770" s="475">
        <f t="shared" si="378"/>
        <v>-850.00000000000034</v>
      </c>
      <c r="Q770" s="468">
        <f t="shared" si="378"/>
        <v>35981.845610000004</v>
      </c>
    </row>
    <row r="771" spans="1:17">
      <c r="A771" s="388" t="s">
        <v>663</v>
      </c>
      <c r="B771" s="389" t="s">
        <v>30</v>
      </c>
      <c r="C771" s="389" t="s">
        <v>211</v>
      </c>
      <c r="D771" s="389" t="s">
        <v>25</v>
      </c>
      <c r="E771" s="389" t="s">
        <v>664</v>
      </c>
      <c r="F771" s="389"/>
      <c r="G771" s="112">
        <f>G772+G801+G779</f>
        <v>31356.52</v>
      </c>
      <c r="H771" s="112">
        <f t="shared" ref="H771:Q771" si="379">H772+H801+H779</f>
        <v>85.01361</v>
      </c>
      <c r="I771" s="112">
        <f t="shared" si="379"/>
        <v>503.72200000000004</v>
      </c>
      <c r="J771" s="112">
        <f t="shared" si="379"/>
        <v>1576.59</v>
      </c>
      <c r="K771" s="112">
        <f t="shared" si="379"/>
        <v>2970</v>
      </c>
      <c r="L771" s="112">
        <f t="shared" si="379"/>
        <v>340</v>
      </c>
      <c r="M771" s="469">
        <f t="shared" si="379"/>
        <v>0</v>
      </c>
      <c r="N771" s="356">
        <f t="shared" si="379"/>
        <v>0</v>
      </c>
      <c r="O771" s="355">
        <f t="shared" si="379"/>
        <v>36831.845610000004</v>
      </c>
      <c r="P771" s="515">
        <f t="shared" si="379"/>
        <v>-850.00000000000034</v>
      </c>
      <c r="Q771" s="469">
        <f t="shared" si="379"/>
        <v>35981.845610000004</v>
      </c>
    </row>
    <row r="772" spans="1:17">
      <c r="A772" s="388" t="s">
        <v>271</v>
      </c>
      <c r="B772" s="389" t="s">
        <v>30</v>
      </c>
      <c r="C772" s="389" t="s">
        <v>211</v>
      </c>
      <c r="D772" s="389" t="s">
        <v>25</v>
      </c>
      <c r="E772" s="389" t="s">
        <v>665</v>
      </c>
      <c r="F772" s="389"/>
      <c r="G772" s="112">
        <f>G773+G774+G775+G776+G777+G778</f>
        <v>16005.759999999998</v>
      </c>
      <c r="H772" s="112">
        <f>H773+H774+H775+H776+H777+H778</f>
        <v>0</v>
      </c>
      <c r="I772" s="112">
        <f>I773+I774+I775+I776+I777+I778</f>
        <v>0</v>
      </c>
      <c r="J772" s="112">
        <f>J773+J774+J775+J776+J777+J778</f>
        <v>0</v>
      </c>
      <c r="K772" s="112">
        <f t="shared" ref="K772:Q772" si="380">K773+K774+K775+K776+K777+K778</f>
        <v>420</v>
      </c>
      <c r="L772" s="112">
        <f t="shared" si="380"/>
        <v>235</v>
      </c>
      <c r="M772" s="469">
        <f t="shared" si="380"/>
        <v>0</v>
      </c>
      <c r="N772" s="356">
        <f t="shared" si="380"/>
        <v>0</v>
      </c>
      <c r="O772" s="355">
        <f t="shared" si="380"/>
        <v>16660.759999999998</v>
      </c>
      <c r="P772" s="515">
        <f t="shared" si="380"/>
        <v>109.99999999999955</v>
      </c>
      <c r="Q772" s="469">
        <f t="shared" si="380"/>
        <v>16770.760000000002</v>
      </c>
    </row>
    <row r="773" spans="1:17">
      <c r="A773" s="370" t="s">
        <v>33</v>
      </c>
      <c r="B773" s="390" t="s">
        <v>30</v>
      </c>
      <c r="C773" s="390" t="s">
        <v>211</v>
      </c>
      <c r="D773" s="390" t="s">
        <v>25</v>
      </c>
      <c r="E773" s="390" t="s">
        <v>665</v>
      </c>
      <c r="F773" s="390" t="s">
        <v>209</v>
      </c>
      <c r="G773" s="67">
        <v>11885.05</v>
      </c>
      <c r="H773" s="114"/>
      <c r="I773" s="95"/>
      <c r="J773" s="95"/>
      <c r="K773" s="95"/>
      <c r="L773" s="95"/>
      <c r="M773" s="497"/>
      <c r="N773" s="579"/>
      <c r="O773" s="352">
        <f t="shared" si="369"/>
        <v>11885.05</v>
      </c>
      <c r="P773" s="494">
        <f t="shared" ref="P773:P835" si="381">Q773-O773</f>
        <v>253.80853999999999</v>
      </c>
      <c r="Q773" s="497">
        <v>12138.858539999999</v>
      </c>
    </row>
    <row r="774" spans="1:17">
      <c r="A774" s="395" t="s">
        <v>38</v>
      </c>
      <c r="B774" s="390" t="s">
        <v>30</v>
      </c>
      <c r="C774" s="390" t="s">
        <v>211</v>
      </c>
      <c r="D774" s="390" t="s">
        <v>25</v>
      </c>
      <c r="E774" s="390" t="s">
        <v>665</v>
      </c>
      <c r="F774" s="390" t="s">
        <v>83</v>
      </c>
      <c r="G774" s="67">
        <v>445.6</v>
      </c>
      <c r="H774" s="114"/>
      <c r="I774" s="95"/>
      <c r="J774" s="95"/>
      <c r="K774" s="95">
        <v>300</v>
      </c>
      <c r="L774" s="95"/>
      <c r="M774" s="497"/>
      <c r="N774" s="579"/>
      <c r="O774" s="352">
        <f t="shared" si="369"/>
        <v>745.6</v>
      </c>
      <c r="P774" s="494">
        <f t="shared" si="381"/>
        <v>-262.30854000000005</v>
      </c>
      <c r="Q774" s="497">
        <v>483.29145999999997</v>
      </c>
    </row>
    <row r="775" spans="1:17" ht="22.5">
      <c r="A775" s="395" t="s">
        <v>44</v>
      </c>
      <c r="B775" s="390" t="s">
        <v>30</v>
      </c>
      <c r="C775" s="390" t="s">
        <v>211</v>
      </c>
      <c r="D775" s="390" t="s">
        <v>25</v>
      </c>
      <c r="E775" s="390" t="s">
        <v>665</v>
      </c>
      <c r="F775" s="390" t="s">
        <v>45</v>
      </c>
      <c r="G775" s="67">
        <v>291.56</v>
      </c>
      <c r="H775" s="114"/>
      <c r="I775" s="95"/>
      <c r="J775" s="95">
        <v>30</v>
      </c>
      <c r="K775" s="95">
        <v>120</v>
      </c>
      <c r="L775" s="95">
        <v>150</v>
      </c>
      <c r="M775" s="497"/>
      <c r="N775" s="579"/>
      <c r="O775" s="352">
        <f t="shared" si="369"/>
        <v>591.55999999999995</v>
      </c>
      <c r="P775" s="494">
        <f t="shared" si="381"/>
        <v>436.29999999999995</v>
      </c>
      <c r="Q775" s="497">
        <v>1027.8599999999999</v>
      </c>
    </row>
    <row r="776" spans="1:17">
      <c r="A776" s="395" t="s">
        <v>46</v>
      </c>
      <c r="B776" s="390" t="s">
        <v>30</v>
      </c>
      <c r="C776" s="390" t="s">
        <v>211</v>
      </c>
      <c r="D776" s="390" t="s">
        <v>25</v>
      </c>
      <c r="E776" s="390" t="s">
        <v>665</v>
      </c>
      <c r="F776" s="390" t="s">
        <v>47</v>
      </c>
      <c r="G776" s="67">
        <f>2937.05+339</f>
        <v>3276.05</v>
      </c>
      <c r="H776" s="114"/>
      <c r="I776" s="95"/>
      <c r="J776" s="95">
        <v>-30</v>
      </c>
      <c r="K776" s="95"/>
      <c r="L776" s="95">
        <v>85</v>
      </c>
      <c r="M776" s="497"/>
      <c r="N776" s="579"/>
      <c r="O776" s="352">
        <f t="shared" si="369"/>
        <v>3331.05</v>
      </c>
      <c r="P776" s="494">
        <f t="shared" si="381"/>
        <v>-334.60000000000036</v>
      </c>
      <c r="Q776" s="497">
        <v>2996.45</v>
      </c>
    </row>
    <row r="777" spans="1:17" s="23" customFormat="1" ht="54" customHeight="1">
      <c r="A777" s="394" t="s">
        <v>48</v>
      </c>
      <c r="B777" s="390" t="s">
        <v>30</v>
      </c>
      <c r="C777" s="390" t="s">
        <v>211</v>
      </c>
      <c r="D777" s="390" t="s">
        <v>25</v>
      </c>
      <c r="E777" s="390" t="s">
        <v>665</v>
      </c>
      <c r="F777" s="390" t="s">
        <v>49</v>
      </c>
      <c r="G777" s="67">
        <v>30.9</v>
      </c>
      <c r="H777" s="114"/>
      <c r="I777" s="95"/>
      <c r="J777" s="95"/>
      <c r="K777" s="95"/>
      <c r="L777" s="95"/>
      <c r="M777" s="497"/>
      <c r="N777" s="579"/>
      <c r="O777" s="352">
        <f t="shared" si="369"/>
        <v>30.9</v>
      </c>
      <c r="P777" s="494">
        <f t="shared" si="381"/>
        <v>3</v>
      </c>
      <c r="Q777" s="497">
        <v>33.9</v>
      </c>
    </row>
    <row r="778" spans="1:17" s="23" customFormat="1" ht="13.5" customHeight="1">
      <c r="A778" s="394" t="s">
        <v>50</v>
      </c>
      <c r="B778" s="390" t="s">
        <v>30</v>
      </c>
      <c r="C778" s="390" t="s">
        <v>211</v>
      </c>
      <c r="D778" s="390" t="s">
        <v>25</v>
      </c>
      <c r="E778" s="390" t="s">
        <v>665</v>
      </c>
      <c r="F778" s="390" t="s">
        <v>51</v>
      </c>
      <c r="G778" s="67">
        <f>15.6+61</f>
        <v>76.599999999999994</v>
      </c>
      <c r="H778" s="114"/>
      <c r="I778" s="95"/>
      <c r="J778" s="95"/>
      <c r="K778" s="95"/>
      <c r="L778" s="95"/>
      <c r="M778" s="497"/>
      <c r="N778" s="579"/>
      <c r="O778" s="352">
        <f t="shared" si="369"/>
        <v>76.599999999999994</v>
      </c>
      <c r="P778" s="494">
        <f t="shared" si="381"/>
        <v>13.800000000000011</v>
      </c>
      <c r="Q778" s="497">
        <v>90.4</v>
      </c>
    </row>
    <row r="779" spans="1:17" ht="33.75">
      <c r="A779" s="388" t="s">
        <v>666</v>
      </c>
      <c r="B779" s="389" t="s">
        <v>30</v>
      </c>
      <c r="C779" s="389" t="s">
        <v>211</v>
      </c>
      <c r="D779" s="389" t="s">
        <v>25</v>
      </c>
      <c r="E779" s="389" t="s">
        <v>667</v>
      </c>
      <c r="F779" s="389"/>
      <c r="G779" s="112">
        <f>G780+G783+G785+G787+G789+G791+G793+G795+G797+G799</f>
        <v>2369.5</v>
      </c>
      <c r="H779" s="112">
        <f t="shared" ref="H779:Q779" si="382">H780+H783+H785+H787+H789+H791+H793+H795+H797+H799</f>
        <v>0</v>
      </c>
      <c r="I779" s="112">
        <f t="shared" si="382"/>
        <v>118.122</v>
      </c>
      <c r="J779" s="112">
        <f t="shared" si="382"/>
        <v>1260</v>
      </c>
      <c r="K779" s="112">
        <f t="shared" si="382"/>
        <v>2550</v>
      </c>
      <c r="L779" s="112">
        <f t="shared" si="382"/>
        <v>105</v>
      </c>
      <c r="M779" s="469">
        <f t="shared" si="382"/>
        <v>0</v>
      </c>
      <c r="N779" s="356">
        <f t="shared" si="382"/>
        <v>0</v>
      </c>
      <c r="O779" s="355">
        <f t="shared" si="382"/>
        <v>6402.6220000000003</v>
      </c>
      <c r="P779" s="515">
        <f t="shared" si="382"/>
        <v>-960</v>
      </c>
      <c r="Q779" s="469">
        <f t="shared" si="382"/>
        <v>5442.6220000000003</v>
      </c>
    </row>
    <row r="780" spans="1:17" s="23" customFormat="1" ht="79.5" customHeight="1">
      <c r="A780" s="388" t="s">
        <v>668</v>
      </c>
      <c r="B780" s="389" t="s">
        <v>30</v>
      </c>
      <c r="C780" s="389" t="s">
        <v>211</v>
      </c>
      <c r="D780" s="389" t="s">
        <v>25</v>
      </c>
      <c r="E780" s="389" t="s">
        <v>669</v>
      </c>
      <c r="F780" s="389"/>
      <c r="G780" s="112">
        <f>G782+G781</f>
        <v>440</v>
      </c>
      <c r="H780" s="112">
        <f t="shared" ref="H780:Q780" si="383">H782+H781</f>
        <v>0</v>
      </c>
      <c r="I780" s="112">
        <f t="shared" si="383"/>
        <v>0</v>
      </c>
      <c r="J780" s="112">
        <f t="shared" si="383"/>
        <v>300</v>
      </c>
      <c r="K780" s="112">
        <f t="shared" si="383"/>
        <v>0</v>
      </c>
      <c r="L780" s="112">
        <f t="shared" si="383"/>
        <v>0</v>
      </c>
      <c r="M780" s="469">
        <f t="shared" si="383"/>
        <v>0</v>
      </c>
      <c r="N780" s="356">
        <f t="shared" si="383"/>
        <v>0</v>
      </c>
      <c r="O780" s="355">
        <f t="shared" si="383"/>
        <v>740</v>
      </c>
      <c r="P780" s="515">
        <f t="shared" si="383"/>
        <v>-2.3092638912203256E-14</v>
      </c>
      <c r="Q780" s="469">
        <f t="shared" si="383"/>
        <v>740</v>
      </c>
    </row>
    <row r="781" spans="1:17">
      <c r="A781" s="395" t="s">
        <v>38</v>
      </c>
      <c r="B781" s="390" t="s">
        <v>30</v>
      </c>
      <c r="C781" s="390" t="s">
        <v>211</v>
      </c>
      <c r="D781" s="390" t="s">
        <v>25</v>
      </c>
      <c r="E781" s="390" t="s">
        <v>669</v>
      </c>
      <c r="F781" s="390" t="s">
        <v>83</v>
      </c>
      <c r="G781" s="67"/>
      <c r="H781" s="67"/>
      <c r="I781" s="68"/>
      <c r="J781" s="68"/>
      <c r="K781" s="68"/>
      <c r="L781" s="68"/>
      <c r="M781" s="503"/>
      <c r="N781" s="582"/>
      <c r="O781" s="352">
        <f>N781</f>
        <v>0</v>
      </c>
      <c r="P781" s="494">
        <f t="shared" si="381"/>
        <v>12.6</v>
      </c>
      <c r="Q781" s="497">
        <v>12.6</v>
      </c>
    </row>
    <row r="782" spans="1:17" s="23" customFormat="1">
      <c r="A782" s="395" t="s">
        <v>46</v>
      </c>
      <c r="B782" s="390" t="s">
        <v>30</v>
      </c>
      <c r="C782" s="390" t="s">
        <v>211</v>
      </c>
      <c r="D782" s="390" t="s">
        <v>25</v>
      </c>
      <c r="E782" s="390" t="s">
        <v>669</v>
      </c>
      <c r="F782" s="390" t="s">
        <v>47</v>
      </c>
      <c r="G782" s="67">
        <v>440</v>
      </c>
      <c r="H782" s="114"/>
      <c r="I782" s="95"/>
      <c r="J782" s="95">
        <v>300</v>
      </c>
      <c r="K782" s="95"/>
      <c r="L782" s="95"/>
      <c r="M782" s="497"/>
      <c r="N782" s="579"/>
      <c r="O782" s="352">
        <f t="shared" si="369"/>
        <v>740</v>
      </c>
      <c r="P782" s="494">
        <f t="shared" si="381"/>
        <v>-12.600000000000023</v>
      </c>
      <c r="Q782" s="497">
        <v>727.4</v>
      </c>
    </row>
    <row r="783" spans="1:17" ht="56.25">
      <c r="A783" s="625" t="s">
        <v>670</v>
      </c>
      <c r="B783" s="389" t="s">
        <v>30</v>
      </c>
      <c r="C783" s="389" t="s">
        <v>211</v>
      </c>
      <c r="D783" s="389" t="s">
        <v>25</v>
      </c>
      <c r="E783" s="389" t="s">
        <v>671</v>
      </c>
      <c r="F783" s="389"/>
      <c r="G783" s="112">
        <f>G784</f>
        <v>35</v>
      </c>
      <c r="H783" s="112">
        <f>H784</f>
        <v>0</v>
      </c>
      <c r="I783" s="112">
        <f>I784</f>
        <v>0</v>
      </c>
      <c r="J783" s="112">
        <f>J784</f>
        <v>0</v>
      </c>
      <c r="K783" s="112">
        <f t="shared" ref="K783:Q783" si="384">K784</f>
        <v>0</v>
      </c>
      <c r="L783" s="112">
        <f t="shared" si="384"/>
        <v>0</v>
      </c>
      <c r="M783" s="469">
        <f t="shared" si="384"/>
        <v>0</v>
      </c>
      <c r="N783" s="356">
        <f t="shared" si="384"/>
        <v>0</v>
      </c>
      <c r="O783" s="355">
        <f t="shared" si="384"/>
        <v>35</v>
      </c>
      <c r="P783" s="515">
        <f t="shared" si="384"/>
        <v>0</v>
      </c>
      <c r="Q783" s="469">
        <f t="shared" si="384"/>
        <v>35</v>
      </c>
    </row>
    <row r="784" spans="1:17" s="23" customFormat="1" ht="45.75" customHeight="1">
      <c r="A784" s="395" t="s">
        <v>46</v>
      </c>
      <c r="B784" s="390" t="s">
        <v>30</v>
      </c>
      <c r="C784" s="390" t="s">
        <v>211</v>
      </c>
      <c r="D784" s="390" t="s">
        <v>25</v>
      </c>
      <c r="E784" s="390" t="s">
        <v>671</v>
      </c>
      <c r="F784" s="390" t="s">
        <v>47</v>
      </c>
      <c r="G784" s="67">
        <v>35</v>
      </c>
      <c r="H784" s="114"/>
      <c r="I784" s="95"/>
      <c r="J784" s="95"/>
      <c r="K784" s="95"/>
      <c r="L784" s="95"/>
      <c r="M784" s="497"/>
      <c r="N784" s="579"/>
      <c r="O784" s="352">
        <f t="shared" si="369"/>
        <v>35</v>
      </c>
      <c r="P784" s="494">
        <f t="shared" si="381"/>
        <v>0</v>
      </c>
      <c r="Q784" s="497">
        <v>35</v>
      </c>
    </row>
    <row r="785" spans="1:17" ht="22.5">
      <c r="A785" s="625" t="s">
        <v>672</v>
      </c>
      <c r="B785" s="389" t="s">
        <v>30</v>
      </c>
      <c r="C785" s="389" t="s">
        <v>211</v>
      </c>
      <c r="D785" s="389" t="s">
        <v>25</v>
      </c>
      <c r="E785" s="389" t="s">
        <v>673</v>
      </c>
      <c r="F785" s="389"/>
      <c r="G785" s="112">
        <f>G786</f>
        <v>45</v>
      </c>
      <c r="H785" s="112">
        <f>H786</f>
        <v>0</v>
      </c>
      <c r="I785" s="112">
        <f>I786</f>
        <v>0</v>
      </c>
      <c r="J785" s="112">
        <f>J786</f>
        <v>0</v>
      </c>
      <c r="K785" s="112">
        <f t="shared" ref="K785:Q785" si="385">K786</f>
        <v>0</v>
      </c>
      <c r="L785" s="112">
        <f t="shared" si="385"/>
        <v>0</v>
      </c>
      <c r="M785" s="469">
        <f t="shared" si="385"/>
        <v>0</v>
      </c>
      <c r="N785" s="356">
        <f t="shared" si="385"/>
        <v>0</v>
      </c>
      <c r="O785" s="355">
        <f t="shared" si="385"/>
        <v>45</v>
      </c>
      <c r="P785" s="515">
        <f t="shared" si="385"/>
        <v>0</v>
      </c>
      <c r="Q785" s="469">
        <f t="shared" si="385"/>
        <v>45</v>
      </c>
    </row>
    <row r="786" spans="1:17" s="23" customFormat="1" ht="67.5" customHeight="1">
      <c r="A786" s="395" t="s">
        <v>46</v>
      </c>
      <c r="B786" s="390" t="s">
        <v>30</v>
      </c>
      <c r="C786" s="390" t="s">
        <v>211</v>
      </c>
      <c r="D786" s="390" t="s">
        <v>25</v>
      </c>
      <c r="E786" s="390" t="s">
        <v>673</v>
      </c>
      <c r="F786" s="390" t="s">
        <v>47</v>
      </c>
      <c r="G786" s="67">
        <v>45</v>
      </c>
      <c r="H786" s="114"/>
      <c r="I786" s="95"/>
      <c r="J786" s="95"/>
      <c r="K786" s="95"/>
      <c r="L786" s="95"/>
      <c r="M786" s="497"/>
      <c r="N786" s="579"/>
      <c r="O786" s="352">
        <f t="shared" si="369"/>
        <v>45</v>
      </c>
      <c r="P786" s="494">
        <f t="shared" si="381"/>
        <v>0</v>
      </c>
      <c r="Q786" s="497">
        <v>45</v>
      </c>
    </row>
    <row r="787" spans="1:17" ht="33.75">
      <c r="A787" s="625" t="s">
        <v>674</v>
      </c>
      <c r="B787" s="389" t="s">
        <v>30</v>
      </c>
      <c r="C787" s="389" t="s">
        <v>211</v>
      </c>
      <c r="D787" s="389" t="s">
        <v>25</v>
      </c>
      <c r="E787" s="389" t="s">
        <v>675</v>
      </c>
      <c r="F787" s="389"/>
      <c r="G787" s="112">
        <f>G788</f>
        <v>950</v>
      </c>
      <c r="H787" s="112">
        <f>H788</f>
        <v>0</v>
      </c>
      <c r="I787" s="112">
        <f>I788</f>
        <v>118.122</v>
      </c>
      <c r="J787" s="112">
        <f>J788</f>
        <v>0</v>
      </c>
      <c r="K787" s="112">
        <f t="shared" ref="K787:Q787" si="386">K788</f>
        <v>0</v>
      </c>
      <c r="L787" s="112">
        <f t="shared" si="386"/>
        <v>0</v>
      </c>
      <c r="M787" s="469">
        <f t="shared" si="386"/>
        <v>0</v>
      </c>
      <c r="N787" s="356">
        <f t="shared" si="386"/>
        <v>0</v>
      </c>
      <c r="O787" s="355">
        <f t="shared" si="386"/>
        <v>1068.1220000000001</v>
      </c>
      <c r="P787" s="515">
        <f t="shared" si="386"/>
        <v>0</v>
      </c>
      <c r="Q787" s="469">
        <f t="shared" si="386"/>
        <v>1068.1220000000001</v>
      </c>
    </row>
    <row r="788" spans="1:17" s="23" customFormat="1" ht="28.5" customHeight="1">
      <c r="A788" s="395" t="s">
        <v>46</v>
      </c>
      <c r="B788" s="390" t="s">
        <v>30</v>
      </c>
      <c r="C788" s="390" t="s">
        <v>211</v>
      </c>
      <c r="D788" s="390" t="s">
        <v>25</v>
      </c>
      <c r="E788" s="390" t="s">
        <v>675</v>
      </c>
      <c r="F788" s="390" t="s">
        <v>47</v>
      </c>
      <c r="G788" s="67">
        <v>950</v>
      </c>
      <c r="H788" s="114"/>
      <c r="I788" s="95">
        <v>118.122</v>
      </c>
      <c r="J788" s="95"/>
      <c r="K788" s="95"/>
      <c r="L788" s="95"/>
      <c r="M788" s="497"/>
      <c r="N788" s="579"/>
      <c r="O788" s="352">
        <f t="shared" si="369"/>
        <v>1068.1220000000001</v>
      </c>
      <c r="P788" s="494">
        <f t="shared" si="381"/>
        <v>0</v>
      </c>
      <c r="Q788" s="497">
        <v>1068.1220000000001</v>
      </c>
    </row>
    <row r="789" spans="1:17" ht="45">
      <c r="A789" s="625" t="s">
        <v>676</v>
      </c>
      <c r="B789" s="389" t="s">
        <v>30</v>
      </c>
      <c r="C789" s="389" t="s">
        <v>211</v>
      </c>
      <c r="D789" s="389" t="s">
        <v>25</v>
      </c>
      <c r="E789" s="389" t="s">
        <v>677</v>
      </c>
      <c r="F789" s="389"/>
      <c r="G789" s="112">
        <f>G790</f>
        <v>600</v>
      </c>
      <c r="H789" s="112">
        <f>H790</f>
        <v>0</v>
      </c>
      <c r="I789" s="112">
        <f>I790</f>
        <v>0</v>
      </c>
      <c r="J789" s="112">
        <f>J790</f>
        <v>0</v>
      </c>
      <c r="K789" s="112">
        <f t="shared" ref="K789:Q789" si="387">K790</f>
        <v>0</v>
      </c>
      <c r="L789" s="112">
        <f t="shared" si="387"/>
        <v>105</v>
      </c>
      <c r="M789" s="469">
        <f t="shared" si="387"/>
        <v>0</v>
      </c>
      <c r="N789" s="356">
        <f t="shared" si="387"/>
        <v>0</v>
      </c>
      <c r="O789" s="355">
        <f t="shared" si="387"/>
        <v>705</v>
      </c>
      <c r="P789" s="515">
        <f t="shared" si="387"/>
        <v>0</v>
      </c>
      <c r="Q789" s="469">
        <f t="shared" si="387"/>
        <v>705</v>
      </c>
    </row>
    <row r="790" spans="1:17" s="23" customFormat="1" ht="26.25" customHeight="1">
      <c r="A790" s="395" t="s">
        <v>46</v>
      </c>
      <c r="B790" s="390" t="s">
        <v>30</v>
      </c>
      <c r="C790" s="390" t="s">
        <v>211</v>
      </c>
      <c r="D790" s="390" t="s">
        <v>25</v>
      </c>
      <c r="E790" s="390" t="s">
        <v>677</v>
      </c>
      <c r="F790" s="390" t="s">
        <v>47</v>
      </c>
      <c r="G790" s="67">
        <v>600</v>
      </c>
      <c r="H790" s="114"/>
      <c r="I790" s="95"/>
      <c r="J790" s="95"/>
      <c r="K790" s="95"/>
      <c r="L790" s="95">
        <f>25+80</f>
        <v>105</v>
      </c>
      <c r="M790" s="497"/>
      <c r="N790" s="579"/>
      <c r="O790" s="352">
        <f t="shared" si="369"/>
        <v>705</v>
      </c>
      <c r="P790" s="494">
        <f t="shared" si="381"/>
        <v>0</v>
      </c>
      <c r="Q790" s="497">
        <v>705</v>
      </c>
    </row>
    <row r="791" spans="1:17" ht="22.5">
      <c r="A791" s="625" t="s">
        <v>678</v>
      </c>
      <c r="B791" s="389" t="s">
        <v>30</v>
      </c>
      <c r="C791" s="389" t="s">
        <v>211</v>
      </c>
      <c r="D791" s="389" t="s">
        <v>25</v>
      </c>
      <c r="E791" s="389" t="s">
        <v>679</v>
      </c>
      <c r="F791" s="389"/>
      <c r="G791" s="112">
        <f>G792</f>
        <v>40</v>
      </c>
      <c r="H791" s="112">
        <f>H792</f>
        <v>0</v>
      </c>
      <c r="I791" s="112">
        <f>I792</f>
        <v>0</v>
      </c>
      <c r="J791" s="112">
        <f>J792</f>
        <v>0</v>
      </c>
      <c r="K791" s="112">
        <f t="shared" ref="K791:Q791" si="388">K792</f>
        <v>0</v>
      </c>
      <c r="L791" s="112">
        <f t="shared" si="388"/>
        <v>0</v>
      </c>
      <c r="M791" s="469">
        <f t="shared" si="388"/>
        <v>0</v>
      </c>
      <c r="N791" s="356">
        <f t="shared" si="388"/>
        <v>0</v>
      </c>
      <c r="O791" s="355">
        <f t="shared" si="388"/>
        <v>40</v>
      </c>
      <c r="P791" s="515">
        <f t="shared" si="388"/>
        <v>0</v>
      </c>
      <c r="Q791" s="469">
        <f t="shared" si="388"/>
        <v>40</v>
      </c>
    </row>
    <row r="792" spans="1:17" s="23" customFormat="1" ht="29.25" customHeight="1">
      <c r="A792" s="395" t="s">
        <v>46</v>
      </c>
      <c r="B792" s="390" t="s">
        <v>30</v>
      </c>
      <c r="C792" s="390" t="s">
        <v>211</v>
      </c>
      <c r="D792" s="390" t="s">
        <v>25</v>
      </c>
      <c r="E792" s="390" t="s">
        <v>679</v>
      </c>
      <c r="F792" s="390" t="s">
        <v>47</v>
      </c>
      <c r="G792" s="67">
        <v>40</v>
      </c>
      <c r="H792" s="114"/>
      <c r="I792" s="95"/>
      <c r="J792" s="95"/>
      <c r="K792" s="95"/>
      <c r="L792" s="95"/>
      <c r="M792" s="497"/>
      <c r="N792" s="579"/>
      <c r="O792" s="352">
        <f t="shared" si="369"/>
        <v>40</v>
      </c>
      <c r="P792" s="494">
        <f t="shared" si="381"/>
        <v>0</v>
      </c>
      <c r="Q792" s="497">
        <v>40</v>
      </c>
    </row>
    <row r="793" spans="1:17" ht="22.5">
      <c r="A793" s="625" t="s">
        <v>680</v>
      </c>
      <c r="B793" s="389" t="s">
        <v>30</v>
      </c>
      <c r="C793" s="389" t="s">
        <v>211</v>
      </c>
      <c r="D793" s="389" t="s">
        <v>25</v>
      </c>
      <c r="E793" s="389" t="s">
        <v>681</v>
      </c>
      <c r="F793" s="389"/>
      <c r="G793" s="112">
        <f>G794</f>
        <v>9.5</v>
      </c>
      <c r="H793" s="112">
        <f>H794</f>
        <v>0</v>
      </c>
      <c r="I793" s="112">
        <f>I794</f>
        <v>0</v>
      </c>
      <c r="J793" s="112">
        <f>J794</f>
        <v>0</v>
      </c>
      <c r="K793" s="112">
        <f t="shared" ref="K793:Q793" si="389">K794</f>
        <v>0</v>
      </c>
      <c r="L793" s="112">
        <f t="shared" si="389"/>
        <v>0</v>
      </c>
      <c r="M793" s="469">
        <f t="shared" si="389"/>
        <v>0</v>
      </c>
      <c r="N793" s="356">
        <f t="shared" si="389"/>
        <v>0</v>
      </c>
      <c r="O793" s="355">
        <f t="shared" si="389"/>
        <v>9.5</v>
      </c>
      <c r="P793" s="515">
        <f t="shared" si="389"/>
        <v>0</v>
      </c>
      <c r="Q793" s="469">
        <f t="shared" si="389"/>
        <v>9.5</v>
      </c>
    </row>
    <row r="794" spans="1:17" s="23" customFormat="1">
      <c r="A794" s="395" t="s">
        <v>46</v>
      </c>
      <c r="B794" s="390" t="s">
        <v>30</v>
      </c>
      <c r="C794" s="390" t="s">
        <v>211</v>
      </c>
      <c r="D794" s="390" t="s">
        <v>25</v>
      </c>
      <c r="E794" s="390" t="s">
        <v>681</v>
      </c>
      <c r="F794" s="390" t="s">
        <v>47</v>
      </c>
      <c r="G794" s="67">
        <v>9.5</v>
      </c>
      <c r="H794" s="114"/>
      <c r="I794" s="95"/>
      <c r="J794" s="95"/>
      <c r="K794" s="95"/>
      <c r="L794" s="95"/>
      <c r="M794" s="497"/>
      <c r="N794" s="579"/>
      <c r="O794" s="352">
        <f t="shared" si="369"/>
        <v>9.5</v>
      </c>
      <c r="P794" s="494">
        <f t="shared" si="381"/>
        <v>0</v>
      </c>
      <c r="Q794" s="497">
        <v>9.5</v>
      </c>
    </row>
    <row r="795" spans="1:17" ht="22.5">
      <c r="A795" s="625" t="s">
        <v>682</v>
      </c>
      <c r="B795" s="389" t="s">
        <v>30</v>
      </c>
      <c r="C795" s="389" t="s">
        <v>211</v>
      </c>
      <c r="D795" s="389" t="s">
        <v>25</v>
      </c>
      <c r="E795" s="389" t="s">
        <v>683</v>
      </c>
      <c r="F795" s="389"/>
      <c r="G795" s="112">
        <f>G796</f>
        <v>250</v>
      </c>
      <c r="H795" s="112">
        <f>H796</f>
        <v>0</v>
      </c>
      <c r="I795" s="112">
        <f>I796</f>
        <v>0</v>
      </c>
      <c r="J795" s="112">
        <f>J796</f>
        <v>0</v>
      </c>
      <c r="K795" s="112">
        <f t="shared" ref="K795:Q795" si="390">K796</f>
        <v>80</v>
      </c>
      <c r="L795" s="112">
        <f t="shared" si="390"/>
        <v>0</v>
      </c>
      <c r="M795" s="469">
        <f t="shared" si="390"/>
        <v>0</v>
      </c>
      <c r="N795" s="356">
        <f t="shared" si="390"/>
        <v>0</v>
      </c>
      <c r="O795" s="355">
        <f t="shared" si="390"/>
        <v>330</v>
      </c>
      <c r="P795" s="515">
        <f t="shared" si="390"/>
        <v>0</v>
      </c>
      <c r="Q795" s="469">
        <f t="shared" si="390"/>
        <v>330</v>
      </c>
    </row>
    <row r="796" spans="1:17" s="23" customFormat="1">
      <c r="A796" s="395" t="s">
        <v>46</v>
      </c>
      <c r="B796" s="390" t="s">
        <v>30</v>
      </c>
      <c r="C796" s="390" t="s">
        <v>211</v>
      </c>
      <c r="D796" s="390" t="s">
        <v>25</v>
      </c>
      <c r="E796" s="390" t="s">
        <v>683</v>
      </c>
      <c r="F796" s="390" t="s">
        <v>47</v>
      </c>
      <c r="G796" s="67">
        <v>250</v>
      </c>
      <c r="H796" s="114"/>
      <c r="I796" s="95"/>
      <c r="J796" s="95"/>
      <c r="K796" s="95">
        <v>80</v>
      </c>
      <c r="L796" s="95"/>
      <c r="M796" s="497"/>
      <c r="N796" s="579"/>
      <c r="O796" s="352">
        <f t="shared" si="369"/>
        <v>330</v>
      </c>
      <c r="P796" s="494">
        <f t="shared" si="381"/>
        <v>0</v>
      </c>
      <c r="Q796" s="497">
        <v>330</v>
      </c>
    </row>
    <row r="797" spans="1:17" ht="33.75">
      <c r="A797" s="401" t="s">
        <v>684</v>
      </c>
      <c r="B797" s="389" t="s">
        <v>30</v>
      </c>
      <c r="C797" s="389" t="s">
        <v>211</v>
      </c>
      <c r="D797" s="389" t="s">
        <v>25</v>
      </c>
      <c r="E797" s="389" t="s">
        <v>685</v>
      </c>
      <c r="F797" s="389"/>
      <c r="G797" s="112">
        <f>G798</f>
        <v>0</v>
      </c>
      <c r="H797" s="112">
        <f>H798</f>
        <v>0</v>
      </c>
      <c r="I797" s="112">
        <f>I798</f>
        <v>0</v>
      </c>
      <c r="J797" s="112">
        <f>J798</f>
        <v>960</v>
      </c>
      <c r="K797" s="112">
        <f t="shared" ref="K797:Q797" si="391">K798</f>
        <v>0</v>
      </c>
      <c r="L797" s="112">
        <f t="shared" si="391"/>
        <v>0</v>
      </c>
      <c r="M797" s="469">
        <f t="shared" si="391"/>
        <v>0</v>
      </c>
      <c r="N797" s="356">
        <f t="shared" si="391"/>
        <v>0</v>
      </c>
      <c r="O797" s="355">
        <f t="shared" si="391"/>
        <v>960</v>
      </c>
      <c r="P797" s="515">
        <f t="shared" si="391"/>
        <v>-960</v>
      </c>
      <c r="Q797" s="469">
        <f t="shared" si="391"/>
        <v>0</v>
      </c>
    </row>
    <row r="798" spans="1:17" s="23" customFormat="1">
      <c r="A798" s="370" t="s">
        <v>92</v>
      </c>
      <c r="B798" s="390" t="s">
        <v>30</v>
      </c>
      <c r="C798" s="390" t="s">
        <v>211</v>
      </c>
      <c r="D798" s="390" t="s">
        <v>25</v>
      </c>
      <c r="E798" s="390" t="s">
        <v>685</v>
      </c>
      <c r="F798" s="390" t="s">
        <v>93</v>
      </c>
      <c r="G798" s="67"/>
      <c r="H798" s="114"/>
      <c r="I798" s="95"/>
      <c r="J798" s="95">
        <v>960</v>
      </c>
      <c r="K798" s="95"/>
      <c r="L798" s="95"/>
      <c r="M798" s="497"/>
      <c r="N798" s="579"/>
      <c r="O798" s="352">
        <f t="shared" si="369"/>
        <v>960</v>
      </c>
      <c r="P798" s="494">
        <f t="shared" si="381"/>
        <v>-960</v>
      </c>
      <c r="Q798" s="497">
        <v>0</v>
      </c>
    </row>
    <row r="799" spans="1:17" s="100" customFormat="1">
      <c r="A799" s="619" t="s">
        <v>686</v>
      </c>
      <c r="B799" s="389" t="s">
        <v>30</v>
      </c>
      <c r="C799" s="389" t="s">
        <v>211</v>
      </c>
      <c r="D799" s="389" t="s">
        <v>25</v>
      </c>
      <c r="E799" s="389" t="s">
        <v>687</v>
      </c>
      <c r="F799" s="389"/>
      <c r="G799" s="112">
        <f>G800</f>
        <v>0</v>
      </c>
      <c r="H799" s="112">
        <f t="shared" ref="H799:Q799" si="392">H800</f>
        <v>0</v>
      </c>
      <c r="I799" s="112">
        <f t="shared" si="392"/>
        <v>0</v>
      </c>
      <c r="J799" s="112">
        <f t="shared" si="392"/>
        <v>0</v>
      </c>
      <c r="K799" s="112">
        <f t="shared" si="392"/>
        <v>2470</v>
      </c>
      <c r="L799" s="112">
        <f t="shared" si="392"/>
        <v>0</v>
      </c>
      <c r="M799" s="469">
        <f t="shared" si="392"/>
        <v>0</v>
      </c>
      <c r="N799" s="356">
        <f t="shared" si="392"/>
        <v>0</v>
      </c>
      <c r="O799" s="355">
        <f t="shared" si="392"/>
        <v>2470</v>
      </c>
      <c r="P799" s="515">
        <f t="shared" si="392"/>
        <v>0</v>
      </c>
      <c r="Q799" s="469">
        <f t="shared" si="392"/>
        <v>2470</v>
      </c>
    </row>
    <row r="800" spans="1:17">
      <c r="A800" s="395" t="s">
        <v>46</v>
      </c>
      <c r="B800" s="390" t="s">
        <v>30</v>
      </c>
      <c r="C800" s="390" t="s">
        <v>211</v>
      </c>
      <c r="D800" s="390" t="s">
        <v>25</v>
      </c>
      <c r="E800" s="390" t="s">
        <v>687</v>
      </c>
      <c r="F800" s="390" t="s">
        <v>47</v>
      </c>
      <c r="G800" s="67"/>
      <c r="H800" s="114"/>
      <c r="I800" s="95"/>
      <c r="J800" s="95"/>
      <c r="K800" s="95">
        <v>2470</v>
      </c>
      <c r="L800" s="95"/>
      <c r="M800" s="497"/>
      <c r="N800" s="579"/>
      <c r="O800" s="352">
        <f t="shared" si="369"/>
        <v>2470</v>
      </c>
      <c r="P800" s="494">
        <f t="shared" si="381"/>
        <v>0</v>
      </c>
      <c r="Q800" s="497">
        <v>2470</v>
      </c>
    </row>
    <row r="801" spans="1:17" ht="22.5">
      <c r="A801" s="401" t="s">
        <v>688</v>
      </c>
      <c r="B801" s="389" t="s">
        <v>30</v>
      </c>
      <c r="C801" s="389" t="s">
        <v>211</v>
      </c>
      <c r="D801" s="389" t="s">
        <v>25</v>
      </c>
      <c r="E801" s="389" t="s">
        <v>689</v>
      </c>
      <c r="F801" s="389"/>
      <c r="G801" s="112">
        <f>G802+G809+G811+G813+G815+G817+G819+G821</f>
        <v>12981.260000000002</v>
      </c>
      <c r="H801" s="112">
        <f>H802+H809+H811+H813+H815+H817+H819+H821</f>
        <v>85.01361</v>
      </c>
      <c r="I801" s="112">
        <f>I802+I809+I811+I813+I815+I817+I819+I821</f>
        <v>385.6</v>
      </c>
      <c r="J801" s="112">
        <f>J802+J809+J811+J813+J815+J817+J819+J821</f>
        <v>316.58999999999992</v>
      </c>
      <c r="K801" s="112">
        <f t="shared" ref="K801:Q801" si="393">K802+K809+K811+K813+K815+K817+K819+K821</f>
        <v>0</v>
      </c>
      <c r="L801" s="112">
        <f t="shared" si="393"/>
        <v>0</v>
      </c>
      <c r="M801" s="469">
        <f t="shared" si="393"/>
        <v>0</v>
      </c>
      <c r="N801" s="356">
        <f t="shared" si="393"/>
        <v>0</v>
      </c>
      <c r="O801" s="355">
        <f t="shared" si="393"/>
        <v>13768.463610000001</v>
      </c>
      <c r="P801" s="515">
        <f t="shared" si="393"/>
        <v>1.4210854715202004E-13</v>
      </c>
      <c r="Q801" s="469">
        <f t="shared" si="393"/>
        <v>13768.463610000001</v>
      </c>
    </row>
    <row r="802" spans="1:17">
      <c r="A802" s="388" t="s">
        <v>690</v>
      </c>
      <c r="B802" s="389" t="s">
        <v>30</v>
      </c>
      <c r="C802" s="389" t="s">
        <v>211</v>
      </c>
      <c r="D802" s="389" t="s">
        <v>25</v>
      </c>
      <c r="E802" s="389" t="s">
        <v>691</v>
      </c>
      <c r="F802" s="389"/>
      <c r="G802" s="112">
        <f>G803+G804+G805+G806+G807+G808</f>
        <v>11244.760000000002</v>
      </c>
      <c r="H802" s="112">
        <f>H803+H804+H805+H806+H807+H808</f>
        <v>85.01361</v>
      </c>
      <c r="I802" s="112">
        <f>I803+I804+I805+I806+I807+I808</f>
        <v>385.6</v>
      </c>
      <c r="J802" s="112">
        <f>J803+J804+J805+J806+J807+J808</f>
        <v>-69.010000000000048</v>
      </c>
      <c r="K802" s="112">
        <f t="shared" ref="K802:Q802" si="394">K803+K804+K805+K806+K807+K808</f>
        <v>0</v>
      </c>
      <c r="L802" s="112">
        <f t="shared" si="394"/>
        <v>-316.58999999999997</v>
      </c>
      <c r="M802" s="469">
        <f t="shared" si="394"/>
        <v>0</v>
      </c>
      <c r="N802" s="356">
        <f t="shared" si="394"/>
        <v>0</v>
      </c>
      <c r="O802" s="355">
        <f t="shared" si="394"/>
        <v>11329.77361</v>
      </c>
      <c r="P802" s="515">
        <f t="shared" si="394"/>
        <v>1.4210854715202004E-13</v>
      </c>
      <c r="Q802" s="469">
        <f t="shared" si="394"/>
        <v>11329.77361</v>
      </c>
    </row>
    <row r="803" spans="1:17">
      <c r="A803" s="370" t="s">
        <v>33</v>
      </c>
      <c r="B803" s="390" t="s">
        <v>30</v>
      </c>
      <c r="C803" s="390" t="s">
        <v>211</v>
      </c>
      <c r="D803" s="390" t="s">
        <v>25</v>
      </c>
      <c r="E803" s="390" t="s">
        <v>691</v>
      </c>
      <c r="F803" s="390" t="s">
        <v>209</v>
      </c>
      <c r="G803" s="67">
        <v>7361.77</v>
      </c>
      <c r="H803" s="114"/>
      <c r="I803" s="95"/>
      <c r="J803" s="95"/>
      <c r="K803" s="95"/>
      <c r="L803" s="95"/>
      <c r="M803" s="497"/>
      <c r="N803" s="579"/>
      <c r="O803" s="352">
        <f t="shared" si="369"/>
        <v>7361.77</v>
      </c>
      <c r="P803" s="494">
        <f t="shared" si="381"/>
        <v>0</v>
      </c>
      <c r="Q803" s="497">
        <v>7361.77</v>
      </c>
    </row>
    <row r="804" spans="1:17">
      <c r="A804" s="395" t="s">
        <v>38</v>
      </c>
      <c r="B804" s="390" t="s">
        <v>30</v>
      </c>
      <c r="C804" s="390" t="s">
        <v>211</v>
      </c>
      <c r="D804" s="390" t="s">
        <v>25</v>
      </c>
      <c r="E804" s="390" t="s">
        <v>691</v>
      </c>
      <c r="F804" s="390" t="s">
        <v>83</v>
      </c>
      <c r="G804" s="67">
        <v>245.68</v>
      </c>
      <c r="H804" s="114"/>
      <c r="I804" s="95">
        <v>10.6</v>
      </c>
      <c r="J804" s="95"/>
      <c r="K804" s="95"/>
      <c r="L804" s="95"/>
      <c r="M804" s="497"/>
      <c r="N804" s="579"/>
      <c r="O804" s="352">
        <f t="shared" si="369"/>
        <v>256.28000000000003</v>
      </c>
      <c r="P804" s="494">
        <f t="shared" si="381"/>
        <v>-113.09670000000003</v>
      </c>
      <c r="Q804" s="497">
        <v>143.1833</v>
      </c>
    </row>
    <row r="805" spans="1:17" ht="22.5">
      <c r="A805" s="395" t="s">
        <v>44</v>
      </c>
      <c r="B805" s="390" t="s">
        <v>30</v>
      </c>
      <c r="C805" s="390" t="s">
        <v>211</v>
      </c>
      <c r="D805" s="390" t="s">
        <v>25</v>
      </c>
      <c r="E805" s="390" t="s">
        <v>691</v>
      </c>
      <c r="F805" s="390" t="s">
        <v>45</v>
      </c>
      <c r="G805" s="67">
        <v>109.78</v>
      </c>
      <c r="H805" s="114"/>
      <c r="I805" s="95">
        <f>29.302+215.6</f>
        <v>244.90199999999999</v>
      </c>
      <c r="J805" s="95">
        <f>-215.6+500</f>
        <v>284.39999999999998</v>
      </c>
      <c r="K805" s="95"/>
      <c r="L805" s="95"/>
      <c r="M805" s="497"/>
      <c r="N805" s="579"/>
      <c r="O805" s="352">
        <f t="shared" si="369"/>
        <v>639.08199999999999</v>
      </c>
      <c r="P805" s="494">
        <f t="shared" si="381"/>
        <v>119.62</v>
      </c>
      <c r="Q805" s="497">
        <v>758.702</v>
      </c>
    </row>
    <row r="806" spans="1:17" s="23" customFormat="1" ht="53.25" customHeight="1">
      <c r="A806" s="395" t="s">
        <v>46</v>
      </c>
      <c r="B806" s="390" t="s">
        <v>30</v>
      </c>
      <c r="C806" s="390" t="s">
        <v>211</v>
      </c>
      <c r="D806" s="390" t="s">
        <v>25</v>
      </c>
      <c r="E806" s="390" t="s">
        <v>691</v>
      </c>
      <c r="F806" s="390" t="s">
        <v>47</v>
      </c>
      <c r="G806" s="67">
        <f>3248.83+150</f>
        <v>3398.83</v>
      </c>
      <c r="H806" s="114">
        <v>85.01361</v>
      </c>
      <c r="I806" s="95">
        <f>-39.902+170-23</f>
        <v>107.09800000000001</v>
      </c>
      <c r="J806" s="95">
        <f>316.59-170-500</f>
        <v>-353.41</v>
      </c>
      <c r="K806" s="95"/>
      <c r="L806" s="95">
        <v>-316.58999999999997</v>
      </c>
      <c r="M806" s="497"/>
      <c r="N806" s="579"/>
      <c r="O806" s="352">
        <f t="shared" si="369"/>
        <v>2920.9416099999999</v>
      </c>
      <c r="P806" s="494">
        <f t="shared" si="381"/>
        <v>-6.5232999999998356</v>
      </c>
      <c r="Q806" s="497">
        <v>2914.41831</v>
      </c>
    </row>
    <row r="807" spans="1:17">
      <c r="A807" s="394" t="s">
        <v>48</v>
      </c>
      <c r="B807" s="390" t="s">
        <v>30</v>
      </c>
      <c r="C807" s="390" t="s">
        <v>211</v>
      </c>
      <c r="D807" s="390" t="s">
        <v>25</v>
      </c>
      <c r="E807" s="390" t="s">
        <v>691</v>
      </c>
      <c r="F807" s="390" t="s">
        <v>49</v>
      </c>
      <c r="G807" s="67">
        <v>128.69999999999999</v>
      </c>
      <c r="H807" s="114"/>
      <c r="I807" s="95"/>
      <c r="J807" s="95"/>
      <c r="K807" s="95"/>
      <c r="L807" s="95"/>
      <c r="M807" s="497"/>
      <c r="N807" s="579"/>
      <c r="O807" s="352">
        <f t="shared" si="369"/>
        <v>128.69999999999999</v>
      </c>
      <c r="P807" s="494">
        <f t="shared" si="381"/>
        <v>0</v>
      </c>
      <c r="Q807" s="497">
        <v>128.69999999999999</v>
      </c>
    </row>
    <row r="808" spans="1:17" s="23" customFormat="1">
      <c r="A808" s="394" t="s">
        <v>50</v>
      </c>
      <c r="B808" s="390" t="s">
        <v>30</v>
      </c>
      <c r="C808" s="390" t="s">
        <v>211</v>
      </c>
      <c r="D808" s="390" t="s">
        <v>25</v>
      </c>
      <c r="E808" s="390" t="s">
        <v>691</v>
      </c>
      <c r="F808" s="390" t="s">
        <v>51</v>
      </c>
      <c r="G808" s="67"/>
      <c r="H808" s="114"/>
      <c r="I808" s="95">
        <v>23</v>
      </c>
      <c r="J808" s="95"/>
      <c r="K808" s="95"/>
      <c r="L808" s="95"/>
      <c r="M808" s="497"/>
      <c r="N808" s="579"/>
      <c r="O808" s="352">
        <f t="shared" si="369"/>
        <v>23</v>
      </c>
      <c r="P808" s="494">
        <f t="shared" si="381"/>
        <v>0</v>
      </c>
      <c r="Q808" s="497">
        <v>23</v>
      </c>
    </row>
    <row r="809" spans="1:17" ht="33.75">
      <c r="A809" s="625" t="s">
        <v>692</v>
      </c>
      <c r="B809" s="389" t="s">
        <v>30</v>
      </c>
      <c r="C809" s="389" t="s">
        <v>211</v>
      </c>
      <c r="D809" s="389" t="s">
        <v>25</v>
      </c>
      <c r="E809" s="389" t="s">
        <v>693</v>
      </c>
      <c r="F809" s="389"/>
      <c r="G809" s="112">
        <f>G810</f>
        <v>1036.5</v>
      </c>
      <c r="H809" s="112">
        <f>H810</f>
        <v>0</v>
      </c>
      <c r="I809" s="112">
        <f>I810</f>
        <v>0</v>
      </c>
      <c r="J809" s="112">
        <f>J810</f>
        <v>0</v>
      </c>
      <c r="K809" s="112">
        <f t="shared" ref="K809:Q809" si="395">K810</f>
        <v>0</v>
      </c>
      <c r="L809" s="112">
        <f t="shared" si="395"/>
        <v>316.58999999999997</v>
      </c>
      <c r="M809" s="469">
        <f t="shared" si="395"/>
        <v>0</v>
      </c>
      <c r="N809" s="356">
        <f t="shared" si="395"/>
        <v>0</v>
      </c>
      <c r="O809" s="355">
        <f t="shared" si="395"/>
        <v>1353.09</v>
      </c>
      <c r="P809" s="515">
        <f t="shared" si="395"/>
        <v>0</v>
      </c>
      <c r="Q809" s="469">
        <f t="shared" si="395"/>
        <v>1353.09</v>
      </c>
    </row>
    <row r="810" spans="1:17" s="23" customFormat="1">
      <c r="A810" s="395" t="s">
        <v>46</v>
      </c>
      <c r="B810" s="390" t="s">
        <v>30</v>
      </c>
      <c r="C810" s="390" t="s">
        <v>211</v>
      </c>
      <c r="D810" s="390" t="s">
        <v>25</v>
      </c>
      <c r="E810" s="390" t="s">
        <v>693</v>
      </c>
      <c r="F810" s="390" t="s">
        <v>47</v>
      </c>
      <c r="G810" s="67">
        <v>1036.5</v>
      </c>
      <c r="H810" s="114"/>
      <c r="I810" s="95"/>
      <c r="J810" s="95"/>
      <c r="K810" s="95"/>
      <c r="L810" s="95">
        <v>316.58999999999997</v>
      </c>
      <c r="M810" s="497"/>
      <c r="N810" s="579"/>
      <c r="O810" s="352">
        <f t="shared" si="369"/>
        <v>1353.09</v>
      </c>
      <c r="P810" s="494">
        <f t="shared" si="381"/>
        <v>0</v>
      </c>
      <c r="Q810" s="497">
        <v>1353.09</v>
      </c>
    </row>
    <row r="811" spans="1:17">
      <c r="A811" s="625" t="s">
        <v>694</v>
      </c>
      <c r="B811" s="389" t="s">
        <v>30</v>
      </c>
      <c r="C811" s="389" t="s">
        <v>211</v>
      </c>
      <c r="D811" s="389" t="s">
        <v>25</v>
      </c>
      <c r="E811" s="389" t="s">
        <v>695</v>
      </c>
      <c r="F811" s="389"/>
      <c r="G811" s="112">
        <f>G812</f>
        <v>300</v>
      </c>
      <c r="H811" s="112">
        <f>H812</f>
        <v>0</v>
      </c>
      <c r="I811" s="112">
        <f>I812</f>
        <v>0</v>
      </c>
      <c r="J811" s="112">
        <f>J812</f>
        <v>0</v>
      </c>
      <c r="K811" s="112">
        <f t="shared" ref="K811:Q811" si="396">K812</f>
        <v>0</v>
      </c>
      <c r="L811" s="112">
        <f t="shared" si="396"/>
        <v>0</v>
      </c>
      <c r="M811" s="469">
        <f t="shared" si="396"/>
        <v>0</v>
      </c>
      <c r="N811" s="356">
        <f t="shared" si="396"/>
        <v>0</v>
      </c>
      <c r="O811" s="355">
        <f t="shared" si="396"/>
        <v>300</v>
      </c>
      <c r="P811" s="515">
        <f t="shared" si="396"/>
        <v>0</v>
      </c>
      <c r="Q811" s="469">
        <f t="shared" si="396"/>
        <v>300</v>
      </c>
    </row>
    <row r="812" spans="1:17" s="23" customFormat="1">
      <c r="A812" s="394" t="s">
        <v>46</v>
      </c>
      <c r="B812" s="390" t="s">
        <v>30</v>
      </c>
      <c r="C812" s="390" t="s">
        <v>211</v>
      </c>
      <c r="D812" s="390" t="s">
        <v>25</v>
      </c>
      <c r="E812" s="390" t="s">
        <v>695</v>
      </c>
      <c r="F812" s="390" t="s">
        <v>47</v>
      </c>
      <c r="G812" s="67">
        <v>300</v>
      </c>
      <c r="H812" s="114"/>
      <c r="I812" s="95"/>
      <c r="J812" s="95"/>
      <c r="K812" s="95"/>
      <c r="L812" s="95"/>
      <c r="M812" s="497"/>
      <c r="N812" s="579"/>
      <c r="O812" s="352">
        <f t="shared" si="369"/>
        <v>300</v>
      </c>
      <c r="P812" s="494">
        <f t="shared" si="381"/>
        <v>0</v>
      </c>
      <c r="Q812" s="497">
        <v>300</v>
      </c>
    </row>
    <row r="813" spans="1:17">
      <c r="A813" s="625" t="s">
        <v>696</v>
      </c>
      <c r="B813" s="389" t="s">
        <v>30</v>
      </c>
      <c r="C813" s="389" t="s">
        <v>211</v>
      </c>
      <c r="D813" s="389" t="s">
        <v>25</v>
      </c>
      <c r="E813" s="389" t="s">
        <v>697</v>
      </c>
      <c r="F813" s="389"/>
      <c r="G813" s="112">
        <f>G814</f>
        <v>400</v>
      </c>
      <c r="H813" s="112">
        <f>H814</f>
        <v>0</v>
      </c>
      <c r="I813" s="112">
        <f>I814</f>
        <v>0</v>
      </c>
      <c r="J813" s="112">
        <f>J814</f>
        <v>120</v>
      </c>
      <c r="K813" s="112">
        <f t="shared" ref="K813:Q813" si="397">K814</f>
        <v>0</v>
      </c>
      <c r="L813" s="112">
        <f t="shared" si="397"/>
        <v>0</v>
      </c>
      <c r="M813" s="469">
        <f t="shared" si="397"/>
        <v>0</v>
      </c>
      <c r="N813" s="356">
        <f t="shared" si="397"/>
        <v>0</v>
      </c>
      <c r="O813" s="355">
        <f t="shared" si="397"/>
        <v>520</v>
      </c>
      <c r="P813" s="515">
        <f t="shared" si="397"/>
        <v>0</v>
      </c>
      <c r="Q813" s="469">
        <f t="shared" si="397"/>
        <v>520</v>
      </c>
    </row>
    <row r="814" spans="1:17" s="23" customFormat="1">
      <c r="A814" s="394" t="s">
        <v>46</v>
      </c>
      <c r="B814" s="390" t="s">
        <v>30</v>
      </c>
      <c r="C814" s="390" t="s">
        <v>211</v>
      </c>
      <c r="D814" s="390" t="s">
        <v>25</v>
      </c>
      <c r="E814" s="390" t="s">
        <v>697</v>
      </c>
      <c r="F814" s="390" t="s">
        <v>47</v>
      </c>
      <c r="G814" s="67">
        <v>400</v>
      </c>
      <c r="H814" s="114"/>
      <c r="I814" s="95"/>
      <c r="J814" s="95">
        <v>120</v>
      </c>
      <c r="K814" s="95"/>
      <c r="L814" s="95"/>
      <c r="M814" s="497"/>
      <c r="N814" s="579"/>
      <c r="O814" s="352">
        <f t="shared" si="369"/>
        <v>520</v>
      </c>
      <c r="P814" s="494">
        <f t="shared" si="381"/>
        <v>0</v>
      </c>
      <c r="Q814" s="497">
        <v>520</v>
      </c>
    </row>
    <row r="815" spans="1:17" ht="45">
      <c r="A815" s="397" t="s">
        <v>698</v>
      </c>
      <c r="B815" s="389" t="s">
        <v>30</v>
      </c>
      <c r="C815" s="389" t="s">
        <v>211</v>
      </c>
      <c r="D815" s="389" t="s">
        <v>25</v>
      </c>
      <c r="E815" s="389" t="s">
        <v>699</v>
      </c>
      <c r="F815" s="389"/>
      <c r="G815" s="112">
        <f>G816</f>
        <v>0</v>
      </c>
      <c r="H815" s="112">
        <f>H816</f>
        <v>0</v>
      </c>
      <c r="I815" s="112">
        <f>I816</f>
        <v>0</v>
      </c>
      <c r="J815" s="112">
        <f>J816</f>
        <v>33.6</v>
      </c>
      <c r="K815" s="112">
        <f t="shared" ref="K815:Q815" si="398">K816</f>
        <v>0</v>
      </c>
      <c r="L815" s="112">
        <f t="shared" si="398"/>
        <v>0</v>
      </c>
      <c r="M815" s="469">
        <f t="shared" si="398"/>
        <v>0</v>
      </c>
      <c r="N815" s="356">
        <f t="shared" si="398"/>
        <v>0</v>
      </c>
      <c r="O815" s="355">
        <f t="shared" si="398"/>
        <v>33.6</v>
      </c>
      <c r="P815" s="515">
        <f t="shared" si="398"/>
        <v>0</v>
      </c>
      <c r="Q815" s="469">
        <f t="shared" si="398"/>
        <v>33.6</v>
      </c>
    </row>
    <row r="816" spans="1:17" s="23" customFormat="1" ht="22.5">
      <c r="A816" s="395" t="s">
        <v>44</v>
      </c>
      <c r="B816" s="390" t="s">
        <v>30</v>
      </c>
      <c r="C816" s="390" t="s">
        <v>211</v>
      </c>
      <c r="D816" s="390" t="s">
        <v>25</v>
      </c>
      <c r="E816" s="390" t="s">
        <v>699</v>
      </c>
      <c r="F816" s="390" t="s">
        <v>45</v>
      </c>
      <c r="G816" s="67"/>
      <c r="H816" s="114"/>
      <c r="I816" s="95"/>
      <c r="J816" s="95">
        <v>33.6</v>
      </c>
      <c r="K816" s="95"/>
      <c r="L816" s="95"/>
      <c r="M816" s="497"/>
      <c r="N816" s="579"/>
      <c r="O816" s="352">
        <f t="shared" si="369"/>
        <v>33.6</v>
      </c>
      <c r="P816" s="494">
        <f t="shared" si="381"/>
        <v>0</v>
      </c>
      <c r="Q816" s="497">
        <v>33.6</v>
      </c>
    </row>
    <row r="817" spans="1:17" ht="45">
      <c r="A817" s="397" t="s">
        <v>700</v>
      </c>
      <c r="B817" s="389" t="s">
        <v>30</v>
      </c>
      <c r="C817" s="389" t="s">
        <v>211</v>
      </c>
      <c r="D817" s="389" t="s">
        <v>25</v>
      </c>
      <c r="E817" s="389" t="s">
        <v>701</v>
      </c>
      <c r="F817" s="389"/>
      <c r="G817" s="112">
        <f>G818</f>
        <v>0</v>
      </c>
      <c r="H817" s="112">
        <f>H818</f>
        <v>0</v>
      </c>
      <c r="I817" s="112">
        <f>I818</f>
        <v>0</v>
      </c>
      <c r="J817" s="112">
        <f>J818</f>
        <v>67</v>
      </c>
      <c r="K817" s="112">
        <f t="shared" ref="K817:Q817" si="399">K818</f>
        <v>0</v>
      </c>
      <c r="L817" s="112">
        <f t="shared" si="399"/>
        <v>0</v>
      </c>
      <c r="M817" s="469">
        <f t="shared" si="399"/>
        <v>0</v>
      </c>
      <c r="N817" s="356">
        <f t="shared" si="399"/>
        <v>0</v>
      </c>
      <c r="O817" s="355">
        <f t="shared" si="399"/>
        <v>67</v>
      </c>
      <c r="P817" s="515">
        <f t="shared" si="399"/>
        <v>0</v>
      </c>
      <c r="Q817" s="469">
        <f t="shared" si="399"/>
        <v>67</v>
      </c>
    </row>
    <row r="818" spans="1:17" s="23" customFormat="1" ht="22.5">
      <c r="A818" s="395" t="s">
        <v>44</v>
      </c>
      <c r="B818" s="390" t="s">
        <v>30</v>
      </c>
      <c r="C818" s="390" t="s">
        <v>211</v>
      </c>
      <c r="D818" s="390" t="s">
        <v>25</v>
      </c>
      <c r="E818" s="390" t="s">
        <v>701</v>
      </c>
      <c r="F818" s="390" t="s">
        <v>45</v>
      </c>
      <c r="G818" s="67"/>
      <c r="H818" s="114"/>
      <c r="I818" s="95"/>
      <c r="J818" s="95">
        <v>67</v>
      </c>
      <c r="K818" s="95"/>
      <c r="L818" s="95"/>
      <c r="M818" s="497"/>
      <c r="N818" s="579"/>
      <c r="O818" s="352">
        <f t="shared" si="369"/>
        <v>67</v>
      </c>
      <c r="P818" s="494">
        <f t="shared" si="381"/>
        <v>0</v>
      </c>
      <c r="Q818" s="497">
        <v>67</v>
      </c>
    </row>
    <row r="819" spans="1:17" ht="22.5">
      <c r="A819" s="397" t="s">
        <v>702</v>
      </c>
      <c r="B819" s="389" t="s">
        <v>30</v>
      </c>
      <c r="C819" s="389" t="s">
        <v>211</v>
      </c>
      <c r="D819" s="389" t="s">
        <v>25</v>
      </c>
      <c r="E819" s="389" t="s">
        <v>703</v>
      </c>
      <c r="F819" s="389"/>
      <c r="G819" s="112">
        <f>G820</f>
        <v>0</v>
      </c>
      <c r="H819" s="112">
        <f>H820</f>
        <v>0</v>
      </c>
      <c r="I819" s="112">
        <f>I820</f>
        <v>0</v>
      </c>
      <c r="J819" s="112">
        <f>J820</f>
        <v>50</v>
      </c>
      <c r="K819" s="112">
        <f t="shared" ref="K819:Q819" si="400">K820</f>
        <v>0</v>
      </c>
      <c r="L819" s="112">
        <f t="shared" si="400"/>
        <v>0</v>
      </c>
      <c r="M819" s="469">
        <f t="shared" si="400"/>
        <v>0</v>
      </c>
      <c r="N819" s="356">
        <f t="shared" si="400"/>
        <v>0</v>
      </c>
      <c r="O819" s="355">
        <f t="shared" si="400"/>
        <v>50</v>
      </c>
      <c r="P819" s="515">
        <f t="shared" si="400"/>
        <v>0</v>
      </c>
      <c r="Q819" s="469">
        <f t="shared" si="400"/>
        <v>50</v>
      </c>
    </row>
    <row r="820" spans="1:17" s="23" customFormat="1">
      <c r="A820" s="394" t="s">
        <v>46</v>
      </c>
      <c r="B820" s="390" t="s">
        <v>30</v>
      </c>
      <c r="C820" s="390" t="s">
        <v>211</v>
      </c>
      <c r="D820" s="390" t="s">
        <v>25</v>
      </c>
      <c r="E820" s="390" t="s">
        <v>703</v>
      </c>
      <c r="F820" s="390" t="s">
        <v>47</v>
      </c>
      <c r="G820" s="67"/>
      <c r="H820" s="114"/>
      <c r="I820" s="95"/>
      <c r="J820" s="95">
        <v>50</v>
      </c>
      <c r="K820" s="95"/>
      <c r="L820" s="95"/>
      <c r="M820" s="497"/>
      <c r="N820" s="579"/>
      <c r="O820" s="352">
        <f t="shared" ref="O820:O886" si="401">I820+H820+G820+J820+K820+L820+M820+N820</f>
        <v>50</v>
      </c>
      <c r="P820" s="494">
        <f t="shared" si="381"/>
        <v>0</v>
      </c>
      <c r="Q820" s="497">
        <v>50</v>
      </c>
    </row>
    <row r="821" spans="1:17">
      <c r="A821" s="397" t="s">
        <v>704</v>
      </c>
      <c r="B821" s="389" t="s">
        <v>30</v>
      </c>
      <c r="C821" s="389" t="s">
        <v>211</v>
      </c>
      <c r="D821" s="389" t="s">
        <v>25</v>
      </c>
      <c r="E821" s="389" t="s">
        <v>705</v>
      </c>
      <c r="F821" s="389"/>
      <c r="G821" s="112">
        <f>G822</f>
        <v>0</v>
      </c>
      <c r="H821" s="112">
        <f>H822</f>
        <v>0</v>
      </c>
      <c r="I821" s="112">
        <f>I822</f>
        <v>0</v>
      </c>
      <c r="J821" s="112">
        <f>J822</f>
        <v>115</v>
      </c>
      <c r="K821" s="112">
        <f t="shared" ref="K821:Q821" si="402">K822</f>
        <v>0</v>
      </c>
      <c r="L821" s="112">
        <f t="shared" si="402"/>
        <v>0</v>
      </c>
      <c r="M821" s="469">
        <f t="shared" si="402"/>
        <v>0</v>
      </c>
      <c r="N821" s="356">
        <f t="shared" si="402"/>
        <v>0</v>
      </c>
      <c r="O821" s="355">
        <f t="shared" si="402"/>
        <v>115</v>
      </c>
      <c r="P821" s="515">
        <f t="shared" si="402"/>
        <v>0</v>
      </c>
      <c r="Q821" s="469">
        <f t="shared" si="402"/>
        <v>115</v>
      </c>
    </row>
    <row r="822" spans="1:17" s="23" customFormat="1" ht="13.5" thickBot="1">
      <c r="A822" s="504" t="s">
        <v>46</v>
      </c>
      <c r="B822" s="471" t="s">
        <v>30</v>
      </c>
      <c r="C822" s="471" t="s">
        <v>211</v>
      </c>
      <c r="D822" s="471" t="s">
        <v>25</v>
      </c>
      <c r="E822" s="471" t="s">
        <v>705</v>
      </c>
      <c r="F822" s="471" t="s">
        <v>47</v>
      </c>
      <c r="G822" s="472"/>
      <c r="H822" s="499"/>
      <c r="I822" s="500"/>
      <c r="J822" s="500">
        <v>115</v>
      </c>
      <c r="K822" s="500"/>
      <c r="L822" s="500"/>
      <c r="M822" s="501"/>
      <c r="N822" s="579"/>
      <c r="O822" s="352">
        <f t="shared" si="401"/>
        <v>115</v>
      </c>
      <c r="P822" s="477">
        <f t="shared" si="381"/>
        <v>0</v>
      </c>
      <c r="Q822" s="501">
        <v>115</v>
      </c>
    </row>
    <row r="823" spans="1:17" hidden="1">
      <c r="A823" s="603" t="s">
        <v>1109</v>
      </c>
      <c r="B823" s="588" t="s">
        <v>30</v>
      </c>
      <c r="C823" s="588" t="s">
        <v>211</v>
      </c>
      <c r="D823" s="588" t="s">
        <v>25</v>
      </c>
      <c r="E823" s="588" t="s">
        <v>1110</v>
      </c>
      <c r="F823" s="588"/>
      <c r="G823" s="593">
        <f>G824</f>
        <v>0</v>
      </c>
      <c r="H823" s="593">
        <f t="shared" ref="H823:Q823" si="403">H824</f>
        <v>0</v>
      </c>
      <c r="I823" s="593">
        <f t="shared" si="403"/>
        <v>0</v>
      </c>
      <c r="J823" s="593">
        <f t="shared" si="403"/>
        <v>0</v>
      </c>
      <c r="K823" s="593">
        <f t="shared" si="403"/>
        <v>0</v>
      </c>
      <c r="L823" s="593">
        <f t="shared" si="403"/>
        <v>0</v>
      </c>
      <c r="M823" s="593">
        <f t="shared" si="403"/>
        <v>0</v>
      </c>
      <c r="N823" s="89">
        <f t="shared" si="403"/>
        <v>0</v>
      </c>
      <c r="O823" s="89">
        <f t="shared" si="403"/>
        <v>0</v>
      </c>
      <c r="P823" s="593">
        <f t="shared" si="403"/>
        <v>104.1</v>
      </c>
      <c r="Q823" s="593">
        <f t="shared" si="403"/>
        <v>104.1</v>
      </c>
    </row>
    <row r="824" spans="1:17" s="23" customFormat="1" hidden="1">
      <c r="A824" s="33" t="s">
        <v>46</v>
      </c>
      <c r="B824" s="27" t="s">
        <v>30</v>
      </c>
      <c r="C824" s="27" t="s">
        <v>211</v>
      </c>
      <c r="D824" s="27" t="s">
        <v>25</v>
      </c>
      <c r="E824" s="27" t="s">
        <v>1110</v>
      </c>
      <c r="F824" s="27" t="s">
        <v>47</v>
      </c>
      <c r="G824" s="28"/>
      <c r="H824" s="29"/>
      <c r="I824" s="30"/>
      <c r="J824" s="30"/>
      <c r="K824" s="30"/>
      <c r="L824" s="30"/>
      <c r="M824" s="30"/>
      <c r="N824" s="126"/>
      <c r="O824" s="311"/>
      <c r="P824" s="308">
        <v>104.1</v>
      </c>
      <c r="Q824" s="308">
        <f>P824</f>
        <v>104.1</v>
      </c>
    </row>
    <row r="825" spans="1:17" ht="38.25" hidden="1">
      <c r="A825" s="143" t="s">
        <v>706</v>
      </c>
      <c r="B825" s="43" t="s">
        <v>30</v>
      </c>
      <c r="C825" s="43" t="s">
        <v>211</v>
      </c>
      <c r="D825" s="43" t="s">
        <v>25</v>
      </c>
      <c r="E825" s="43" t="s">
        <v>707</v>
      </c>
      <c r="F825" s="43"/>
      <c r="G825" s="89">
        <f>G826</f>
        <v>0</v>
      </c>
      <c r="H825" s="89">
        <f t="shared" ref="H825:Q825" si="404">H826</f>
        <v>0</v>
      </c>
      <c r="I825" s="89">
        <f t="shared" si="404"/>
        <v>0</v>
      </c>
      <c r="J825" s="89">
        <f t="shared" si="404"/>
        <v>0</v>
      </c>
      <c r="K825" s="89">
        <f t="shared" si="404"/>
        <v>0</v>
      </c>
      <c r="L825" s="89">
        <f t="shared" si="404"/>
        <v>107</v>
      </c>
      <c r="M825" s="89">
        <f t="shared" si="404"/>
        <v>0</v>
      </c>
      <c r="N825" s="309">
        <f t="shared" si="404"/>
        <v>0</v>
      </c>
      <c r="O825" s="310">
        <f t="shared" si="404"/>
        <v>107</v>
      </c>
      <c r="P825" s="283">
        <f t="shared" si="404"/>
        <v>0</v>
      </c>
      <c r="Q825" s="283">
        <f t="shared" si="404"/>
        <v>107</v>
      </c>
    </row>
    <row r="826" spans="1:17" ht="38.25" hidden="1">
      <c r="A826" s="45" t="s">
        <v>73</v>
      </c>
      <c r="B826" s="27" t="s">
        <v>30</v>
      </c>
      <c r="C826" s="27" t="s">
        <v>211</v>
      </c>
      <c r="D826" s="27" t="s">
        <v>25</v>
      </c>
      <c r="E826" s="27" t="s">
        <v>707</v>
      </c>
      <c r="F826" s="27" t="s">
        <v>74</v>
      </c>
      <c r="G826" s="28"/>
      <c r="H826" s="29"/>
      <c r="I826" s="30"/>
      <c r="J826" s="30"/>
      <c r="K826" s="30"/>
      <c r="L826" s="30">
        <v>107</v>
      </c>
      <c r="M826" s="30"/>
      <c r="N826" s="126"/>
      <c r="O826" s="311">
        <f t="shared" si="401"/>
        <v>107</v>
      </c>
      <c r="P826" s="287">
        <f t="shared" si="381"/>
        <v>0</v>
      </c>
      <c r="Q826" s="308">
        <v>107</v>
      </c>
    </row>
    <row r="827" spans="1:17" ht="76.5" hidden="1">
      <c r="A827" s="14" t="s">
        <v>29</v>
      </c>
      <c r="B827" s="43" t="s">
        <v>30</v>
      </c>
      <c r="C827" s="43" t="s">
        <v>211</v>
      </c>
      <c r="D827" s="43" t="s">
        <v>25</v>
      </c>
      <c r="E827" s="43" t="s">
        <v>32</v>
      </c>
      <c r="F827" s="43"/>
      <c r="G827" s="89">
        <f>G828</f>
        <v>0</v>
      </c>
      <c r="H827" s="89">
        <f t="shared" ref="H827:Q827" si="405">H828</f>
        <v>0</v>
      </c>
      <c r="I827" s="89">
        <f t="shared" si="405"/>
        <v>0</v>
      </c>
      <c r="J827" s="89">
        <f t="shared" si="405"/>
        <v>29.5</v>
      </c>
      <c r="K827" s="89">
        <f t="shared" si="405"/>
        <v>0</v>
      </c>
      <c r="L827" s="89">
        <f t="shared" si="405"/>
        <v>0</v>
      </c>
      <c r="M827" s="89">
        <f t="shared" si="405"/>
        <v>0</v>
      </c>
      <c r="N827" s="309">
        <f t="shared" si="405"/>
        <v>0</v>
      </c>
      <c r="O827" s="310">
        <f t="shared" si="405"/>
        <v>29.5</v>
      </c>
      <c r="P827" s="283">
        <f t="shared" si="405"/>
        <v>-29.5</v>
      </c>
      <c r="Q827" s="283">
        <f t="shared" si="405"/>
        <v>0</v>
      </c>
    </row>
    <row r="828" spans="1:17" hidden="1">
      <c r="A828" s="17" t="s">
        <v>33</v>
      </c>
      <c r="B828" s="27" t="s">
        <v>30</v>
      </c>
      <c r="C828" s="27" t="s">
        <v>211</v>
      </c>
      <c r="D828" s="27" t="s">
        <v>25</v>
      </c>
      <c r="E828" s="27" t="s">
        <v>32</v>
      </c>
      <c r="F828" s="27" t="s">
        <v>209</v>
      </c>
      <c r="G828" s="28"/>
      <c r="H828" s="29"/>
      <c r="I828" s="30"/>
      <c r="J828" s="30">
        <v>29.5</v>
      </c>
      <c r="K828" s="30"/>
      <c r="L828" s="30"/>
      <c r="M828" s="30"/>
      <c r="N828" s="126"/>
      <c r="O828" s="311">
        <f t="shared" si="401"/>
        <v>29.5</v>
      </c>
      <c r="P828" s="287">
        <f t="shared" si="381"/>
        <v>-29.5</v>
      </c>
      <c r="Q828" s="308">
        <v>0</v>
      </c>
    </row>
    <row r="829" spans="1:17" s="23" customFormat="1" ht="51" hidden="1">
      <c r="A829" s="42" t="s">
        <v>490</v>
      </c>
      <c r="B829" s="43" t="s">
        <v>30</v>
      </c>
      <c r="C829" s="43" t="s">
        <v>211</v>
      </c>
      <c r="D829" s="43" t="s">
        <v>25</v>
      </c>
      <c r="E829" s="43" t="s">
        <v>491</v>
      </c>
      <c r="F829" s="43"/>
      <c r="G829" s="89">
        <f>G830+G831</f>
        <v>0</v>
      </c>
      <c r="H829" s="89">
        <f t="shared" ref="H829:Q829" si="406">H830+H831</f>
        <v>0</v>
      </c>
      <c r="I829" s="89">
        <f t="shared" si="406"/>
        <v>0</v>
      </c>
      <c r="J829" s="89">
        <f t="shared" si="406"/>
        <v>5865</v>
      </c>
      <c r="K829" s="89">
        <f t="shared" si="406"/>
        <v>0</v>
      </c>
      <c r="L829" s="89">
        <f t="shared" si="406"/>
        <v>0</v>
      </c>
      <c r="M829" s="89">
        <f t="shared" si="406"/>
        <v>0</v>
      </c>
      <c r="N829" s="309">
        <f t="shared" si="406"/>
        <v>0</v>
      </c>
      <c r="O829" s="310">
        <f t="shared" si="406"/>
        <v>5865</v>
      </c>
      <c r="P829" s="283">
        <f t="shared" si="406"/>
        <v>13909.85</v>
      </c>
      <c r="Q829" s="283">
        <f t="shared" si="406"/>
        <v>19774.850000000002</v>
      </c>
    </row>
    <row r="830" spans="1:17" hidden="1">
      <c r="A830" s="17" t="s">
        <v>33</v>
      </c>
      <c r="B830" s="27" t="s">
        <v>30</v>
      </c>
      <c r="C830" s="27" t="s">
        <v>211</v>
      </c>
      <c r="D830" s="27" t="s">
        <v>25</v>
      </c>
      <c r="E830" s="27" t="s">
        <v>491</v>
      </c>
      <c r="F830" s="27" t="s">
        <v>209</v>
      </c>
      <c r="G830" s="28"/>
      <c r="H830" s="29"/>
      <c r="I830" s="30"/>
      <c r="J830" s="30">
        <v>1359</v>
      </c>
      <c r="K830" s="30"/>
      <c r="L830" s="30"/>
      <c r="M830" s="30"/>
      <c r="N830" s="126"/>
      <c r="O830" s="311">
        <f t="shared" si="401"/>
        <v>1359</v>
      </c>
      <c r="P830" s="287">
        <f t="shared" si="381"/>
        <v>1871.24217</v>
      </c>
      <c r="Q830" s="308">
        <v>3230.24217</v>
      </c>
    </row>
    <row r="831" spans="1:17" s="23" customFormat="1" ht="38.25" hidden="1">
      <c r="A831" s="45" t="s">
        <v>73</v>
      </c>
      <c r="B831" s="27" t="s">
        <v>30</v>
      </c>
      <c r="C831" s="27" t="s">
        <v>211</v>
      </c>
      <c r="D831" s="27" t="s">
        <v>25</v>
      </c>
      <c r="E831" s="27" t="s">
        <v>491</v>
      </c>
      <c r="F831" s="27" t="s">
        <v>74</v>
      </c>
      <c r="G831" s="28"/>
      <c r="H831" s="29"/>
      <c r="I831" s="30"/>
      <c r="J831" s="30">
        <v>4506</v>
      </c>
      <c r="K831" s="30"/>
      <c r="L831" s="30"/>
      <c r="M831" s="30"/>
      <c r="N831" s="126"/>
      <c r="O831" s="311">
        <f t="shared" si="401"/>
        <v>4506</v>
      </c>
      <c r="P831" s="287">
        <f t="shared" si="381"/>
        <v>12038.607830000001</v>
      </c>
      <c r="Q831" s="308">
        <v>16544.607830000001</v>
      </c>
    </row>
    <row r="832" spans="1:17" ht="13.5" thickBot="1">
      <c r="A832" s="523" t="s">
        <v>708</v>
      </c>
      <c r="B832" s="524"/>
      <c r="C832" s="524">
        <v>10</v>
      </c>
      <c r="D832" s="524"/>
      <c r="E832" s="524"/>
      <c r="F832" s="524"/>
      <c r="G832" s="525">
        <f>G838</f>
        <v>0</v>
      </c>
      <c r="H832" s="525">
        <f t="shared" ref="H832:Q832" si="407">H838</f>
        <v>2500</v>
      </c>
      <c r="I832" s="525">
        <f t="shared" si="407"/>
        <v>298.86599999999999</v>
      </c>
      <c r="J832" s="525">
        <f t="shared" si="407"/>
        <v>0</v>
      </c>
      <c r="K832" s="525">
        <f t="shared" si="407"/>
        <v>2900</v>
      </c>
      <c r="L832" s="525">
        <f t="shared" si="407"/>
        <v>0</v>
      </c>
      <c r="M832" s="526">
        <f t="shared" si="407"/>
        <v>0</v>
      </c>
      <c r="N832" s="356">
        <f t="shared" si="407"/>
        <v>0</v>
      </c>
      <c r="O832" s="350">
        <f t="shared" si="407"/>
        <v>5698.866</v>
      </c>
      <c r="P832" s="527">
        <f t="shared" si="407"/>
        <v>0</v>
      </c>
      <c r="Q832" s="526">
        <f t="shared" si="407"/>
        <v>5698.866</v>
      </c>
    </row>
    <row r="833" spans="1:17" hidden="1">
      <c r="A833" s="429" t="s">
        <v>709</v>
      </c>
      <c r="B833" s="430"/>
      <c r="C833" s="430">
        <v>10</v>
      </c>
      <c r="D833" s="430" t="s">
        <v>25</v>
      </c>
      <c r="E833" s="430"/>
      <c r="F833" s="430"/>
      <c r="G833" s="431">
        <f>G834+G836</f>
        <v>1008.7</v>
      </c>
      <c r="H833" s="431">
        <f t="shared" ref="H833:Q833" si="408">H834+H836</f>
        <v>0</v>
      </c>
      <c r="I833" s="431">
        <f t="shared" si="408"/>
        <v>0</v>
      </c>
      <c r="J833" s="431">
        <f t="shared" si="408"/>
        <v>0</v>
      </c>
      <c r="K833" s="431">
        <f t="shared" si="408"/>
        <v>505.6</v>
      </c>
      <c r="L833" s="431">
        <f t="shared" si="408"/>
        <v>0</v>
      </c>
      <c r="M833" s="431">
        <f t="shared" si="408"/>
        <v>0</v>
      </c>
      <c r="N833" s="309">
        <f t="shared" si="408"/>
        <v>0</v>
      </c>
      <c r="O833" s="310">
        <f t="shared" si="408"/>
        <v>1514.3000000000002</v>
      </c>
      <c r="P833" s="432">
        <f t="shared" si="408"/>
        <v>112.78503000000001</v>
      </c>
      <c r="Q833" s="432">
        <f t="shared" si="408"/>
        <v>1627.0850300000002</v>
      </c>
    </row>
    <row r="834" spans="1:17" s="23" customFormat="1" ht="38.25" hidden="1">
      <c r="A834" s="24" t="s">
        <v>710</v>
      </c>
      <c r="B834" s="25" t="s">
        <v>30</v>
      </c>
      <c r="C834" s="144">
        <v>10</v>
      </c>
      <c r="D834" s="25" t="s">
        <v>25</v>
      </c>
      <c r="E834" s="144">
        <v>9997002</v>
      </c>
      <c r="F834" s="25"/>
      <c r="G834" s="26">
        <f>G835</f>
        <v>1008.7</v>
      </c>
      <c r="H834" s="26">
        <f t="shared" ref="H834:Q834" si="409">H835</f>
        <v>0</v>
      </c>
      <c r="I834" s="26">
        <f t="shared" si="409"/>
        <v>0</v>
      </c>
      <c r="J834" s="26">
        <f t="shared" si="409"/>
        <v>0</v>
      </c>
      <c r="K834" s="26">
        <f t="shared" si="409"/>
        <v>0</v>
      </c>
      <c r="L834" s="26">
        <f t="shared" si="409"/>
        <v>0</v>
      </c>
      <c r="M834" s="26">
        <f t="shared" si="409"/>
        <v>0</v>
      </c>
      <c r="N834" s="309">
        <f t="shared" si="409"/>
        <v>0</v>
      </c>
      <c r="O834" s="310">
        <f t="shared" si="409"/>
        <v>1008.7</v>
      </c>
      <c r="P834" s="279">
        <f t="shared" si="409"/>
        <v>112.78503000000001</v>
      </c>
      <c r="Q834" s="279">
        <f t="shared" si="409"/>
        <v>1121.4850300000001</v>
      </c>
    </row>
    <row r="835" spans="1:17" ht="25.5" hidden="1">
      <c r="A835" s="145" t="s">
        <v>711</v>
      </c>
      <c r="B835" s="27" t="s">
        <v>30</v>
      </c>
      <c r="C835" s="146">
        <v>10</v>
      </c>
      <c r="D835" s="27" t="s">
        <v>25</v>
      </c>
      <c r="E835" s="146">
        <v>9997002</v>
      </c>
      <c r="F835" s="27" t="s">
        <v>712</v>
      </c>
      <c r="G835" s="28">
        <v>1008.7</v>
      </c>
      <c r="H835" s="29"/>
      <c r="I835" s="30"/>
      <c r="J835" s="30"/>
      <c r="K835" s="30"/>
      <c r="L835" s="30"/>
      <c r="M835" s="30"/>
      <c r="N835" s="126"/>
      <c r="O835" s="311">
        <f t="shared" si="401"/>
        <v>1008.7</v>
      </c>
      <c r="P835" s="287">
        <f t="shared" si="381"/>
        <v>112.78503000000001</v>
      </c>
      <c r="Q835" s="308">
        <v>1121.4850300000001</v>
      </c>
    </row>
    <row r="836" spans="1:17" s="23" customFormat="1" hidden="1">
      <c r="A836" s="42" t="s">
        <v>713</v>
      </c>
      <c r="B836" s="43" t="s">
        <v>30</v>
      </c>
      <c r="C836" s="147">
        <v>10</v>
      </c>
      <c r="D836" s="43" t="s">
        <v>25</v>
      </c>
      <c r="E836" s="147">
        <v>9503301</v>
      </c>
      <c r="F836" s="43"/>
      <c r="G836" s="89">
        <f>G837</f>
        <v>0</v>
      </c>
      <c r="H836" s="89">
        <f t="shared" ref="H836:Q836" si="410">H837</f>
        <v>0</v>
      </c>
      <c r="I836" s="89">
        <f t="shared" si="410"/>
        <v>0</v>
      </c>
      <c r="J836" s="89">
        <f t="shared" si="410"/>
        <v>0</v>
      </c>
      <c r="K836" s="89">
        <f t="shared" si="410"/>
        <v>505.6</v>
      </c>
      <c r="L836" s="89">
        <f t="shared" si="410"/>
        <v>0</v>
      </c>
      <c r="M836" s="89">
        <f t="shared" si="410"/>
        <v>0</v>
      </c>
      <c r="N836" s="309">
        <f t="shared" si="410"/>
        <v>0</v>
      </c>
      <c r="O836" s="310">
        <f t="shared" si="410"/>
        <v>505.6</v>
      </c>
      <c r="P836" s="283">
        <f t="shared" si="410"/>
        <v>0</v>
      </c>
      <c r="Q836" s="283">
        <f t="shared" si="410"/>
        <v>505.6</v>
      </c>
    </row>
    <row r="837" spans="1:17" ht="25.5" hidden="1">
      <c r="A837" s="145" t="s">
        <v>711</v>
      </c>
      <c r="B837" s="27" t="s">
        <v>30</v>
      </c>
      <c r="C837" s="146">
        <v>10</v>
      </c>
      <c r="D837" s="27" t="s">
        <v>25</v>
      </c>
      <c r="E837" s="146">
        <v>9503301</v>
      </c>
      <c r="F837" s="27" t="s">
        <v>712</v>
      </c>
      <c r="G837" s="28"/>
      <c r="H837" s="29"/>
      <c r="I837" s="30"/>
      <c r="J837" s="30"/>
      <c r="K837" s="30">
        <v>505.6</v>
      </c>
      <c r="L837" s="30"/>
      <c r="M837" s="30"/>
      <c r="N837" s="126"/>
      <c r="O837" s="311">
        <f t="shared" si="401"/>
        <v>505.6</v>
      </c>
      <c r="P837" s="287">
        <f t="shared" ref="P837:P902" si="411">Q837-O837</f>
        <v>0</v>
      </c>
      <c r="Q837" s="308">
        <v>505.6</v>
      </c>
    </row>
    <row r="838" spans="1:17" ht="13.5" thickBot="1">
      <c r="A838" s="629" t="s">
        <v>714</v>
      </c>
      <c r="B838" s="615"/>
      <c r="C838" s="630">
        <v>10</v>
      </c>
      <c r="D838" s="524" t="s">
        <v>127</v>
      </c>
      <c r="E838" s="631"/>
      <c r="F838" s="615"/>
      <c r="G838" s="612">
        <f>G847</f>
        <v>0</v>
      </c>
      <c r="H838" s="612">
        <f t="shared" ref="H838:Q838" si="412">H847</f>
        <v>2500</v>
      </c>
      <c r="I838" s="612">
        <f t="shared" si="412"/>
        <v>298.86599999999999</v>
      </c>
      <c r="J838" s="612">
        <f t="shared" si="412"/>
        <v>0</v>
      </c>
      <c r="K838" s="612">
        <f t="shared" si="412"/>
        <v>2900</v>
      </c>
      <c r="L838" s="612">
        <f t="shared" si="412"/>
        <v>0</v>
      </c>
      <c r="M838" s="613">
        <f t="shared" si="412"/>
        <v>0</v>
      </c>
      <c r="N838" s="584">
        <f t="shared" si="412"/>
        <v>0</v>
      </c>
      <c r="O838" s="359">
        <f t="shared" si="412"/>
        <v>5698.866</v>
      </c>
      <c r="P838" s="614">
        <f t="shared" si="412"/>
        <v>0</v>
      </c>
      <c r="Q838" s="613">
        <f t="shared" si="412"/>
        <v>5698.866</v>
      </c>
    </row>
    <row r="839" spans="1:17" hidden="1">
      <c r="A839" s="436" t="s">
        <v>715</v>
      </c>
      <c r="B839" s="434" t="s">
        <v>30</v>
      </c>
      <c r="C839" s="461">
        <v>10</v>
      </c>
      <c r="D839" s="434" t="s">
        <v>127</v>
      </c>
      <c r="E839" s="461">
        <v>9997006</v>
      </c>
      <c r="F839" s="434"/>
      <c r="G839" s="435">
        <f>G840</f>
        <v>40.6</v>
      </c>
      <c r="H839" s="435">
        <f>H840</f>
        <v>0</v>
      </c>
      <c r="I839" s="435">
        <f>I840</f>
        <v>0</v>
      </c>
      <c r="J839" s="435">
        <f>J840</f>
        <v>0</v>
      </c>
      <c r="K839" s="435">
        <f t="shared" ref="K839:Q839" si="413">K840</f>
        <v>0</v>
      </c>
      <c r="L839" s="435">
        <f t="shared" si="413"/>
        <v>0</v>
      </c>
      <c r="M839" s="435">
        <f t="shared" si="413"/>
        <v>0</v>
      </c>
      <c r="N839" s="309">
        <f t="shared" si="413"/>
        <v>0</v>
      </c>
      <c r="O839" s="310">
        <f t="shared" si="413"/>
        <v>40.6</v>
      </c>
      <c r="P839" s="460">
        <f t="shared" si="413"/>
        <v>0</v>
      </c>
      <c r="Q839" s="460">
        <f t="shared" si="413"/>
        <v>40.6</v>
      </c>
    </row>
    <row r="840" spans="1:17" s="23" customFormat="1" ht="25.5" hidden="1">
      <c r="A840" s="33" t="s">
        <v>716</v>
      </c>
      <c r="B840" s="27" t="s">
        <v>30</v>
      </c>
      <c r="C840" s="146">
        <v>10</v>
      </c>
      <c r="D840" s="27" t="s">
        <v>127</v>
      </c>
      <c r="E840" s="146">
        <v>9997006</v>
      </c>
      <c r="F840" s="27" t="s">
        <v>717</v>
      </c>
      <c r="G840" s="28">
        <v>40.6</v>
      </c>
      <c r="H840" s="29"/>
      <c r="I840" s="30"/>
      <c r="J840" s="30"/>
      <c r="K840" s="30"/>
      <c r="L840" s="30"/>
      <c r="M840" s="30"/>
      <c r="N840" s="126"/>
      <c r="O840" s="311">
        <f t="shared" si="401"/>
        <v>40.6</v>
      </c>
      <c r="P840" s="287">
        <f t="shared" si="411"/>
        <v>0</v>
      </c>
      <c r="Q840" s="308">
        <v>40.6</v>
      </c>
    </row>
    <row r="841" spans="1:17" hidden="1">
      <c r="A841" s="75" t="s">
        <v>718</v>
      </c>
      <c r="B841" s="25" t="s">
        <v>30</v>
      </c>
      <c r="C841" s="144">
        <v>10</v>
      </c>
      <c r="D841" s="25" t="s">
        <v>127</v>
      </c>
      <c r="E841" s="144">
        <v>9997007</v>
      </c>
      <c r="F841" s="25"/>
      <c r="G841" s="26">
        <f>G842</f>
        <v>0</v>
      </c>
      <c r="H841" s="26">
        <f>H842</f>
        <v>37.896999999999998</v>
      </c>
      <c r="I841" s="26">
        <f>I842</f>
        <v>0</v>
      </c>
      <c r="J841" s="26">
        <f>J842</f>
        <v>0</v>
      </c>
      <c r="K841" s="26">
        <f t="shared" ref="K841:Q841" si="414">K842</f>
        <v>0</v>
      </c>
      <c r="L841" s="26">
        <f t="shared" si="414"/>
        <v>52</v>
      </c>
      <c r="M841" s="26">
        <f t="shared" si="414"/>
        <v>0</v>
      </c>
      <c r="N841" s="309">
        <f t="shared" si="414"/>
        <v>0</v>
      </c>
      <c r="O841" s="310">
        <f t="shared" si="414"/>
        <v>89.896999999999991</v>
      </c>
      <c r="P841" s="279">
        <f t="shared" si="414"/>
        <v>170</v>
      </c>
      <c r="Q841" s="279">
        <f t="shared" si="414"/>
        <v>259.89699999999999</v>
      </c>
    </row>
    <row r="842" spans="1:17" s="23" customFormat="1" ht="25.5" hidden="1">
      <c r="A842" s="33" t="s">
        <v>716</v>
      </c>
      <c r="B842" s="27" t="s">
        <v>30</v>
      </c>
      <c r="C842" s="146">
        <v>10</v>
      </c>
      <c r="D842" s="27" t="s">
        <v>127</v>
      </c>
      <c r="E842" s="146">
        <v>9997007</v>
      </c>
      <c r="F842" s="27" t="s">
        <v>717</v>
      </c>
      <c r="G842" s="28"/>
      <c r="H842" s="29">
        <f>10.897+15+12</f>
        <v>37.896999999999998</v>
      </c>
      <c r="I842" s="30"/>
      <c r="J842" s="30"/>
      <c r="K842" s="30"/>
      <c r="L842" s="30">
        <f>40+12</f>
        <v>52</v>
      </c>
      <c r="M842" s="30"/>
      <c r="N842" s="126"/>
      <c r="O842" s="311">
        <f t="shared" si="401"/>
        <v>89.896999999999991</v>
      </c>
      <c r="P842" s="287">
        <f t="shared" si="411"/>
        <v>170</v>
      </c>
      <c r="Q842" s="308">
        <v>259.89699999999999</v>
      </c>
    </row>
    <row r="843" spans="1:17" s="23" customFormat="1" ht="25.5" hidden="1">
      <c r="A843" s="84" t="s">
        <v>719</v>
      </c>
      <c r="B843" s="15" t="s">
        <v>30</v>
      </c>
      <c r="C843" s="149">
        <v>10</v>
      </c>
      <c r="D843" s="15" t="s">
        <v>127</v>
      </c>
      <c r="E843" s="149">
        <v>1008820</v>
      </c>
      <c r="F843" s="115"/>
      <c r="G843" s="16">
        <f>G844</f>
        <v>0</v>
      </c>
      <c r="H843" s="16">
        <f>H844</f>
        <v>733.33439999999996</v>
      </c>
      <c r="I843" s="16">
        <f>I844</f>
        <v>0</v>
      </c>
      <c r="J843" s="16">
        <f>J844</f>
        <v>0</v>
      </c>
      <c r="K843" s="16">
        <f t="shared" ref="K843:Q843" si="415">K844</f>
        <v>0</v>
      </c>
      <c r="L843" s="16">
        <f t="shared" si="415"/>
        <v>0</v>
      </c>
      <c r="M843" s="16">
        <f t="shared" si="415"/>
        <v>0</v>
      </c>
      <c r="N843" s="309">
        <f t="shared" si="415"/>
        <v>0</v>
      </c>
      <c r="O843" s="310">
        <f t="shared" si="415"/>
        <v>733.33439999999996</v>
      </c>
      <c r="P843" s="278">
        <f t="shared" si="415"/>
        <v>4810.3429999999998</v>
      </c>
      <c r="Q843" s="278">
        <f t="shared" si="415"/>
        <v>5543.6773999999996</v>
      </c>
    </row>
    <row r="844" spans="1:17" hidden="1">
      <c r="A844" s="141" t="s">
        <v>641</v>
      </c>
      <c r="B844" s="27" t="s">
        <v>30</v>
      </c>
      <c r="C844" s="146">
        <v>10</v>
      </c>
      <c r="D844" s="27" t="s">
        <v>127</v>
      </c>
      <c r="E844" s="146">
        <v>1008820</v>
      </c>
      <c r="F844" s="18" t="s">
        <v>642</v>
      </c>
      <c r="G844" s="28"/>
      <c r="H844" s="29">
        <v>733.33439999999996</v>
      </c>
      <c r="I844" s="30"/>
      <c r="J844" s="30"/>
      <c r="K844" s="30"/>
      <c r="L844" s="30"/>
      <c r="M844" s="30"/>
      <c r="N844" s="126"/>
      <c r="O844" s="311">
        <f t="shared" si="401"/>
        <v>733.33439999999996</v>
      </c>
      <c r="P844" s="287">
        <f t="shared" si="411"/>
        <v>4810.3429999999998</v>
      </c>
      <c r="Q844" s="308">
        <v>5543.6773999999996</v>
      </c>
    </row>
    <row r="845" spans="1:17" ht="25.5" hidden="1">
      <c r="A845" s="84" t="s">
        <v>719</v>
      </c>
      <c r="B845" s="15" t="s">
        <v>30</v>
      </c>
      <c r="C845" s="149">
        <v>10</v>
      </c>
      <c r="D845" s="15" t="s">
        <v>127</v>
      </c>
      <c r="E845" s="149">
        <v>6812100</v>
      </c>
      <c r="F845" s="15"/>
      <c r="G845" s="16">
        <f>G846</f>
        <v>0</v>
      </c>
      <c r="H845" s="16">
        <f t="shared" ref="H845:Q845" si="416">H846</f>
        <v>666.67232999999999</v>
      </c>
      <c r="I845" s="16">
        <f t="shared" si="416"/>
        <v>0</v>
      </c>
      <c r="J845" s="16">
        <f t="shared" si="416"/>
        <v>0</v>
      </c>
      <c r="K845" s="16">
        <f t="shared" si="416"/>
        <v>0</v>
      </c>
      <c r="L845" s="16">
        <f t="shared" si="416"/>
        <v>0</v>
      </c>
      <c r="M845" s="16">
        <f t="shared" si="416"/>
        <v>0</v>
      </c>
      <c r="N845" s="309">
        <f t="shared" si="416"/>
        <v>0</v>
      </c>
      <c r="O845" s="310">
        <f t="shared" si="416"/>
        <v>666.67232999999999</v>
      </c>
      <c r="P845" s="278">
        <f t="shared" si="416"/>
        <v>5017.6390000000001</v>
      </c>
      <c r="Q845" s="278">
        <f t="shared" si="416"/>
        <v>5684.3113300000005</v>
      </c>
    </row>
    <row r="846" spans="1:17" hidden="1">
      <c r="A846" s="141" t="s">
        <v>641</v>
      </c>
      <c r="B846" s="27" t="s">
        <v>30</v>
      </c>
      <c r="C846" s="146">
        <v>10</v>
      </c>
      <c r="D846" s="27" t="s">
        <v>127</v>
      </c>
      <c r="E846" s="146">
        <v>6812100</v>
      </c>
      <c r="F846" s="18" t="s">
        <v>642</v>
      </c>
      <c r="G846" s="28"/>
      <c r="H846" s="29">
        <v>666.67232999999999</v>
      </c>
      <c r="I846" s="30"/>
      <c r="J846" s="30"/>
      <c r="K846" s="30"/>
      <c r="L846" s="30"/>
      <c r="M846" s="30"/>
      <c r="N846" s="126"/>
      <c r="O846" s="311">
        <f t="shared" si="401"/>
        <v>666.67232999999999</v>
      </c>
      <c r="P846" s="287">
        <f t="shared" si="411"/>
        <v>5017.6390000000001</v>
      </c>
      <c r="Q846" s="308">
        <v>5684.3113300000005</v>
      </c>
    </row>
    <row r="847" spans="1:17">
      <c r="A847" s="507" t="s">
        <v>720</v>
      </c>
      <c r="B847" s="466" t="s">
        <v>30</v>
      </c>
      <c r="C847" s="542">
        <v>10</v>
      </c>
      <c r="D847" s="466" t="s">
        <v>127</v>
      </c>
      <c r="E847" s="542">
        <v>6013000</v>
      </c>
      <c r="F847" s="466"/>
      <c r="G847" s="467">
        <f>G848</f>
        <v>0</v>
      </c>
      <c r="H847" s="467">
        <f t="shared" ref="H847:Q848" si="417">H848</f>
        <v>2500</v>
      </c>
      <c r="I847" s="467">
        <f t="shared" si="417"/>
        <v>298.86599999999999</v>
      </c>
      <c r="J847" s="467">
        <f t="shared" si="417"/>
        <v>0</v>
      </c>
      <c r="K847" s="467">
        <f t="shared" si="417"/>
        <v>2900</v>
      </c>
      <c r="L847" s="467">
        <f t="shared" si="417"/>
        <v>0</v>
      </c>
      <c r="M847" s="468">
        <f t="shared" si="417"/>
        <v>0</v>
      </c>
      <c r="N847" s="356">
        <f t="shared" si="417"/>
        <v>0</v>
      </c>
      <c r="O847" s="355">
        <f t="shared" si="417"/>
        <v>5698.866</v>
      </c>
      <c r="P847" s="534">
        <f t="shared" si="417"/>
        <v>0</v>
      </c>
      <c r="Q847" s="468">
        <f t="shared" si="417"/>
        <v>5698.866</v>
      </c>
    </row>
    <row r="848" spans="1:17">
      <c r="A848" s="397" t="s">
        <v>721</v>
      </c>
      <c r="B848" s="389" t="s">
        <v>30</v>
      </c>
      <c r="C848" s="406">
        <v>10</v>
      </c>
      <c r="D848" s="389" t="s">
        <v>127</v>
      </c>
      <c r="E848" s="406">
        <v>6013100</v>
      </c>
      <c r="F848" s="389"/>
      <c r="G848" s="112">
        <f>G849</f>
        <v>0</v>
      </c>
      <c r="H848" s="112">
        <f t="shared" si="417"/>
        <v>2500</v>
      </c>
      <c r="I848" s="112">
        <f t="shared" si="417"/>
        <v>298.86599999999999</v>
      </c>
      <c r="J848" s="112">
        <f t="shared" si="417"/>
        <v>0</v>
      </c>
      <c r="K848" s="112">
        <f t="shared" si="417"/>
        <v>2900</v>
      </c>
      <c r="L848" s="112">
        <f t="shared" si="417"/>
        <v>0</v>
      </c>
      <c r="M848" s="469">
        <f t="shared" si="417"/>
        <v>0</v>
      </c>
      <c r="N848" s="356">
        <f t="shared" si="417"/>
        <v>0</v>
      </c>
      <c r="O848" s="355">
        <f t="shared" si="417"/>
        <v>5698.866</v>
      </c>
      <c r="P848" s="515">
        <f t="shared" si="417"/>
        <v>0</v>
      </c>
      <c r="Q848" s="469">
        <f t="shared" si="417"/>
        <v>5698.866</v>
      </c>
    </row>
    <row r="849" spans="1:17" ht="13.5" thickBot="1">
      <c r="A849" s="539" t="s">
        <v>641</v>
      </c>
      <c r="B849" s="471" t="s">
        <v>30</v>
      </c>
      <c r="C849" s="545">
        <v>10</v>
      </c>
      <c r="D849" s="471" t="s">
        <v>127</v>
      </c>
      <c r="E849" s="545">
        <v>6013100</v>
      </c>
      <c r="F849" s="471" t="s">
        <v>642</v>
      </c>
      <c r="G849" s="472"/>
      <c r="H849" s="499">
        <v>2500</v>
      </c>
      <c r="I849" s="500">
        <v>298.86599999999999</v>
      </c>
      <c r="J849" s="500"/>
      <c r="K849" s="500">
        <v>2900</v>
      </c>
      <c r="L849" s="500"/>
      <c r="M849" s="501"/>
      <c r="N849" s="579"/>
      <c r="O849" s="352">
        <f t="shared" si="401"/>
        <v>5698.866</v>
      </c>
      <c r="P849" s="477">
        <f t="shared" si="411"/>
        <v>0</v>
      </c>
      <c r="Q849" s="501">
        <v>5698.866</v>
      </c>
    </row>
    <row r="850" spans="1:17" hidden="1">
      <c r="A850" s="429" t="s">
        <v>722</v>
      </c>
      <c r="B850" s="430"/>
      <c r="C850" s="430">
        <v>10</v>
      </c>
      <c r="D850" s="430" t="s">
        <v>41</v>
      </c>
      <c r="E850" s="430"/>
      <c r="F850" s="430"/>
      <c r="G850" s="431">
        <f>G856+G863+G866+G868+G873+G875+G877+G859+G851+G861+G871</f>
        <v>76582.3</v>
      </c>
      <c r="H850" s="431">
        <f t="shared" ref="H850:Q850" si="418">H856+H863+H866+H868+H873+H875+H877+H859+H851+H861+H871</f>
        <v>49597.596799999999</v>
      </c>
      <c r="I850" s="431">
        <f t="shared" si="418"/>
        <v>0</v>
      </c>
      <c r="J850" s="431">
        <f t="shared" si="418"/>
        <v>27084.397000000001</v>
      </c>
      <c r="K850" s="431">
        <f t="shared" si="418"/>
        <v>0</v>
      </c>
      <c r="L850" s="431">
        <f t="shared" si="418"/>
        <v>-167.24999999999991</v>
      </c>
      <c r="M850" s="431">
        <f t="shared" si="418"/>
        <v>0</v>
      </c>
      <c r="N850" s="22">
        <f t="shared" si="418"/>
        <v>0</v>
      </c>
      <c r="O850" s="22">
        <f t="shared" si="418"/>
        <v>153097.04379999998</v>
      </c>
      <c r="P850" s="431">
        <f t="shared" si="418"/>
        <v>1769.135</v>
      </c>
      <c r="Q850" s="431">
        <f t="shared" si="418"/>
        <v>154866.17880000002</v>
      </c>
    </row>
    <row r="851" spans="1:17" s="34" customFormat="1" ht="25.5" hidden="1">
      <c r="A851" s="65" t="s">
        <v>723</v>
      </c>
      <c r="B851" s="15" t="s">
        <v>30</v>
      </c>
      <c r="C851" s="15" t="s">
        <v>724</v>
      </c>
      <c r="D851" s="15" t="s">
        <v>41</v>
      </c>
      <c r="E851" s="15" t="s">
        <v>725</v>
      </c>
      <c r="F851" s="15"/>
      <c r="G851" s="16">
        <f>G852+G853+G854+G855</f>
        <v>2213.6999999999998</v>
      </c>
      <c r="H851" s="16">
        <f>H852+H853+H854+H855</f>
        <v>0</v>
      </c>
      <c r="I851" s="16">
        <f>I852+I853+I854+I855</f>
        <v>0</v>
      </c>
      <c r="J851" s="16">
        <f>J852+J853+J854+J855</f>
        <v>96.18</v>
      </c>
      <c r="K851" s="16">
        <f t="shared" ref="K851:Q851" si="419">K852+K853+K854+K855</f>
        <v>0</v>
      </c>
      <c r="L851" s="16">
        <f t="shared" si="419"/>
        <v>36</v>
      </c>
      <c r="M851" s="16">
        <f t="shared" si="419"/>
        <v>0</v>
      </c>
      <c r="N851" s="309">
        <f t="shared" si="419"/>
        <v>0</v>
      </c>
      <c r="O851" s="310">
        <f t="shared" si="419"/>
        <v>2345.88</v>
      </c>
      <c r="P851" s="278">
        <f t="shared" si="419"/>
        <v>87.907000000000025</v>
      </c>
      <c r="Q851" s="278">
        <f t="shared" si="419"/>
        <v>2433.7870000000003</v>
      </c>
    </row>
    <row r="852" spans="1:17" hidden="1">
      <c r="A852" s="151" t="s">
        <v>33</v>
      </c>
      <c r="B852" s="27" t="s">
        <v>30</v>
      </c>
      <c r="C852" s="27" t="s">
        <v>724</v>
      </c>
      <c r="D852" s="27" t="s">
        <v>41</v>
      </c>
      <c r="E852" s="27" t="s">
        <v>725</v>
      </c>
      <c r="F852" s="18" t="s">
        <v>34</v>
      </c>
      <c r="G852" s="28">
        <v>1757.7</v>
      </c>
      <c r="H852" s="29"/>
      <c r="I852" s="30"/>
      <c r="J852" s="30">
        <v>96.18</v>
      </c>
      <c r="K852" s="30"/>
      <c r="L852" s="30">
        <v>36</v>
      </c>
      <c r="M852" s="30"/>
      <c r="N852" s="126"/>
      <c r="O852" s="311">
        <f t="shared" si="401"/>
        <v>1889.88</v>
      </c>
      <c r="P852" s="287">
        <f t="shared" si="411"/>
        <v>0</v>
      </c>
      <c r="Q852" s="308">
        <v>1889.88</v>
      </c>
    </row>
    <row r="853" spans="1:17" hidden="1">
      <c r="A853" s="33" t="s">
        <v>38</v>
      </c>
      <c r="B853" s="27" t="s">
        <v>30</v>
      </c>
      <c r="C853" s="27" t="s">
        <v>724</v>
      </c>
      <c r="D853" s="27" t="s">
        <v>41</v>
      </c>
      <c r="E853" s="27" t="s">
        <v>725</v>
      </c>
      <c r="F853" s="18" t="s">
        <v>39</v>
      </c>
      <c r="G853" s="28">
        <v>128.75</v>
      </c>
      <c r="H853" s="29"/>
      <c r="I853" s="30"/>
      <c r="J853" s="30"/>
      <c r="K853" s="30"/>
      <c r="L853" s="30">
        <v>86.23</v>
      </c>
      <c r="M853" s="30"/>
      <c r="N853" s="126"/>
      <c r="O853" s="311">
        <f t="shared" si="401"/>
        <v>214.98000000000002</v>
      </c>
      <c r="P853" s="287">
        <f t="shared" si="411"/>
        <v>0</v>
      </c>
      <c r="Q853" s="308">
        <v>214.98</v>
      </c>
    </row>
    <row r="854" spans="1:17" s="153" customFormat="1" ht="25.5" hidden="1">
      <c r="A854" s="31" t="s">
        <v>44</v>
      </c>
      <c r="B854" s="27" t="s">
        <v>30</v>
      </c>
      <c r="C854" s="27" t="s">
        <v>724</v>
      </c>
      <c r="D854" s="27" t="s">
        <v>41</v>
      </c>
      <c r="E854" s="27" t="s">
        <v>725</v>
      </c>
      <c r="F854" s="18" t="s">
        <v>45</v>
      </c>
      <c r="G854" s="28">
        <v>80</v>
      </c>
      <c r="H854" s="29"/>
      <c r="I854" s="30">
        <v>30.3</v>
      </c>
      <c r="J854" s="30"/>
      <c r="K854" s="30"/>
      <c r="L854" s="30">
        <v>4.0999999999999996</v>
      </c>
      <c r="M854" s="30"/>
      <c r="N854" s="126"/>
      <c r="O854" s="311">
        <f t="shared" si="401"/>
        <v>114.39999999999999</v>
      </c>
      <c r="P854" s="287">
        <f t="shared" si="411"/>
        <v>5.1500000000000057</v>
      </c>
      <c r="Q854" s="308">
        <v>119.55</v>
      </c>
    </row>
    <row r="855" spans="1:17" s="94" customFormat="1" hidden="1">
      <c r="A855" s="31" t="s">
        <v>46</v>
      </c>
      <c r="B855" s="27" t="s">
        <v>30</v>
      </c>
      <c r="C855" s="27" t="s">
        <v>724</v>
      </c>
      <c r="D855" s="27" t="s">
        <v>41</v>
      </c>
      <c r="E855" s="27" t="s">
        <v>725</v>
      </c>
      <c r="F855" s="18" t="s">
        <v>47</v>
      </c>
      <c r="G855" s="28">
        <v>247.25</v>
      </c>
      <c r="H855" s="29"/>
      <c r="I855" s="30">
        <v>-30.3</v>
      </c>
      <c r="J855" s="30"/>
      <c r="K855" s="30"/>
      <c r="L855" s="30">
        <f>-4.1-86.23</f>
        <v>-90.33</v>
      </c>
      <c r="M855" s="30"/>
      <c r="N855" s="126"/>
      <c r="O855" s="311">
        <f t="shared" si="401"/>
        <v>126.61999999999999</v>
      </c>
      <c r="P855" s="287">
        <f t="shared" si="411"/>
        <v>82.757000000000019</v>
      </c>
      <c r="Q855" s="308">
        <v>209.37700000000001</v>
      </c>
    </row>
    <row r="856" spans="1:17" s="155" customFormat="1" ht="38.25" hidden="1">
      <c r="A856" s="62" t="s">
        <v>726</v>
      </c>
      <c r="B856" s="15" t="s">
        <v>30</v>
      </c>
      <c r="C856" s="15">
        <v>10</v>
      </c>
      <c r="D856" s="15" t="s">
        <v>41</v>
      </c>
      <c r="E856" s="15" t="s">
        <v>727</v>
      </c>
      <c r="F856" s="15"/>
      <c r="G856" s="16">
        <f>G857+G858</f>
        <v>559</v>
      </c>
      <c r="H856" s="16">
        <f t="shared" ref="H856:Q856" si="420">H857+H858</f>
        <v>0</v>
      </c>
      <c r="I856" s="16">
        <f t="shared" si="420"/>
        <v>0</v>
      </c>
      <c r="J856" s="16">
        <f t="shared" si="420"/>
        <v>0</v>
      </c>
      <c r="K856" s="16">
        <f t="shared" si="420"/>
        <v>0</v>
      </c>
      <c r="L856" s="16">
        <f t="shared" si="420"/>
        <v>0</v>
      </c>
      <c r="M856" s="16">
        <f t="shared" si="420"/>
        <v>0</v>
      </c>
      <c r="N856" s="309">
        <f t="shared" si="420"/>
        <v>0</v>
      </c>
      <c r="O856" s="310">
        <f t="shared" si="420"/>
        <v>559</v>
      </c>
      <c r="P856" s="278">
        <f t="shared" si="420"/>
        <v>47.5</v>
      </c>
      <c r="Q856" s="278">
        <f t="shared" si="420"/>
        <v>606.5</v>
      </c>
    </row>
    <row r="857" spans="1:17" s="94" customFormat="1" ht="25.5" hidden="1">
      <c r="A857" s="31" t="s">
        <v>716</v>
      </c>
      <c r="B857" s="27" t="s">
        <v>30</v>
      </c>
      <c r="C857" s="27">
        <v>10</v>
      </c>
      <c r="D857" s="27" t="s">
        <v>41</v>
      </c>
      <c r="E857" s="18" t="s">
        <v>727</v>
      </c>
      <c r="F857" s="27" t="s">
        <v>717</v>
      </c>
      <c r="G857" s="28">
        <v>559</v>
      </c>
      <c r="H857" s="29"/>
      <c r="I857" s="30"/>
      <c r="J857" s="30"/>
      <c r="K857" s="30"/>
      <c r="L857" s="30"/>
      <c r="M857" s="30"/>
      <c r="N857" s="126"/>
      <c r="O857" s="311">
        <f t="shared" si="401"/>
        <v>559</v>
      </c>
      <c r="P857" s="287">
        <f t="shared" si="411"/>
        <v>47.5</v>
      </c>
      <c r="Q857" s="308">
        <v>606.5</v>
      </c>
    </row>
    <row r="858" spans="1:17" s="34" customFormat="1" hidden="1">
      <c r="A858" s="31" t="s">
        <v>46</v>
      </c>
      <c r="B858" s="27" t="s">
        <v>30</v>
      </c>
      <c r="C858" s="27">
        <v>10</v>
      </c>
      <c r="D858" s="27" t="s">
        <v>41</v>
      </c>
      <c r="E858" s="18" t="s">
        <v>727</v>
      </c>
      <c r="F858" s="27" t="s">
        <v>47</v>
      </c>
      <c r="G858" s="28"/>
      <c r="H858" s="29"/>
      <c r="I858" s="30"/>
      <c r="J858" s="30"/>
      <c r="K858" s="30"/>
      <c r="L858" s="30"/>
      <c r="M858" s="30"/>
      <c r="N858" s="126"/>
      <c r="O858" s="311">
        <f t="shared" si="401"/>
        <v>0</v>
      </c>
      <c r="P858" s="287">
        <f t="shared" si="411"/>
        <v>0</v>
      </c>
      <c r="Q858" s="308"/>
    </row>
    <row r="859" spans="1:17" ht="25.5" hidden="1">
      <c r="A859" s="62" t="s">
        <v>728</v>
      </c>
      <c r="B859" s="15" t="s">
        <v>30</v>
      </c>
      <c r="C859" s="149">
        <v>10</v>
      </c>
      <c r="D859" s="15" t="s">
        <v>41</v>
      </c>
      <c r="E859" s="149">
        <v>6205110</v>
      </c>
      <c r="F859" s="15"/>
      <c r="G859" s="152">
        <f>G860</f>
        <v>26506.7</v>
      </c>
      <c r="H859" s="152">
        <f>H860</f>
        <v>49597.596799999999</v>
      </c>
      <c r="I859" s="152">
        <f>I860</f>
        <v>0</v>
      </c>
      <c r="J859" s="152">
        <f>J860</f>
        <v>26840.146000000001</v>
      </c>
      <c r="K859" s="152">
        <f t="shared" ref="K859:Q859" si="421">K860</f>
        <v>0</v>
      </c>
      <c r="L859" s="152">
        <f t="shared" si="421"/>
        <v>0</v>
      </c>
      <c r="M859" s="152">
        <f t="shared" si="421"/>
        <v>0</v>
      </c>
      <c r="N859" s="322">
        <f t="shared" si="421"/>
        <v>0</v>
      </c>
      <c r="O859" s="323">
        <f t="shared" si="421"/>
        <v>102944.44279999999</v>
      </c>
      <c r="P859" s="285">
        <f t="shared" si="421"/>
        <v>0</v>
      </c>
      <c r="Q859" s="285">
        <f t="shared" si="421"/>
        <v>102944.4428</v>
      </c>
    </row>
    <row r="860" spans="1:17" ht="25.5" hidden="1">
      <c r="A860" s="31" t="s">
        <v>729</v>
      </c>
      <c r="B860" s="27" t="s">
        <v>30</v>
      </c>
      <c r="C860" s="146">
        <v>10</v>
      </c>
      <c r="D860" s="27" t="s">
        <v>41</v>
      </c>
      <c r="E860" s="146">
        <v>6205110</v>
      </c>
      <c r="F860" s="27" t="s">
        <v>730</v>
      </c>
      <c r="G860" s="154">
        <v>26506.7</v>
      </c>
      <c r="H860" s="92">
        <v>49597.596799999999</v>
      </c>
      <c r="I860" s="93"/>
      <c r="J860" s="93">
        <f>40463.146-13623</f>
        <v>26840.146000000001</v>
      </c>
      <c r="K860" s="93"/>
      <c r="L860" s="93"/>
      <c r="M860" s="93"/>
      <c r="N860" s="126"/>
      <c r="O860" s="311">
        <f t="shared" si="401"/>
        <v>102944.44279999999</v>
      </c>
      <c r="P860" s="287">
        <f t="shared" si="411"/>
        <v>0</v>
      </c>
      <c r="Q860" s="308">
        <v>102944.4428</v>
      </c>
    </row>
    <row r="861" spans="1:17" s="34" customFormat="1" ht="25.5" hidden="1">
      <c r="A861" s="62" t="s">
        <v>728</v>
      </c>
      <c r="B861" s="15" t="s">
        <v>30</v>
      </c>
      <c r="C861" s="149">
        <v>10</v>
      </c>
      <c r="D861" s="15" t="s">
        <v>41</v>
      </c>
      <c r="E861" s="149">
        <v>5052102</v>
      </c>
      <c r="F861" s="15"/>
      <c r="G861" s="152">
        <f>G862</f>
        <v>0</v>
      </c>
      <c r="H861" s="152">
        <f>H862</f>
        <v>0</v>
      </c>
      <c r="I861" s="152">
        <f>I862</f>
        <v>0</v>
      </c>
      <c r="J861" s="152">
        <f>J862</f>
        <v>0</v>
      </c>
      <c r="K861" s="152">
        <f t="shared" ref="K861:Q861" si="422">K862</f>
        <v>0</v>
      </c>
      <c r="L861" s="152">
        <f t="shared" si="422"/>
        <v>0</v>
      </c>
      <c r="M861" s="152">
        <f t="shared" si="422"/>
        <v>0</v>
      </c>
      <c r="N861" s="322">
        <f t="shared" si="422"/>
        <v>0</v>
      </c>
      <c r="O861" s="323">
        <f t="shared" si="422"/>
        <v>0</v>
      </c>
      <c r="P861" s="285">
        <f t="shared" si="422"/>
        <v>0</v>
      </c>
      <c r="Q861" s="285">
        <f t="shared" si="422"/>
        <v>0</v>
      </c>
    </row>
    <row r="862" spans="1:17" ht="25.5" hidden="1">
      <c r="A862" s="31" t="s">
        <v>729</v>
      </c>
      <c r="B862" s="27" t="s">
        <v>30</v>
      </c>
      <c r="C862" s="146">
        <v>10</v>
      </c>
      <c r="D862" s="27" t="s">
        <v>41</v>
      </c>
      <c r="E862" s="146">
        <v>5052102</v>
      </c>
      <c r="F862" s="27" t="s">
        <v>730</v>
      </c>
      <c r="G862" s="154"/>
      <c r="H862" s="92"/>
      <c r="I862" s="93"/>
      <c r="J862" s="93">
        <f>-13623+13623</f>
        <v>0</v>
      </c>
      <c r="K862" s="93"/>
      <c r="L862" s="93"/>
      <c r="M862" s="93"/>
      <c r="N862" s="126"/>
      <c r="O862" s="311">
        <f t="shared" si="401"/>
        <v>0</v>
      </c>
      <c r="P862" s="287">
        <f t="shared" si="411"/>
        <v>0</v>
      </c>
      <c r="Q862" s="308">
        <v>0</v>
      </c>
    </row>
    <row r="863" spans="1:17" s="34" customFormat="1" ht="51" hidden="1">
      <c r="A863" s="62" t="s">
        <v>731</v>
      </c>
      <c r="B863" s="15" t="s">
        <v>30</v>
      </c>
      <c r="C863" s="15">
        <v>10</v>
      </c>
      <c r="D863" s="15" t="s">
        <v>41</v>
      </c>
      <c r="E863" s="15" t="s">
        <v>732</v>
      </c>
      <c r="F863" s="15"/>
      <c r="G863" s="16">
        <f>G864+G865</f>
        <v>992.4</v>
      </c>
      <c r="H863" s="16">
        <f>H864+H865</f>
        <v>0</v>
      </c>
      <c r="I863" s="16">
        <f>I864+I865</f>
        <v>0</v>
      </c>
      <c r="J863" s="16">
        <f>J864+J865</f>
        <v>0</v>
      </c>
      <c r="K863" s="16">
        <f t="shared" ref="K863:Q863" si="423">K864+K865</f>
        <v>0</v>
      </c>
      <c r="L863" s="16">
        <f t="shared" si="423"/>
        <v>0</v>
      </c>
      <c r="M863" s="16">
        <f t="shared" si="423"/>
        <v>0</v>
      </c>
      <c r="N863" s="309">
        <f t="shared" si="423"/>
        <v>0</v>
      </c>
      <c r="O863" s="310">
        <f t="shared" si="423"/>
        <v>992.4</v>
      </c>
      <c r="P863" s="278">
        <f t="shared" si="423"/>
        <v>0</v>
      </c>
      <c r="Q863" s="278">
        <f t="shared" si="423"/>
        <v>992.4</v>
      </c>
    </row>
    <row r="864" spans="1:17" ht="25.5" hidden="1">
      <c r="A864" s="31" t="s">
        <v>716</v>
      </c>
      <c r="B864" s="27" t="s">
        <v>30</v>
      </c>
      <c r="C864" s="27">
        <v>10</v>
      </c>
      <c r="D864" s="27" t="s">
        <v>41</v>
      </c>
      <c r="E864" s="27" t="s">
        <v>732</v>
      </c>
      <c r="F864" s="27" t="s">
        <v>733</v>
      </c>
      <c r="G864" s="28">
        <v>992.4</v>
      </c>
      <c r="H864" s="29"/>
      <c r="I864" s="30"/>
      <c r="J864" s="30"/>
      <c r="K864" s="30"/>
      <c r="L864" s="30"/>
      <c r="M864" s="30"/>
      <c r="N864" s="126"/>
      <c r="O864" s="311">
        <f t="shared" si="401"/>
        <v>992.4</v>
      </c>
      <c r="P864" s="287">
        <f t="shared" si="411"/>
        <v>0</v>
      </c>
      <c r="Q864" s="308">
        <v>992.4</v>
      </c>
    </row>
    <row r="865" spans="1:17" hidden="1">
      <c r="A865" s="31" t="s">
        <v>46</v>
      </c>
      <c r="B865" s="27" t="s">
        <v>30</v>
      </c>
      <c r="C865" s="27">
        <v>10</v>
      </c>
      <c r="D865" s="27" t="s">
        <v>41</v>
      </c>
      <c r="E865" s="27" t="s">
        <v>732</v>
      </c>
      <c r="F865" s="27" t="s">
        <v>47</v>
      </c>
      <c r="G865" s="28"/>
      <c r="H865" s="29"/>
      <c r="I865" s="30"/>
      <c r="J865" s="30"/>
      <c r="K865" s="30"/>
      <c r="L865" s="30"/>
      <c r="M865" s="30"/>
      <c r="N865" s="126"/>
      <c r="O865" s="311">
        <f t="shared" si="401"/>
        <v>0</v>
      </c>
      <c r="P865" s="287">
        <f t="shared" si="411"/>
        <v>0</v>
      </c>
      <c r="Q865" s="308">
        <v>0</v>
      </c>
    </row>
    <row r="866" spans="1:17" s="34" customFormat="1" ht="51" hidden="1">
      <c r="A866" s="62" t="s">
        <v>731</v>
      </c>
      <c r="B866" s="15" t="s">
        <v>30</v>
      </c>
      <c r="C866" s="15">
        <v>10</v>
      </c>
      <c r="D866" s="15" t="s">
        <v>41</v>
      </c>
      <c r="E866" s="15" t="s">
        <v>732</v>
      </c>
      <c r="F866" s="15"/>
      <c r="G866" s="16">
        <f>G867</f>
        <v>9185.6</v>
      </c>
      <c r="H866" s="16">
        <f>H867</f>
        <v>0</v>
      </c>
      <c r="I866" s="16">
        <f>I867</f>
        <v>0</v>
      </c>
      <c r="J866" s="16">
        <f>J867</f>
        <v>0</v>
      </c>
      <c r="K866" s="16">
        <f t="shared" ref="K866:Q866" si="424">K867</f>
        <v>0</v>
      </c>
      <c r="L866" s="16">
        <f t="shared" si="424"/>
        <v>0</v>
      </c>
      <c r="M866" s="16">
        <f t="shared" si="424"/>
        <v>0</v>
      </c>
      <c r="N866" s="309">
        <f t="shared" si="424"/>
        <v>0</v>
      </c>
      <c r="O866" s="310">
        <f t="shared" si="424"/>
        <v>9185.6</v>
      </c>
      <c r="P866" s="278">
        <f t="shared" si="424"/>
        <v>0</v>
      </c>
      <c r="Q866" s="278">
        <f t="shared" si="424"/>
        <v>9185.6</v>
      </c>
    </row>
    <row r="867" spans="1:17" hidden="1">
      <c r="A867" s="17" t="s">
        <v>92</v>
      </c>
      <c r="B867" s="27" t="s">
        <v>30</v>
      </c>
      <c r="C867" s="27">
        <v>10</v>
      </c>
      <c r="D867" s="27" t="s">
        <v>41</v>
      </c>
      <c r="E867" s="27" t="s">
        <v>732</v>
      </c>
      <c r="F867" s="27" t="s">
        <v>93</v>
      </c>
      <c r="G867" s="28">
        <v>9185.6</v>
      </c>
      <c r="H867" s="29"/>
      <c r="I867" s="30"/>
      <c r="J867" s="30"/>
      <c r="K867" s="30"/>
      <c r="L867" s="30"/>
      <c r="M867" s="30"/>
      <c r="N867" s="126"/>
      <c r="O867" s="311">
        <f t="shared" si="401"/>
        <v>9185.6</v>
      </c>
      <c r="P867" s="287">
        <f t="shared" si="411"/>
        <v>0</v>
      </c>
      <c r="Q867" s="308">
        <v>9185.6</v>
      </c>
    </row>
    <row r="868" spans="1:17" s="34" customFormat="1" hidden="1">
      <c r="A868" s="62" t="s">
        <v>734</v>
      </c>
      <c r="B868" s="15" t="s">
        <v>30</v>
      </c>
      <c r="C868" s="15">
        <v>10</v>
      </c>
      <c r="D868" s="15" t="s">
        <v>41</v>
      </c>
      <c r="E868" s="15" t="s">
        <v>735</v>
      </c>
      <c r="F868" s="15"/>
      <c r="G868" s="16">
        <f>G870+G869</f>
        <v>27999</v>
      </c>
      <c r="H868" s="16">
        <f t="shared" ref="H868:Q868" si="425">H870+H869</f>
        <v>0</v>
      </c>
      <c r="I868" s="16">
        <f t="shared" si="425"/>
        <v>0</v>
      </c>
      <c r="J868" s="16">
        <f t="shared" si="425"/>
        <v>0</v>
      </c>
      <c r="K868" s="16">
        <f t="shared" si="425"/>
        <v>0</v>
      </c>
      <c r="L868" s="16">
        <f t="shared" si="425"/>
        <v>-52.8</v>
      </c>
      <c r="M868" s="16">
        <f t="shared" si="425"/>
        <v>0</v>
      </c>
      <c r="N868" s="309">
        <f t="shared" si="425"/>
        <v>0</v>
      </c>
      <c r="O868" s="310">
        <f t="shared" si="425"/>
        <v>27946.2</v>
      </c>
      <c r="P868" s="278">
        <f t="shared" si="425"/>
        <v>1630</v>
      </c>
      <c r="Q868" s="278">
        <f t="shared" si="425"/>
        <v>29576.2</v>
      </c>
    </row>
    <row r="869" spans="1:17" ht="25.5" hidden="1">
      <c r="A869" s="31" t="s">
        <v>716</v>
      </c>
      <c r="B869" s="27" t="s">
        <v>30</v>
      </c>
      <c r="C869" s="27">
        <v>10</v>
      </c>
      <c r="D869" s="27" t="s">
        <v>41</v>
      </c>
      <c r="E869" s="27" t="s">
        <v>735</v>
      </c>
      <c r="F869" s="27" t="s">
        <v>717</v>
      </c>
      <c r="G869" s="28">
        <v>27999</v>
      </c>
      <c r="H869" s="29"/>
      <c r="I869" s="30"/>
      <c r="J869" s="30"/>
      <c r="K869" s="30"/>
      <c r="L869" s="30">
        <v>-52.8</v>
      </c>
      <c r="M869" s="30"/>
      <c r="N869" s="126"/>
      <c r="O869" s="311">
        <f t="shared" si="401"/>
        <v>27946.2</v>
      </c>
      <c r="P869" s="287">
        <f t="shared" si="411"/>
        <v>1630</v>
      </c>
      <c r="Q869" s="308">
        <v>29576.2</v>
      </c>
    </row>
    <row r="870" spans="1:17" s="34" customFormat="1" hidden="1">
      <c r="A870" s="31" t="s">
        <v>46</v>
      </c>
      <c r="B870" s="27" t="s">
        <v>30</v>
      </c>
      <c r="C870" s="27">
        <v>10</v>
      </c>
      <c r="D870" s="27" t="s">
        <v>41</v>
      </c>
      <c r="E870" s="27" t="s">
        <v>735</v>
      </c>
      <c r="F870" s="27" t="s">
        <v>47</v>
      </c>
      <c r="G870" s="28"/>
      <c r="H870" s="29"/>
      <c r="I870" s="30"/>
      <c r="J870" s="30"/>
      <c r="K870" s="30"/>
      <c r="L870" s="30"/>
      <c r="M870" s="30"/>
      <c r="N870" s="126"/>
      <c r="O870" s="311">
        <f t="shared" si="401"/>
        <v>0</v>
      </c>
      <c r="P870" s="287">
        <f t="shared" si="411"/>
        <v>0</v>
      </c>
      <c r="Q870" s="308"/>
    </row>
    <row r="871" spans="1:17" hidden="1">
      <c r="A871" s="324" t="s">
        <v>1111</v>
      </c>
      <c r="B871" s="43" t="s">
        <v>30</v>
      </c>
      <c r="C871" s="43" t="s">
        <v>724</v>
      </c>
      <c r="D871" s="43" t="s">
        <v>41</v>
      </c>
      <c r="E871" s="43" t="s">
        <v>1112</v>
      </c>
      <c r="F871" s="43"/>
      <c r="G871" s="89">
        <f>G872</f>
        <v>0</v>
      </c>
      <c r="H871" s="89">
        <f t="shared" ref="H871:Q871" si="426">H872</f>
        <v>0</v>
      </c>
      <c r="I871" s="89">
        <f t="shared" si="426"/>
        <v>0</v>
      </c>
      <c r="J871" s="89">
        <f t="shared" si="426"/>
        <v>0</v>
      </c>
      <c r="K871" s="89">
        <f t="shared" si="426"/>
        <v>0</v>
      </c>
      <c r="L871" s="89">
        <f t="shared" si="426"/>
        <v>0</v>
      </c>
      <c r="M871" s="89">
        <f t="shared" si="426"/>
        <v>0</v>
      </c>
      <c r="N871" s="89">
        <f t="shared" si="426"/>
        <v>0</v>
      </c>
      <c r="O871" s="89">
        <f t="shared" si="426"/>
        <v>0</v>
      </c>
      <c r="P871" s="89">
        <f t="shared" si="426"/>
        <v>69.5</v>
      </c>
      <c r="Q871" s="89">
        <f t="shared" si="426"/>
        <v>69.5</v>
      </c>
    </row>
    <row r="872" spans="1:17" hidden="1">
      <c r="A872" s="31"/>
      <c r="B872" s="27" t="s">
        <v>30</v>
      </c>
      <c r="C872" s="27" t="s">
        <v>724</v>
      </c>
      <c r="D872" s="27" t="s">
        <v>41</v>
      </c>
      <c r="E872" s="27" t="s">
        <v>1112</v>
      </c>
      <c r="F872" s="27" t="s">
        <v>717</v>
      </c>
      <c r="G872" s="28"/>
      <c r="H872" s="29"/>
      <c r="I872" s="30"/>
      <c r="J872" s="30"/>
      <c r="K872" s="30"/>
      <c r="L872" s="30"/>
      <c r="M872" s="30"/>
      <c r="N872" s="126"/>
      <c r="O872" s="311"/>
      <c r="P872" s="308">
        <v>69.5</v>
      </c>
      <c r="Q872" s="308">
        <v>69.5</v>
      </c>
    </row>
    <row r="873" spans="1:17" ht="38.25" hidden="1">
      <c r="A873" s="62" t="s">
        <v>736</v>
      </c>
      <c r="B873" s="15" t="s">
        <v>30</v>
      </c>
      <c r="C873" s="149">
        <v>10</v>
      </c>
      <c r="D873" s="15" t="s">
        <v>41</v>
      </c>
      <c r="E873" s="149">
        <v>6205101</v>
      </c>
      <c r="F873" s="15"/>
      <c r="G873" s="16">
        <f>G874</f>
        <v>2210</v>
      </c>
      <c r="H873" s="16">
        <f>H874</f>
        <v>0</v>
      </c>
      <c r="I873" s="16">
        <f>I874</f>
        <v>0</v>
      </c>
      <c r="J873" s="16">
        <f>J874</f>
        <v>0</v>
      </c>
      <c r="K873" s="16">
        <f t="shared" ref="K873:Q873" si="427">K874</f>
        <v>0</v>
      </c>
      <c r="L873" s="16">
        <f t="shared" si="427"/>
        <v>-1775.1</v>
      </c>
      <c r="M873" s="16">
        <f t="shared" si="427"/>
        <v>0</v>
      </c>
      <c r="N873" s="309">
        <f t="shared" si="427"/>
        <v>0</v>
      </c>
      <c r="O873" s="310">
        <f t="shared" si="427"/>
        <v>434.90000000000009</v>
      </c>
      <c r="P873" s="278">
        <f t="shared" si="427"/>
        <v>97.999999999999886</v>
      </c>
      <c r="Q873" s="278">
        <f t="shared" si="427"/>
        <v>532.9</v>
      </c>
    </row>
    <row r="874" spans="1:17" hidden="1">
      <c r="A874" s="31" t="s">
        <v>500</v>
      </c>
      <c r="B874" s="27" t="s">
        <v>30</v>
      </c>
      <c r="C874" s="146">
        <v>10</v>
      </c>
      <c r="D874" s="27" t="s">
        <v>41</v>
      </c>
      <c r="E874" s="146">
        <v>6205101</v>
      </c>
      <c r="F874" s="27" t="s">
        <v>501</v>
      </c>
      <c r="G874" s="28">
        <v>2210</v>
      </c>
      <c r="H874" s="29"/>
      <c r="I874" s="30"/>
      <c r="J874" s="30"/>
      <c r="K874" s="30"/>
      <c r="L874" s="30">
        <v>-1775.1</v>
      </c>
      <c r="M874" s="30"/>
      <c r="N874" s="126"/>
      <c r="O874" s="311">
        <f t="shared" si="401"/>
        <v>434.90000000000009</v>
      </c>
      <c r="P874" s="287">
        <f t="shared" si="411"/>
        <v>97.999999999999886</v>
      </c>
      <c r="Q874" s="308">
        <v>532.9</v>
      </c>
    </row>
    <row r="875" spans="1:17" ht="25.5" hidden="1">
      <c r="A875" s="62" t="s">
        <v>737</v>
      </c>
      <c r="B875" s="15" t="s">
        <v>30</v>
      </c>
      <c r="C875" s="149">
        <v>10</v>
      </c>
      <c r="D875" s="15" t="s">
        <v>41</v>
      </c>
      <c r="E875" s="149">
        <v>6205102</v>
      </c>
      <c r="F875" s="15"/>
      <c r="G875" s="16">
        <f>G876</f>
        <v>3454</v>
      </c>
      <c r="H875" s="16">
        <f>H876</f>
        <v>0</v>
      </c>
      <c r="I875" s="16">
        <f>I876</f>
        <v>0</v>
      </c>
      <c r="J875" s="16">
        <f>J876</f>
        <v>0</v>
      </c>
      <c r="K875" s="16">
        <f t="shared" ref="K875:Q875" si="428">K876</f>
        <v>0</v>
      </c>
      <c r="L875" s="16">
        <f t="shared" si="428"/>
        <v>1570.3</v>
      </c>
      <c r="M875" s="16">
        <f t="shared" si="428"/>
        <v>0</v>
      </c>
      <c r="N875" s="309">
        <f t="shared" si="428"/>
        <v>0</v>
      </c>
      <c r="O875" s="310">
        <f t="shared" si="428"/>
        <v>5024.3</v>
      </c>
      <c r="P875" s="278">
        <f t="shared" si="428"/>
        <v>-300</v>
      </c>
      <c r="Q875" s="278">
        <f t="shared" si="428"/>
        <v>4724.3</v>
      </c>
    </row>
    <row r="876" spans="1:17" s="156" customFormat="1" hidden="1">
      <c r="A876" s="31" t="s">
        <v>500</v>
      </c>
      <c r="B876" s="27" t="s">
        <v>30</v>
      </c>
      <c r="C876" s="146">
        <v>10</v>
      </c>
      <c r="D876" s="27" t="s">
        <v>41</v>
      </c>
      <c r="E876" s="146">
        <v>6205102</v>
      </c>
      <c r="F876" s="27" t="s">
        <v>501</v>
      </c>
      <c r="G876" s="28">
        <v>3454</v>
      </c>
      <c r="H876" s="29"/>
      <c r="I876" s="30"/>
      <c r="J876" s="30"/>
      <c r="K876" s="30"/>
      <c r="L876" s="30">
        <v>1570.3</v>
      </c>
      <c r="M876" s="30"/>
      <c r="N876" s="126"/>
      <c r="O876" s="311">
        <f t="shared" si="401"/>
        <v>5024.3</v>
      </c>
      <c r="P876" s="287">
        <f t="shared" si="411"/>
        <v>-300</v>
      </c>
      <c r="Q876" s="308">
        <v>4724.3</v>
      </c>
    </row>
    <row r="877" spans="1:17" ht="25.5" hidden="1">
      <c r="A877" s="62" t="s">
        <v>738</v>
      </c>
      <c r="B877" s="15" t="s">
        <v>30</v>
      </c>
      <c r="C877" s="149">
        <v>10</v>
      </c>
      <c r="D877" s="15" t="s">
        <v>41</v>
      </c>
      <c r="E877" s="149">
        <v>6205108</v>
      </c>
      <c r="F877" s="15"/>
      <c r="G877" s="16">
        <f>G878+G879+G880+G881</f>
        <v>3461.9</v>
      </c>
      <c r="H877" s="16">
        <f>H878+H879+H880+H881</f>
        <v>0</v>
      </c>
      <c r="I877" s="16">
        <f>I878+I879+I880+I881</f>
        <v>0</v>
      </c>
      <c r="J877" s="16">
        <f>J878+J879+J880+J881</f>
        <v>148.071</v>
      </c>
      <c r="K877" s="16">
        <f t="shared" ref="K877:Q877" si="429">K878+K879+K880+K881</f>
        <v>0</v>
      </c>
      <c r="L877" s="16">
        <f t="shared" si="429"/>
        <v>54.35</v>
      </c>
      <c r="M877" s="16">
        <f t="shared" si="429"/>
        <v>0</v>
      </c>
      <c r="N877" s="309">
        <f t="shared" si="429"/>
        <v>0</v>
      </c>
      <c r="O877" s="310">
        <f t="shared" si="429"/>
        <v>3664.3209999999999</v>
      </c>
      <c r="P877" s="278">
        <f t="shared" si="429"/>
        <v>136.22800000000007</v>
      </c>
      <c r="Q877" s="278">
        <f t="shared" si="429"/>
        <v>3800.549</v>
      </c>
    </row>
    <row r="878" spans="1:17" hidden="1">
      <c r="A878" s="17" t="s">
        <v>33</v>
      </c>
      <c r="B878" s="27" t="s">
        <v>30</v>
      </c>
      <c r="C878" s="146">
        <v>10</v>
      </c>
      <c r="D878" s="27" t="s">
        <v>41</v>
      </c>
      <c r="E878" s="146">
        <v>6205108</v>
      </c>
      <c r="F878" s="27" t="s">
        <v>34</v>
      </c>
      <c r="G878" s="28">
        <v>2566.0500000000002</v>
      </c>
      <c r="H878" s="29"/>
      <c r="I878" s="30"/>
      <c r="J878" s="30">
        <v>148.071</v>
      </c>
      <c r="K878" s="30"/>
      <c r="L878" s="30">
        <v>54.35</v>
      </c>
      <c r="M878" s="30"/>
      <c r="N878" s="126"/>
      <c r="O878" s="311">
        <f t="shared" si="401"/>
        <v>2768.471</v>
      </c>
      <c r="P878" s="287">
        <f t="shared" si="411"/>
        <v>66.228000000000065</v>
      </c>
      <c r="Q878" s="308">
        <v>2834.6990000000001</v>
      </c>
    </row>
    <row r="879" spans="1:17" hidden="1">
      <c r="A879" s="31" t="s">
        <v>38</v>
      </c>
      <c r="B879" s="27" t="s">
        <v>30</v>
      </c>
      <c r="C879" s="146">
        <v>10</v>
      </c>
      <c r="D879" s="27" t="s">
        <v>41</v>
      </c>
      <c r="E879" s="146">
        <v>6205108</v>
      </c>
      <c r="F879" s="27" t="s">
        <v>39</v>
      </c>
      <c r="G879" s="28">
        <v>290.85000000000002</v>
      </c>
      <c r="H879" s="29"/>
      <c r="I879" s="30"/>
      <c r="J879" s="30"/>
      <c r="K879" s="30"/>
      <c r="L879" s="30"/>
      <c r="M879" s="30"/>
      <c r="N879" s="126"/>
      <c r="O879" s="311">
        <f t="shared" si="401"/>
        <v>290.85000000000002</v>
      </c>
      <c r="P879" s="287">
        <f t="shared" si="411"/>
        <v>-10.5</v>
      </c>
      <c r="Q879" s="308">
        <v>280.35000000000002</v>
      </c>
    </row>
    <row r="880" spans="1:17" s="34" customFormat="1" ht="25.5" hidden="1">
      <c r="A880" s="31" t="s">
        <v>44</v>
      </c>
      <c r="B880" s="27" t="s">
        <v>30</v>
      </c>
      <c r="C880" s="146">
        <v>10</v>
      </c>
      <c r="D880" s="27" t="s">
        <v>41</v>
      </c>
      <c r="E880" s="146">
        <v>6205108</v>
      </c>
      <c r="F880" s="27" t="s">
        <v>45</v>
      </c>
      <c r="G880" s="28">
        <v>110</v>
      </c>
      <c r="H880" s="29"/>
      <c r="I880" s="30">
        <f>25+30.855+58.786</f>
        <v>114.64100000000001</v>
      </c>
      <c r="J880" s="30"/>
      <c r="K880" s="30"/>
      <c r="L880" s="30"/>
      <c r="M880" s="30"/>
      <c r="N880" s="126"/>
      <c r="O880" s="311">
        <f t="shared" si="401"/>
        <v>224.64100000000002</v>
      </c>
      <c r="P880" s="287">
        <f t="shared" si="411"/>
        <v>87.099999999999966</v>
      </c>
      <c r="Q880" s="308">
        <v>311.74099999999999</v>
      </c>
    </row>
    <row r="881" spans="1:17" hidden="1">
      <c r="A881" s="31" t="s">
        <v>46</v>
      </c>
      <c r="B881" s="27" t="s">
        <v>30</v>
      </c>
      <c r="C881" s="146">
        <v>10</v>
      </c>
      <c r="D881" s="27" t="s">
        <v>41</v>
      </c>
      <c r="E881" s="146">
        <v>6205108</v>
      </c>
      <c r="F881" s="27" t="s">
        <v>47</v>
      </c>
      <c r="G881" s="28">
        <v>495</v>
      </c>
      <c r="H881" s="29"/>
      <c r="I881" s="30">
        <f>-25-30.855-58.786</f>
        <v>-114.64100000000001</v>
      </c>
      <c r="J881" s="30"/>
      <c r="K881" s="30"/>
      <c r="L881" s="30"/>
      <c r="M881" s="30"/>
      <c r="N881" s="126"/>
      <c r="O881" s="311">
        <f t="shared" si="401"/>
        <v>380.35899999999998</v>
      </c>
      <c r="P881" s="287">
        <f t="shared" si="411"/>
        <v>-6.5999999999999659</v>
      </c>
      <c r="Q881" s="308">
        <v>373.75900000000001</v>
      </c>
    </row>
    <row r="882" spans="1:17" hidden="1">
      <c r="A882" s="20" t="s">
        <v>739</v>
      </c>
      <c r="B882" s="21"/>
      <c r="C882" s="21">
        <v>10</v>
      </c>
      <c r="D882" s="21" t="s">
        <v>56</v>
      </c>
      <c r="E882" s="21"/>
      <c r="F882" s="21"/>
      <c r="G882" s="22">
        <f>G887+G892+G883</f>
        <v>1585.5</v>
      </c>
      <c r="H882" s="22">
        <f>H887+H892+H883</f>
        <v>0</v>
      </c>
      <c r="I882" s="22">
        <f>I887+I892+I883</f>
        <v>0</v>
      </c>
      <c r="J882" s="22">
        <f>J887+J892+J883</f>
        <v>33.9</v>
      </c>
      <c r="K882" s="22">
        <f t="shared" ref="K882:Q882" si="430">K887+K892+K883</f>
        <v>0</v>
      </c>
      <c r="L882" s="22">
        <f t="shared" si="430"/>
        <v>47.2</v>
      </c>
      <c r="M882" s="22">
        <f t="shared" si="430"/>
        <v>0</v>
      </c>
      <c r="N882" s="309">
        <f t="shared" si="430"/>
        <v>0</v>
      </c>
      <c r="O882" s="310">
        <f t="shared" si="430"/>
        <v>1666.6</v>
      </c>
      <c r="P882" s="142">
        <f t="shared" si="430"/>
        <v>123.69199999999992</v>
      </c>
      <c r="Q882" s="142">
        <f t="shared" si="430"/>
        <v>1790.2919999999999</v>
      </c>
    </row>
    <row r="883" spans="1:17" ht="63.75" hidden="1">
      <c r="A883" s="20" t="s">
        <v>740</v>
      </c>
      <c r="B883" s="21" t="s">
        <v>30</v>
      </c>
      <c r="C883" s="21" t="s">
        <v>724</v>
      </c>
      <c r="D883" s="21" t="s">
        <v>56</v>
      </c>
      <c r="E883" s="21" t="s">
        <v>741</v>
      </c>
      <c r="F883" s="21"/>
      <c r="G883" s="22">
        <f>G884+G885+G886</f>
        <v>0</v>
      </c>
      <c r="H883" s="22">
        <f>H884+H885+H886</f>
        <v>0</v>
      </c>
      <c r="I883" s="22">
        <f>I884+I885+I886</f>
        <v>0</v>
      </c>
      <c r="J883" s="22">
        <f>J884+J885+J886</f>
        <v>0</v>
      </c>
      <c r="K883" s="22">
        <f t="shared" ref="K883:Q883" si="431">K884+K885+K886</f>
        <v>0</v>
      </c>
      <c r="L883" s="22">
        <f t="shared" si="431"/>
        <v>0</v>
      </c>
      <c r="M883" s="22">
        <f t="shared" si="431"/>
        <v>0</v>
      </c>
      <c r="N883" s="309">
        <f t="shared" si="431"/>
        <v>0</v>
      </c>
      <c r="O883" s="310">
        <f t="shared" si="431"/>
        <v>0</v>
      </c>
      <c r="P883" s="142">
        <f t="shared" si="431"/>
        <v>0</v>
      </c>
      <c r="Q883" s="142">
        <f t="shared" si="431"/>
        <v>0</v>
      </c>
    </row>
    <row r="884" spans="1:17" hidden="1">
      <c r="A884" s="17" t="s">
        <v>33</v>
      </c>
      <c r="B884" s="27" t="s">
        <v>30</v>
      </c>
      <c r="C884" s="27" t="s">
        <v>724</v>
      </c>
      <c r="D884" s="27" t="s">
        <v>56</v>
      </c>
      <c r="E884" s="27" t="s">
        <v>741</v>
      </c>
      <c r="F884" s="27" t="s">
        <v>34</v>
      </c>
      <c r="G884" s="28"/>
      <c r="H884" s="29"/>
      <c r="I884" s="30"/>
      <c r="J884" s="30"/>
      <c r="K884" s="30"/>
      <c r="L884" s="30"/>
      <c r="M884" s="30"/>
      <c r="N884" s="126"/>
      <c r="O884" s="311">
        <f t="shared" si="401"/>
        <v>0</v>
      </c>
      <c r="P884" s="287">
        <f t="shared" si="411"/>
        <v>0</v>
      </c>
      <c r="Q884" s="308"/>
    </row>
    <row r="885" spans="1:17" s="34" customFormat="1" hidden="1">
      <c r="A885" s="31" t="s">
        <v>38</v>
      </c>
      <c r="B885" s="27" t="s">
        <v>30</v>
      </c>
      <c r="C885" s="27" t="s">
        <v>724</v>
      </c>
      <c r="D885" s="27" t="s">
        <v>56</v>
      </c>
      <c r="E885" s="27" t="s">
        <v>741</v>
      </c>
      <c r="F885" s="27" t="s">
        <v>39</v>
      </c>
      <c r="G885" s="28"/>
      <c r="H885" s="29"/>
      <c r="I885" s="30"/>
      <c r="J885" s="30"/>
      <c r="K885" s="30"/>
      <c r="L885" s="30"/>
      <c r="M885" s="30"/>
      <c r="N885" s="126"/>
      <c r="O885" s="311">
        <f t="shared" si="401"/>
        <v>0</v>
      </c>
      <c r="P885" s="287">
        <f t="shared" si="411"/>
        <v>0</v>
      </c>
      <c r="Q885" s="308"/>
    </row>
    <row r="886" spans="1:17" hidden="1">
      <c r="A886" s="31" t="s">
        <v>46</v>
      </c>
      <c r="B886" s="27" t="s">
        <v>30</v>
      </c>
      <c r="C886" s="27" t="s">
        <v>724</v>
      </c>
      <c r="D886" s="27" t="s">
        <v>56</v>
      </c>
      <c r="E886" s="27" t="s">
        <v>741</v>
      </c>
      <c r="F886" s="27" t="s">
        <v>47</v>
      </c>
      <c r="G886" s="28"/>
      <c r="H886" s="29"/>
      <c r="I886" s="30"/>
      <c r="J886" s="30"/>
      <c r="K886" s="30"/>
      <c r="L886" s="30"/>
      <c r="M886" s="30"/>
      <c r="N886" s="126"/>
      <c r="O886" s="311">
        <f t="shared" si="401"/>
        <v>0</v>
      </c>
      <c r="P886" s="287">
        <f t="shared" si="411"/>
        <v>0</v>
      </c>
      <c r="Q886" s="308"/>
    </row>
    <row r="887" spans="1:17" ht="63.75" hidden="1">
      <c r="A887" s="62" t="s">
        <v>742</v>
      </c>
      <c r="B887" s="15" t="s">
        <v>30</v>
      </c>
      <c r="C887" s="15">
        <v>10</v>
      </c>
      <c r="D887" s="15" t="s">
        <v>56</v>
      </c>
      <c r="E887" s="15" t="s">
        <v>743</v>
      </c>
      <c r="F887" s="15"/>
      <c r="G887" s="16">
        <f>G891+G889+G888+G890</f>
        <v>788</v>
      </c>
      <c r="H887" s="16">
        <f>H891+H889+H888+H890</f>
        <v>0</v>
      </c>
      <c r="I887" s="16">
        <f>I891+I889+I888+I890</f>
        <v>0</v>
      </c>
      <c r="J887" s="16">
        <f>J891+J889+J888+J890</f>
        <v>33.9</v>
      </c>
      <c r="K887" s="16">
        <f t="shared" ref="K887:Q887" si="432">K891+K889+K888+K890</f>
        <v>0</v>
      </c>
      <c r="L887" s="16">
        <f t="shared" si="432"/>
        <v>13</v>
      </c>
      <c r="M887" s="16">
        <f t="shared" si="432"/>
        <v>0</v>
      </c>
      <c r="N887" s="309">
        <f t="shared" si="432"/>
        <v>0</v>
      </c>
      <c r="O887" s="310">
        <f t="shared" si="432"/>
        <v>834.9</v>
      </c>
      <c r="P887" s="278">
        <f t="shared" si="432"/>
        <v>67.791999999999959</v>
      </c>
      <c r="Q887" s="278">
        <f t="shared" si="432"/>
        <v>902.69200000000001</v>
      </c>
    </row>
    <row r="888" spans="1:17" hidden="1">
      <c r="A888" s="17" t="s">
        <v>33</v>
      </c>
      <c r="B888" s="27" t="s">
        <v>30</v>
      </c>
      <c r="C888" s="27">
        <v>10</v>
      </c>
      <c r="D888" s="27" t="s">
        <v>56</v>
      </c>
      <c r="E888" s="27" t="s">
        <v>743</v>
      </c>
      <c r="F888" s="27" t="s">
        <v>34</v>
      </c>
      <c r="G888" s="28">
        <v>716.1</v>
      </c>
      <c r="H888" s="29"/>
      <c r="I888" s="30"/>
      <c r="J888" s="30">
        <v>33.9</v>
      </c>
      <c r="K888" s="30"/>
      <c r="L888" s="30">
        <v>13</v>
      </c>
      <c r="M888" s="30"/>
      <c r="N888" s="126"/>
      <c r="O888" s="311">
        <f t="shared" ref="O888:O932" si="433">I888+H888+G888+J888+K888+L888+M888+N888</f>
        <v>763</v>
      </c>
      <c r="P888" s="287">
        <f t="shared" si="411"/>
        <v>-23.868000000000052</v>
      </c>
      <c r="Q888" s="308">
        <v>739.13199999999995</v>
      </c>
    </row>
    <row r="889" spans="1:17" hidden="1">
      <c r="A889" s="31" t="s">
        <v>38</v>
      </c>
      <c r="B889" s="27" t="s">
        <v>30</v>
      </c>
      <c r="C889" s="27">
        <v>10</v>
      </c>
      <c r="D889" s="27" t="s">
        <v>56</v>
      </c>
      <c r="E889" s="27" t="s">
        <v>743</v>
      </c>
      <c r="F889" s="27" t="s">
        <v>39</v>
      </c>
      <c r="G889" s="28">
        <v>3.5</v>
      </c>
      <c r="H889" s="29"/>
      <c r="I889" s="30"/>
      <c r="J889" s="30"/>
      <c r="K889" s="30"/>
      <c r="L889" s="30"/>
      <c r="M889" s="30"/>
      <c r="N889" s="126"/>
      <c r="O889" s="311">
        <f t="shared" si="433"/>
        <v>3.5</v>
      </c>
      <c r="P889" s="287">
        <f t="shared" si="411"/>
        <v>0</v>
      </c>
      <c r="Q889" s="308">
        <v>3.5</v>
      </c>
    </row>
    <row r="890" spans="1:17" s="23" customFormat="1" ht="25.5" hidden="1">
      <c r="A890" s="31" t="s">
        <v>44</v>
      </c>
      <c r="B890" s="27" t="s">
        <v>30</v>
      </c>
      <c r="C890" s="27">
        <v>10</v>
      </c>
      <c r="D890" s="27" t="s">
        <v>56</v>
      </c>
      <c r="E890" s="27" t="s">
        <v>743</v>
      </c>
      <c r="F890" s="27" t="s">
        <v>45</v>
      </c>
      <c r="G890" s="28">
        <v>15</v>
      </c>
      <c r="H890" s="29"/>
      <c r="I890" s="30">
        <v>1.99</v>
      </c>
      <c r="J890" s="30"/>
      <c r="K890" s="30"/>
      <c r="L890" s="30"/>
      <c r="M890" s="30"/>
      <c r="N890" s="126"/>
      <c r="O890" s="311">
        <f t="shared" si="433"/>
        <v>16.989999999999998</v>
      </c>
      <c r="P890" s="287">
        <f t="shared" si="411"/>
        <v>48.2</v>
      </c>
      <c r="Q890" s="308">
        <v>65.19</v>
      </c>
    </row>
    <row r="891" spans="1:17" s="100" customFormat="1" hidden="1">
      <c r="A891" s="31" t="s">
        <v>46</v>
      </c>
      <c r="B891" s="27" t="s">
        <v>30</v>
      </c>
      <c r="C891" s="27">
        <v>10</v>
      </c>
      <c r="D891" s="27" t="s">
        <v>56</v>
      </c>
      <c r="E891" s="27" t="s">
        <v>743</v>
      </c>
      <c r="F891" s="27" t="s">
        <v>47</v>
      </c>
      <c r="G891" s="28">
        <v>53.4</v>
      </c>
      <c r="H891" s="29"/>
      <c r="I891" s="30">
        <v>-1.99</v>
      </c>
      <c r="J891" s="30"/>
      <c r="K891" s="30"/>
      <c r="L891" s="30"/>
      <c r="M891" s="30"/>
      <c r="N891" s="126"/>
      <c r="O891" s="311">
        <f t="shared" si="433"/>
        <v>51.41</v>
      </c>
      <c r="P891" s="287">
        <f t="shared" si="411"/>
        <v>43.460000000000008</v>
      </c>
      <c r="Q891" s="308">
        <v>94.87</v>
      </c>
    </row>
    <row r="892" spans="1:17" ht="38.25" hidden="1">
      <c r="A892" s="85" t="s">
        <v>744</v>
      </c>
      <c r="B892" s="15" t="s">
        <v>30</v>
      </c>
      <c r="C892" s="15" t="s">
        <v>724</v>
      </c>
      <c r="D892" s="15" t="s">
        <v>56</v>
      </c>
      <c r="E892" s="15" t="s">
        <v>745</v>
      </c>
      <c r="F892" s="15"/>
      <c r="G892" s="16">
        <f>G893+G896+G895</f>
        <v>797.5</v>
      </c>
      <c r="H892" s="16">
        <f>H893+H896+H895</f>
        <v>0</v>
      </c>
      <c r="I892" s="16">
        <f>I893+I896+I895</f>
        <v>0</v>
      </c>
      <c r="J892" s="16">
        <f>J893+J896+J895</f>
        <v>0</v>
      </c>
      <c r="K892" s="16">
        <f t="shared" ref="K892:M892" si="434">K893+K896+K895</f>
        <v>0</v>
      </c>
      <c r="L892" s="16">
        <f t="shared" si="434"/>
        <v>34.200000000000003</v>
      </c>
      <c r="M892" s="16">
        <f t="shared" si="434"/>
        <v>0</v>
      </c>
      <c r="N892" s="309">
        <f>N893+N896+N895+N894</f>
        <v>0</v>
      </c>
      <c r="O892" s="309">
        <f t="shared" ref="O892:Q892" si="435">O893+O896+O895+O894</f>
        <v>831.7</v>
      </c>
      <c r="P892" s="16">
        <f t="shared" si="435"/>
        <v>55.899999999999956</v>
      </c>
      <c r="Q892" s="16">
        <f t="shared" si="435"/>
        <v>887.6</v>
      </c>
    </row>
    <row r="893" spans="1:17" s="23" customFormat="1" ht="52.5" hidden="1" customHeight="1">
      <c r="A893" s="17" t="s">
        <v>33</v>
      </c>
      <c r="B893" s="27" t="s">
        <v>30</v>
      </c>
      <c r="C893" s="27" t="s">
        <v>724</v>
      </c>
      <c r="D893" s="27" t="s">
        <v>56</v>
      </c>
      <c r="E893" s="27" t="s">
        <v>745</v>
      </c>
      <c r="F893" s="27" t="s">
        <v>34</v>
      </c>
      <c r="G893" s="28">
        <v>774.6</v>
      </c>
      <c r="H893" s="29"/>
      <c r="I893" s="30"/>
      <c r="J893" s="30"/>
      <c r="K893" s="30"/>
      <c r="L893" s="30">
        <v>34.200000000000003</v>
      </c>
      <c r="M893" s="30"/>
      <c r="N893" s="126"/>
      <c r="O893" s="311">
        <f t="shared" si="433"/>
        <v>808.80000000000007</v>
      </c>
      <c r="P893" s="287">
        <f t="shared" si="411"/>
        <v>-13.479900000000043</v>
      </c>
      <c r="Q893" s="308">
        <v>795.32010000000002</v>
      </c>
    </row>
    <row r="894" spans="1:17" hidden="1">
      <c r="A894" s="17"/>
      <c r="B894" s="27" t="s">
        <v>30</v>
      </c>
      <c r="C894" s="27" t="s">
        <v>724</v>
      </c>
      <c r="D894" s="27" t="s">
        <v>56</v>
      </c>
      <c r="E894" s="27" t="s">
        <v>745</v>
      </c>
      <c r="F894" s="27" t="s">
        <v>39</v>
      </c>
      <c r="G894" s="28"/>
      <c r="H894" s="29"/>
      <c r="I894" s="30"/>
      <c r="J894" s="30"/>
      <c r="K894" s="30"/>
      <c r="L894" s="30"/>
      <c r="M894" s="30"/>
      <c r="N894" s="126"/>
      <c r="O894" s="311"/>
      <c r="P894" s="287">
        <v>1.75</v>
      </c>
      <c r="Q894" s="308">
        <v>1.75</v>
      </c>
    </row>
    <row r="895" spans="1:17" s="23" customFormat="1" ht="25.5" hidden="1">
      <c r="A895" s="31" t="s">
        <v>44</v>
      </c>
      <c r="B895" s="27" t="s">
        <v>30</v>
      </c>
      <c r="C895" s="27" t="s">
        <v>724</v>
      </c>
      <c r="D895" s="27" t="s">
        <v>56</v>
      </c>
      <c r="E895" s="27" t="s">
        <v>745</v>
      </c>
      <c r="F895" s="27" t="s">
        <v>45</v>
      </c>
      <c r="G895" s="28">
        <v>10</v>
      </c>
      <c r="H895" s="29"/>
      <c r="I895" s="30"/>
      <c r="J895" s="30"/>
      <c r="K895" s="30"/>
      <c r="L895" s="30"/>
      <c r="M895" s="30"/>
      <c r="N895" s="126"/>
      <c r="O895" s="311">
        <f t="shared" si="433"/>
        <v>10</v>
      </c>
      <c r="P895" s="287">
        <f t="shared" si="411"/>
        <v>11.5</v>
      </c>
      <c r="Q895" s="308">
        <v>21.5</v>
      </c>
    </row>
    <row r="896" spans="1:17" hidden="1">
      <c r="A896" s="31" t="s">
        <v>46</v>
      </c>
      <c r="B896" s="27" t="s">
        <v>30</v>
      </c>
      <c r="C896" s="27" t="s">
        <v>724</v>
      </c>
      <c r="D896" s="27" t="s">
        <v>56</v>
      </c>
      <c r="E896" s="27" t="s">
        <v>745</v>
      </c>
      <c r="F896" s="27" t="s">
        <v>47</v>
      </c>
      <c r="G896" s="28">
        <v>12.9</v>
      </c>
      <c r="H896" s="29"/>
      <c r="I896" s="30"/>
      <c r="J896" s="30"/>
      <c r="K896" s="30"/>
      <c r="L896" s="30"/>
      <c r="M896" s="30"/>
      <c r="N896" s="126"/>
      <c r="O896" s="311">
        <f t="shared" si="433"/>
        <v>12.9</v>
      </c>
      <c r="P896" s="287">
        <f t="shared" si="411"/>
        <v>56.129899999999999</v>
      </c>
      <c r="Q896" s="308">
        <v>69.029899999999998</v>
      </c>
    </row>
    <row r="897" spans="1:17">
      <c r="A897" s="465" t="s">
        <v>746</v>
      </c>
      <c r="B897" s="466"/>
      <c r="C897" s="466" t="s">
        <v>64</v>
      </c>
      <c r="D897" s="466" t="s">
        <v>344</v>
      </c>
      <c r="E897" s="466"/>
      <c r="F897" s="466"/>
      <c r="G897" s="467">
        <f>G898</f>
        <v>1500</v>
      </c>
      <c r="H897" s="467">
        <f t="shared" ref="H897:Q897" si="436">H898</f>
        <v>2100</v>
      </c>
      <c r="I897" s="467">
        <f t="shared" si="436"/>
        <v>0</v>
      </c>
      <c r="J897" s="467">
        <f t="shared" si="436"/>
        <v>1000</v>
      </c>
      <c r="K897" s="467">
        <f t="shared" si="436"/>
        <v>0</v>
      </c>
      <c r="L897" s="467">
        <f t="shared" si="436"/>
        <v>0</v>
      </c>
      <c r="M897" s="468">
        <f t="shared" si="436"/>
        <v>0</v>
      </c>
      <c r="N897" s="356">
        <f t="shared" si="436"/>
        <v>0</v>
      </c>
      <c r="O897" s="350">
        <f t="shared" si="436"/>
        <v>4600</v>
      </c>
      <c r="P897" s="475">
        <f t="shared" si="436"/>
        <v>0</v>
      </c>
      <c r="Q897" s="468">
        <f t="shared" si="436"/>
        <v>4600</v>
      </c>
    </row>
    <row r="898" spans="1:17" s="23" customFormat="1">
      <c r="A898" s="392" t="s">
        <v>747</v>
      </c>
      <c r="B898" s="389" t="s">
        <v>30</v>
      </c>
      <c r="C898" s="389" t="s">
        <v>64</v>
      </c>
      <c r="D898" s="389" t="s">
        <v>25</v>
      </c>
      <c r="E898" s="389" t="s">
        <v>748</v>
      </c>
      <c r="F898" s="389"/>
      <c r="G898" s="112">
        <f>G899+G901+G903+G906+G908+G910</f>
        <v>1500</v>
      </c>
      <c r="H898" s="112">
        <f>H899+H901+H903+H906+H908+H910</f>
        <v>2100</v>
      </c>
      <c r="I898" s="112">
        <f>I899+I901+I903+I906+I908+I910</f>
        <v>0</v>
      </c>
      <c r="J898" s="112">
        <f>J899+J901+J903+J906+J908+J910</f>
        <v>1000</v>
      </c>
      <c r="K898" s="112">
        <f t="shared" ref="K898:Q898" si="437">K899+K901+K903+K906+K908+K910</f>
        <v>0</v>
      </c>
      <c r="L898" s="112">
        <f t="shared" si="437"/>
        <v>0</v>
      </c>
      <c r="M898" s="469">
        <f t="shared" si="437"/>
        <v>0</v>
      </c>
      <c r="N898" s="356">
        <f t="shared" si="437"/>
        <v>0</v>
      </c>
      <c r="O898" s="355">
        <f t="shared" si="437"/>
        <v>4600</v>
      </c>
      <c r="P898" s="515">
        <f t="shared" si="437"/>
        <v>0</v>
      </c>
      <c r="Q898" s="469">
        <f t="shared" si="437"/>
        <v>4600</v>
      </c>
    </row>
    <row r="899" spans="1:17">
      <c r="A899" s="392" t="s">
        <v>749</v>
      </c>
      <c r="B899" s="389" t="s">
        <v>30</v>
      </c>
      <c r="C899" s="389" t="s">
        <v>64</v>
      </c>
      <c r="D899" s="389" t="s">
        <v>25</v>
      </c>
      <c r="E899" s="389" t="s">
        <v>750</v>
      </c>
      <c r="F899" s="389"/>
      <c r="G899" s="112">
        <f>G900</f>
        <v>1500</v>
      </c>
      <c r="H899" s="112">
        <f t="shared" ref="H899:Q899" si="438">H900</f>
        <v>0</v>
      </c>
      <c r="I899" s="112">
        <f t="shared" si="438"/>
        <v>0</v>
      </c>
      <c r="J899" s="112">
        <f t="shared" si="438"/>
        <v>300</v>
      </c>
      <c r="K899" s="112">
        <f t="shared" si="438"/>
        <v>0</v>
      </c>
      <c r="L899" s="112">
        <f t="shared" si="438"/>
        <v>243</v>
      </c>
      <c r="M899" s="469">
        <f t="shared" si="438"/>
        <v>0</v>
      </c>
      <c r="N899" s="356">
        <f t="shared" si="438"/>
        <v>0</v>
      </c>
      <c r="O899" s="355">
        <f t="shared" si="438"/>
        <v>2043</v>
      </c>
      <c r="P899" s="515">
        <f t="shared" si="438"/>
        <v>0</v>
      </c>
      <c r="Q899" s="469">
        <f t="shared" si="438"/>
        <v>2043</v>
      </c>
    </row>
    <row r="900" spans="1:17" s="23" customFormat="1">
      <c r="A900" s="395" t="s">
        <v>46</v>
      </c>
      <c r="B900" s="390" t="s">
        <v>30</v>
      </c>
      <c r="C900" s="390" t="s">
        <v>64</v>
      </c>
      <c r="D900" s="390" t="s">
        <v>25</v>
      </c>
      <c r="E900" s="390" t="s">
        <v>750</v>
      </c>
      <c r="F900" s="390" t="s">
        <v>47</v>
      </c>
      <c r="G900" s="67">
        <v>1500</v>
      </c>
      <c r="H900" s="114"/>
      <c r="I900" s="95"/>
      <c r="J900" s="95">
        <v>300</v>
      </c>
      <c r="K900" s="95"/>
      <c r="L900" s="95">
        <f>193+50</f>
        <v>243</v>
      </c>
      <c r="M900" s="497"/>
      <c r="N900" s="579"/>
      <c r="O900" s="352">
        <f t="shared" si="433"/>
        <v>2043</v>
      </c>
      <c r="P900" s="494">
        <f t="shared" si="411"/>
        <v>0</v>
      </c>
      <c r="Q900" s="497">
        <v>2043</v>
      </c>
    </row>
    <row r="901" spans="1:17" ht="33.75">
      <c r="A901" s="401" t="s">
        <v>751</v>
      </c>
      <c r="B901" s="389" t="s">
        <v>30</v>
      </c>
      <c r="C901" s="389" t="s">
        <v>64</v>
      </c>
      <c r="D901" s="389" t="s">
        <v>25</v>
      </c>
      <c r="E901" s="389" t="s">
        <v>752</v>
      </c>
      <c r="F901" s="389"/>
      <c r="G901" s="112">
        <f>G902</f>
        <v>0</v>
      </c>
      <c r="H901" s="112">
        <f>H902</f>
        <v>2100</v>
      </c>
      <c r="I901" s="112">
        <f>I902</f>
        <v>0</v>
      </c>
      <c r="J901" s="112">
        <f>J902</f>
        <v>0</v>
      </c>
      <c r="K901" s="112">
        <f t="shared" ref="K901:Q901" si="439">K902</f>
        <v>0</v>
      </c>
      <c r="L901" s="112">
        <f t="shared" si="439"/>
        <v>-493</v>
      </c>
      <c r="M901" s="469">
        <f t="shared" si="439"/>
        <v>0</v>
      </c>
      <c r="N901" s="356">
        <f t="shared" si="439"/>
        <v>0</v>
      </c>
      <c r="O901" s="355">
        <f t="shared" si="439"/>
        <v>1607</v>
      </c>
      <c r="P901" s="515">
        <f t="shared" si="439"/>
        <v>0</v>
      </c>
      <c r="Q901" s="469">
        <f t="shared" si="439"/>
        <v>1607</v>
      </c>
    </row>
    <row r="902" spans="1:17" s="23" customFormat="1">
      <c r="A902" s="395" t="s">
        <v>46</v>
      </c>
      <c r="B902" s="390" t="s">
        <v>30</v>
      </c>
      <c r="C902" s="390" t="s">
        <v>64</v>
      </c>
      <c r="D902" s="390" t="s">
        <v>25</v>
      </c>
      <c r="E902" s="390" t="s">
        <v>752</v>
      </c>
      <c r="F902" s="390" t="s">
        <v>47</v>
      </c>
      <c r="G902" s="67"/>
      <c r="H902" s="114">
        <v>2100</v>
      </c>
      <c r="I902" s="95"/>
      <c r="J902" s="95"/>
      <c r="K902" s="95"/>
      <c r="L902" s="95">
        <v>-493</v>
      </c>
      <c r="M902" s="497"/>
      <c r="N902" s="579"/>
      <c r="O902" s="352">
        <f t="shared" si="433"/>
        <v>1607</v>
      </c>
      <c r="P902" s="494">
        <f t="shared" si="411"/>
        <v>0</v>
      </c>
      <c r="Q902" s="497">
        <v>1607</v>
      </c>
    </row>
    <row r="903" spans="1:17" ht="33.75">
      <c r="A903" s="401" t="s">
        <v>753</v>
      </c>
      <c r="B903" s="389" t="s">
        <v>30</v>
      </c>
      <c r="C903" s="389" t="s">
        <v>64</v>
      </c>
      <c r="D903" s="389" t="s">
        <v>25</v>
      </c>
      <c r="E903" s="389" t="s">
        <v>754</v>
      </c>
      <c r="F903" s="389"/>
      <c r="G903" s="112">
        <f>G905+G904</f>
        <v>0</v>
      </c>
      <c r="H903" s="112">
        <f t="shared" ref="H903:Q903" si="440">H905+H904</f>
        <v>0</v>
      </c>
      <c r="I903" s="112">
        <f t="shared" si="440"/>
        <v>0</v>
      </c>
      <c r="J903" s="112">
        <f t="shared" si="440"/>
        <v>500</v>
      </c>
      <c r="K903" s="112">
        <f t="shared" si="440"/>
        <v>0</v>
      </c>
      <c r="L903" s="112">
        <f t="shared" si="440"/>
        <v>0</v>
      </c>
      <c r="M903" s="469">
        <f t="shared" si="440"/>
        <v>0</v>
      </c>
      <c r="N903" s="356">
        <f t="shared" si="440"/>
        <v>0</v>
      </c>
      <c r="O903" s="355">
        <f t="shared" si="440"/>
        <v>500</v>
      </c>
      <c r="P903" s="515">
        <f t="shared" si="440"/>
        <v>0</v>
      </c>
      <c r="Q903" s="469">
        <f t="shared" si="440"/>
        <v>500</v>
      </c>
    </row>
    <row r="904" spans="1:17">
      <c r="A904" s="395" t="s">
        <v>46</v>
      </c>
      <c r="B904" s="390" t="s">
        <v>30</v>
      </c>
      <c r="C904" s="390" t="s">
        <v>64</v>
      </c>
      <c r="D904" s="390" t="s">
        <v>25</v>
      </c>
      <c r="E904" s="390" t="s">
        <v>754</v>
      </c>
      <c r="F904" s="390" t="s">
        <v>47</v>
      </c>
      <c r="G904" s="67"/>
      <c r="H904" s="67"/>
      <c r="I904" s="68"/>
      <c r="J904" s="68"/>
      <c r="K904" s="68"/>
      <c r="L904" s="68"/>
      <c r="M904" s="503"/>
      <c r="N904" s="582"/>
      <c r="O904" s="352">
        <f>N904</f>
        <v>0</v>
      </c>
      <c r="P904" s="494">
        <f t="shared" ref="P904:P932" si="441">Q904-O904</f>
        <v>500</v>
      </c>
      <c r="Q904" s="497">
        <v>500</v>
      </c>
    </row>
    <row r="905" spans="1:17" ht="33.75">
      <c r="A905" s="395" t="s">
        <v>176</v>
      </c>
      <c r="B905" s="390" t="s">
        <v>30</v>
      </c>
      <c r="C905" s="390" t="s">
        <v>64</v>
      </c>
      <c r="D905" s="390" t="s">
        <v>25</v>
      </c>
      <c r="E905" s="390" t="s">
        <v>754</v>
      </c>
      <c r="F905" s="390" t="s">
        <v>177</v>
      </c>
      <c r="G905" s="67"/>
      <c r="H905" s="114"/>
      <c r="I905" s="95"/>
      <c r="J905" s="95">
        <v>500</v>
      </c>
      <c r="K905" s="95"/>
      <c r="L905" s="95"/>
      <c r="M905" s="497"/>
      <c r="N905" s="579"/>
      <c r="O905" s="352">
        <f t="shared" si="433"/>
        <v>500</v>
      </c>
      <c r="P905" s="494">
        <f t="shared" si="441"/>
        <v>-500</v>
      </c>
      <c r="Q905" s="497">
        <v>0</v>
      </c>
    </row>
    <row r="906" spans="1:17" s="23" customFormat="1">
      <c r="A906" s="401" t="s">
        <v>755</v>
      </c>
      <c r="B906" s="389" t="s">
        <v>30</v>
      </c>
      <c r="C906" s="389" t="s">
        <v>64</v>
      </c>
      <c r="D906" s="389" t="s">
        <v>25</v>
      </c>
      <c r="E906" s="389" t="s">
        <v>756</v>
      </c>
      <c r="F906" s="389"/>
      <c r="G906" s="112">
        <f>G907</f>
        <v>0</v>
      </c>
      <c r="H906" s="112">
        <f>H907</f>
        <v>0</v>
      </c>
      <c r="I906" s="112">
        <f>I907</f>
        <v>0</v>
      </c>
      <c r="J906" s="112">
        <f>J907</f>
        <v>150</v>
      </c>
      <c r="K906" s="112">
        <f t="shared" ref="K906:Q906" si="442">K907</f>
        <v>0</v>
      </c>
      <c r="L906" s="112">
        <f t="shared" si="442"/>
        <v>100</v>
      </c>
      <c r="M906" s="469">
        <f t="shared" si="442"/>
        <v>0</v>
      </c>
      <c r="N906" s="356">
        <f t="shared" si="442"/>
        <v>0</v>
      </c>
      <c r="O906" s="355">
        <f t="shared" si="442"/>
        <v>250</v>
      </c>
      <c r="P906" s="515">
        <f t="shared" si="442"/>
        <v>0</v>
      </c>
      <c r="Q906" s="469">
        <f t="shared" si="442"/>
        <v>250</v>
      </c>
    </row>
    <row r="907" spans="1:17">
      <c r="A907" s="395" t="s">
        <v>46</v>
      </c>
      <c r="B907" s="390" t="s">
        <v>30</v>
      </c>
      <c r="C907" s="390" t="s">
        <v>64</v>
      </c>
      <c r="D907" s="390" t="s">
        <v>25</v>
      </c>
      <c r="E907" s="390" t="s">
        <v>756</v>
      </c>
      <c r="F907" s="390" t="s">
        <v>47</v>
      </c>
      <c r="G907" s="67"/>
      <c r="H907" s="114"/>
      <c r="I907" s="95"/>
      <c r="J907" s="95">
        <v>150</v>
      </c>
      <c r="K907" s="95"/>
      <c r="L907" s="95">
        <v>100</v>
      </c>
      <c r="M907" s="497"/>
      <c r="N907" s="579"/>
      <c r="O907" s="352">
        <f t="shared" si="433"/>
        <v>250</v>
      </c>
      <c r="P907" s="494">
        <f t="shared" si="441"/>
        <v>0</v>
      </c>
      <c r="Q907" s="497">
        <v>250</v>
      </c>
    </row>
    <row r="908" spans="1:17" ht="22.5">
      <c r="A908" s="401" t="s">
        <v>757</v>
      </c>
      <c r="B908" s="389" t="s">
        <v>30</v>
      </c>
      <c r="C908" s="389" t="s">
        <v>64</v>
      </c>
      <c r="D908" s="389" t="s">
        <v>25</v>
      </c>
      <c r="E908" s="389" t="s">
        <v>758</v>
      </c>
      <c r="F908" s="389"/>
      <c r="G908" s="112">
        <f>G909</f>
        <v>0</v>
      </c>
      <c r="H908" s="112">
        <f t="shared" ref="H908:Q910" si="443">H909</f>
        <v>0</v>
      </c>
      <c r="I908" s="112">
        <f t="shared" si="443"/>
        <v>0</v>
      </c>
      <c r="J908" s="112">
        <f t="shared" si="443"/>
        <v>50</v>
      </c>
      <c r="K908" s="112">
        <f t="shared" si="443"/>
        <v>0</v>
      </c>
      <c r="L908" s="112">
        <f t="shared" si="443"/>
        <v>150</v>
      </c>
      <c r="M908" s="469">
        <f t="shared" si="443"/>
        <v>0</v>
      </c>
      <c r="N908" s="356">
        <f t="shared" si="443"/>
        <v>0</v>
      </c>
      <c r="O908" s="355">
        <f t="shared" si="443"/>
        <v>200</v>
      </c>
      <c r="P908" s="515">
        <f t="shared" si="443"/>
        <v>0</v>
      </c>
      <c r="Q908" s="469">
        <f t="shared" si="443"/>
        <v>200</v>
      </c>
    </row>
    <row r="909" spans="1:17">
      <c r="A909" s="395" t="s">
        <v>46</v>
      </c>
      <c r="B909" s="390" t="s">
        <v>30</v>
      </c>
      <c r="C909" s="390" t="s">
        <v>64</v>
      </c>
      <c r="D909" s="390" t="s">
        <v>25</v>
      </c>
      <c r="E909" s="390" t="s">
        <v>758</v>
      </c>
      <c r="F909" s="390" t="s">
        <v>47</v>
      </c>
      <c r="G909" s="67">
        <f>G910</f>
        <v>0</v>
      </c>
      <c r="H909" s="67">
        <f t="shared" si="443"/>
        <v>0</v>
      </c>
      <c r="I909" s="67">
        <f t="shared" si="443"/>
        <v>0</v>
      </c>
      <c r="J909" s="67">
        <v>50</v>
      </c>
      <c r="K909" s="68"/>
      <c r="L909" s="68">
        <v>150</v>
      </c>
      <c r="M909" s="503"/>
      <c r="N909" s="582"/>
      <c r="O909" s="352">
        <f t="shared" si="433"/>
        <v>200</v>
      </c>
      <c r="P909" s="494">
        <f t="shared" si="441"/>
        <v>0</v>
      </c>
      <c r="Q909" s="497">
        <v>200</v>
      </c>
    </row>
    <row r="910" spans="1:17">
      <c r="A910" s="401" t="s">
        <v>759</v>
      </c>
      <c r="B910" s="389" t="s">
        <v>30</v>
      </c>
      <c r="C910" s="389" t="s">
        <v>64</v>
      </c>
      <c r="D910" s="389" t="s">
        <v>25</v>
      </c>
      <c r="E910" s="389" t="s">
        <v>760</v>
      </c>
      <c r="F910" s="389"/>
      <c r="G910" s="112">
        <f>G911</f>
        <v>0</v>
      </c>
      <c r="H910" s="112">
        <f t="shared" si="443"/>
        <v>0</v>
      </c>
      <c r="I910" s="112">
        <f t="shared" si="443"/>
        <v>0</v>
      </c>
      <c r="J910" s="112">
        <f t="shared" si="443"/>
        <v>0</v>
      </c>
      <c r="K910" s="112">
        <f t="shared" si="443"/>
        <v>0</v>
      </c>
      <c r="L910" s="112">
        <f t="shared" si="443"/>
        <v>0</v>
      </c>
      <c r="M910" s="469">
        <f t="shared" si="443"/>
        <v>0</v>
      </c>
      <c r="N910" s="356">
        <f t="shared" si="443"/>
        <v>0</v>
      </c>
      <c r="O910" s="355">
        <f t="shared" si="443"/>
        <v>0</v>
      </c>
      <c r="P910" s="515">
        <f t="shared" si="443"/>
        <v>0</v>
      </c>
      <c r="Q910" s="469">
        <f t="shared" si="443"/>
        <v>0</v>
      </c>
    </row>
    <row r="911" spans="1:17" s="34" customFormat="1" ht="13.5" thickBot="1">
      <c r="A911" s="498" t="s">
        <v>46</v>
      </c>
      <c r="B911" s="471" t="s">
        <v>30</v>
      </c>
      <c r="C911" s="471" t="s">
        <v>64</v>
      </c>
      <c r="D911" s="471" t="s">
        <v>25</v>
      </c>
      <c r="E911" s="471" t="s">
        <v>760</v>
      </c>
      <c r="F911" s="471" t="s">
        <v>47</v>
      </c>
      <c r="G911" s="472"/>
      <c r="H911" s="499"/>
      <c r="I911" s="500"/>
      <c r="J911" s="500"/>
      <c r="K911" s="500"/>
      <c r="L911" s="500"/>
      <c r="M911" s="501"/>
      <c r="N911" s="579"/>
      <c r="O911" s="352">
        <f t="shared" si="433"/>
        <v>0</v>
      </c>
      <c r="P911" s="477">
        <f t="shared" si="441"/>
        <v>0</v>
      </c>
      <c r="Q911" s="501">
        <v>0</v>
      </c>
    </row>
    <row r="912" spans="1:17" ht="24" hidden="1" customHeight="1">
      <c r="A912" s="595" t="s">
        <v>761</v>
      </c>
      <c r="B912" s="430" t="s">
        <v>30</v>
      </c>
      <c r="C912" s="430" t="s">
        <v>70</v>
      </c>
      <c r="D912" s="430"/>
      <c r="E912" s="430"/>
      <c r="F912" s="604"/>
      <c r="G912" s="431">
        <f>G913</f>
        <v>152.63014000000001</v>
      </c>
      <c r="H912" s="431">
        <f t="shared" ref="H912:Q914" si="444">H913</f>
        <v>0</v>
      </c>
      <c r="I912" s="431">
        <f t="shared" si="444"/>
        <v>480.69247000000001</v>
      </c>
      <c r="J912" s="431">
        <f t="shared" si="444"/>
        <v>0</v>
      </c>
      <c r="K912" s="431">
        <f t="shared" si="444"/>
        <v>0</v>
      </c>
      <c r="L912" s="431">
        <f t="shared" si="444"/>
        <v>0</v>
      </c>
      <c r="M912" s="431">
        <f t="shared" si="444"/>
        <v>0</v>
      </c>
      <c r="N912" s="309">
        <f t="shared" si="444"/>
        <v>0</v>
      </c>
      <c r="O912" s="310">
        <f t="shared" si="444"/>
        <v>633.32261000000005</v>
      </c>
      <c r="P912" s="432">
        <f t="shared" si="444"/>
        <v>0</v>
      </c>
      <c r="Q912" s="464">
        <f t="shared" si="444"/>
        <v>633.32261000000005</v>
      </c>
    </row>
    <row r="913" spans="1:17" s="23" customFormat="1" ht="24" hidden="1" customHeight="1">
      <c r="A913" s="75" t="s">
        <v>762</v>
      </c>
      <c r="B913" s="25" t="s">
        <v>30</v>
      </c>
      <c r="C913" s="25" t="s">
        <v>70</v>
      </c>
      <c r="D913" s="25" t="s">
        <v>25</v>
      </c>
      <c r="E913" s="25"/>
      <c r="F913" s="25"/>
      <c r="G913" s="26">
        <f>G914</f>
        <v>152.63014000000001</v>
      </c>
      <c r="H913" s="26">
        <f t="shared" si="444"/>
        <v>0</v>
      </c>
      <c r="I913" s="26">
        <f t="shared" si="444"/>
        <v>480.69247000000001</v>
      </c>
      <c r="J913" s="26">
        <f t="shared" si="444"/>
        <v>0</v>
      </c>
      <c r="K913" s="26">
        <f t="shared" si="444"/>
        <v>0</v>
      </c>
      <c r="L913" s="26">
        <f t="shared" si="444"/>
        <v>0</v>
      </c>
      <c r="M913" s="26">
        <f t="shared" si="444"/>
        <v>0</v>
      </c>
      <c r="N913" s="309">
        <f t="shared" si="444"/>
        <v>0</v>
      </c>
      <c r="O913" s="310">
        <f t="shared" si="444"/>
        <v>633.32261000000005</v>
      </c>
      <c r="P913" s="279">
        <f t="shared" si="444"/>
        <v>0</v>
      </c>
      <c r="Q913" s="279">
        <f t="shared" si="444"/>
        <v>633.32261000000005</v>
      </c>
    </row>
    <row r="914" spans="1:17" s="23" customFormat="1" ht="28.5" hidden="1" customHeight="1">
      <c r="A914" s="157" t="s">
        <v>763</v>
      </c>
      <c r="B914" s="21" t="s">
        <v>30</v>
      </c>
      <c r="C914" s="21" t="s">
        <v>70</v>
      </c>
      <c r="D914" s="21" t="s">
        <v>25</v>
      </c>
      <c r="E914" s="21" t="s">
        <v>764</v>
      </c>
      <c r="F914" s="12"/>
      <c r="G914" s="22">
        <f>G915</f>
        <v>152.63014000000001</v>
      </c>
      <c r="H914" s="22">
        <f t="shared" si="444"/>
        <v>0</v>
      </c>
      <c r="I914" s="22">
        <f t="shared" si="444"/>
        <v>480.69247000000001</v>
      </c>
      <c r="J914" s="22">
        <f t="shared" si="444"/>
        <v>0</v>
      </c>
      <c r="K914" s="22">
        <f t="shared" si="444"/>
        <v>0</v>
      </c>
      <c r="L914" s="22">
        <f t="shared" si="444"/>
        <v>0</v>
      </c>
      <c r="M914" s="22">
        <f t="shared" si="444"/>
        <v>0</v>
      </c>
      <c r="N914" s="309">
        <f t="shared" si="444"/>
        <v>0</v>
      </c>
      <c r="O914" s="310">
        <f t="shared" si="444"/>
        <v>633.32261000000005</v>
      </c>
      <c r="P914" s="142">
        <f t="shared" si="444"/>
        <v>0</v>
      </c>
      <c r="Q914" s="142">
        <f t="shared" si="444"/>
        <v>633.32261000000005</v>
      </c>
    </row>
    <row r="915" spans="1:17" ht="24" hidden="1" customHeight="1">
      <c r="A915" s="151" t="s">
        <v>765</v>
      </c>
      <c r="B915" s="27" t="s">
        <v>30</v>
      </c>
      <c r="C915" s="27" t="s">
        <v>70</v>
      </c>
      <c r="D915" s="27" t="s">
        <v>25</v>
      </c>
      <c r="E915" s="27" t="s">
        <v>764</v>
      </c>
      <c r="F915" s="18" t="s">
        <v>766</v>
      </c>
      <c r="G915" s="28">
        <v>152.63014000000001</v>
      </c>
      <c r="H915" s="29"/>
      <c r="I915" s="30">
        <v>480.69247000000001</v>
      </c>
      <c r="J915" s="30"/>
      <c r="K915" s="30"/>
      <c r="L915" s="30"/>
      <c r="M915" s="30"/>
      <c r="N915" s="126"/>
      <c r="O915" s="311">
        <f t="shared" si="433"/>
        <v>633.32261000000005</v>
      </c>
      <c r="P915" s="287">
        <f t="shared" si="441"/>
        <v>0</v>
      </c>
      <c r="Q915" s="308">
        <v>633.32261000000005</v>
      </c>
    </row>
    <row r="916" spans="1:17" ht="24" hidden="1" customHeight="1">
      <c r="A916" s="20" t="s">
        <v>767</v>
      </c>
      <c r="B916" s="21"/>
      <c r="C916" s="21" t="s">
        <v>768</v>
      </c>
      <c r="D916" s="21"/>
      <c r="E916" s="21"/>
      <c r="F916" s="21"/>
      <c r="G916" s="22">
        <f t="shared" ref="G916:Q916" si="445">G917+G924+G922</f>
        <v>137191</v>
      </c>
      <c r="H916" s="22">
        <f t="shared" si="445"/>
        <v>390</v>
      </c>
      <c r="I916" s="22">
        <f t="shared" si="445"/>
        <v>20033.2</v>
      </c>
      <c r="J916" s="22">
        <f t="shared" si="445"/>
        <v>168.5</v>
      </c>
      <c r="K916" s="22">
        <f t="shared" si="445"/>
        <v>654.9</v>
      </c>
      <c r="L916" s="22">
        <f t="shared" si="445"/>
        <v>0</v>
      </c>
      <c r="M916" s="22">
        <f t="shared" si="445"/>
        <v>0</v>
      </c>
      <c r="N916" s="309">
        <f t="shared" si="445"/>
        <v>0</v>
      </c>
      <c r="O916" s="310">
        <f t="shared" si="445"/>
        <v>158437.6</v>
      </c>
      <c r="P916" s="142">
        <f>+P912+P897+P832+P770+P395+P371+P150+P123+P118+P20</f>
        <v>-9485.4806800000079</v>
      </c>
      <c r="Q916" s="310">
        <f t="shared" si="445"/>
        <v>160636.19999999998</v>
      </c>
    </row>
    <row r="917" spans="1:17" s="23" customFormat="1" ht="41.25" hidden="1" customHeight="1">
      <c r="A917" s="20" t="s">
        <v>769</v>
      </c>
      <c r="B917" s="21"/>
      <c r="C917" s="21" t="s">
        <v>768</v>
      </c>
      <c r="D917" s="21" t="s">
        <v>25</v>
      </c>
      <c r="E917" s="21"/>
      <c r="F917" s="21"/>
      <c r="G917" s="22">
        <f t="shared" ref="G917:Q917" si="446">G919</f>
        <v>137191</v>
      </c>
      <c r="H917" s="22">
        <f t="shared" si="446"/>
        <v>0</v>
      </c>
      <c r="I917" s="22">
        <f t="shared" si="446"/>
        <v>0</v>
      </c>
      <c r="J917" s="22">
        <f t="shared" si="446"/>
        <v>0</v>
      </c>
      <c r="K917" s="22">
        <f t="shared" si="446"/>
        <v>0</v>
      </c>
      <c r="L917" s="22">
        <f t="shared" si="446"/>
        <v>0</v>
      </c>
      <c r="M917" s="22">
        <f t="shared" si="446"/>
        <v>0</v>
      </c>
      <c r="N917" s="309">
        <f t="shared" si="446"/>
        <v>0</v>
      </c>
      <c r="O917" s="310">
        <f t="shared" si="446"/>
        <v>137191</v>
      </c>
      <c r="P917" s="142">
        <f t="shared" si="446"/>
        <v>0</v>
      </c>
      <c r="Q917" s="142">
        <f t="shared" si="446"/>
        <v>137191</v>
      </c>
    </row>
    <row r="918" spans="1:17" ht="36.75" hidden="1" customHeight="1">
      <c r="A918" s="20"/>
      <c r="B918" s="21"/>
      <c r="C918" s="21"/>
      <c r="D918" s="21"/>
      <c r="E918" s="21"/>
      <c r="F918" s="21"/>
      <c r="G918" s="22"/>
      <c r="H918" s="22"/>
      <c r="I918" s="22"/>
      <c r="J918" s="22"/>
      <c r="K918" s="22"/>
      <c r="L918" s="22"/>
      <c r="M918" s="142"/>
      <c r="N918" s="310"/>
      <c r="O918" s="311">
        <f t="shared" si="433"/>
        <v>0</v>
      </c>
      <c r="P918" s="287">
        <f t="shared" si="441"/>
        <v>0</v>
      </c>
      <c r="Q918" s="308"/>
    </row>
    <row r="919" spans="1:17" s="23" customFormat="1" ht="87" hidden="1" customHeight="1">
      <c r="A919" s="158" t="s">
        <v>770</v>
      </c>
      <c r="B919" s="15" t="s">
        <v>30</v>
      </c>
      <c r="C919" s="15" t="s">
        <v>768</v>
      </c>
      <c r="D919" s="15" t="s">
        <v>25</v>
      </c>
      <c r="E919" s="15" t="s">
        <v>771</v>
      </c>
      <c r="F919" s="15"/>
      <c r="G919" s="16">
        <f>G920</f>
        <v>137191</v>
      </c>
      <c r="H919" s="16">
        <f t="shared" ref="H919:Q919" si="447">H920</f>
        <v>0</v>
      </c>
      <c r="I919" s="16">
        <f t="shared" si="447"/>
        <v>0</v>
      </c>
      <c r="J919" s="16">
        <f t="shared" si="447"/>
        <v>0</v>
      </c>
      <c r="K919" s="16">
        <f t="shared" si="447"/>
        <v>0</v>
      </c>
      <c r="L919" s="16">
        <f t="shared" si="447"/>
        <v>0</v>
      </c>
      <c r="M919" s="16">
        <f t="shared" si="447"/>
        <v>0</v>
      </c>
      <c r="N919" s="309">
        <f t="shared" si="447"/>
        <v>0</v>
      </c>
      <c r="O919" s="310">
        <f t="shared" si="447"/>
        <v>137191</v>
      </c>
      <c r="P919" s="278">
        <f t="shared" si="447"/>
        <v>0</v>
      </c>
      <c r="Q919" s="278">
        <f t="shared" si="447"/>
        <v>137191</v>
      </c>
    </row>
    <row r="920" spans="1:17" ht="36.75" hidden="1" customHeight="1">
      <c r="A920" s="31" t="s">
        <v>772</v>
      </c>
      <c r="B920" s="27" t="s">
        <v>30</v>
      </c>
      <c r="C920" s="27" t="s">
        <v>768</v>
      </c>
      <c r="D920" s="27" t="s">
        <v>25</v>
      </c>
      <c r="E920" s="27" t="s">
        <v>771</v>
      </c>
      <c r="F920" s="27" t="s">
        <v>773</v>
      </c>
      <c r="G920" s="28">
        <v>137191</v>
      </c>
      <c r="H920" s="29"/>
      <c r="I920" s="30"/>
      <c r="J920" s="30"/>
      <c r="K920" s="30"/>
      <c r="L920" s="30"/>
      <c r="M920" s="30"/>
      <c r="N920" s="126"/>
      <c r="O920" s="311">
        <f t="shared" si="433"/>
        <v>137191</v>
      </c>
      <c r="P920" s="287">
        <f t="shared" si="441"/>
        <v>0</v>
      </c>
      <c r="Q920" s="308">
        <v>137191</v>
      </c>
    </row>
    <row r="921" spans="1:17" s="23" customFormat="1" ht="39" hidden="1" customHeight="1">
      <c r="A921" s="159" t="s">
        <v>774</v>
      </c>
      <c r="B921" s="21"/>
      <c r="C921" s="21" t="s">
        <v>768</v>
      </c>
      <c r="D921" s="21" t="s">
        <v>31</v>
      </c>
      <c r="E921" s="21"/>
      <c r="F921" s="21"/>
      <c r="G921" s="22">
        <f>G922</f>
        <v>0</v>
      </c>
      <c r="H921" s="22">
        <f t="shared" ref="H921:Q922" si="448">H922</f>
        <v>0</v>
      </c>
      <c r="I921" s="22">
        <f t="shared" si="448"/>
        <v>5373</v>
      </c>
      <c r="J921" s="22">
        <f t="shared" si="448"/>
        <v>0</v>
      </c>
      <c r="K921" s="22">
        <f t="shared" si="448"/>
        <v>654.9</v>
      </c>
      <c r="L921" s="22">
        <f t="shared" si="448"/>
        <v>0</v>
      </c>
      <c r="M921" s="22">
        <f t="shared" si="448"/>
        <v>0</v>
      </c>
      <c r="N921" s="309">
        <f t="shared" si="448"/>
        <v>0</v>
      </c>
      <c r="O921" s="310">
        <f t="shared" si="448"/>
        <v>6027.9</v>
      </c>
      <c r="P921" s="142">
        <f t="shared" si="448"/>
        <v>0</v>
      </c>
      <c r="Q921" s="142">
        <f t="shared" si="448"/>
        <v>6027.9</v>
      </c>
    </row>
    <row r="922" spans="1:17" ht="24" hidden="1" customHeight="1">
      <c r="A922" s="14" t="s">
        <v>713</v>
      </c>
      <c r="B922" s="15" t="s">
        <v>30</v>
      </c>
      <c r="C922" s="15" t="s">
        <v>768</v>
      </c>
      <c r="D922" s="15" t="s">
        <v>31</v>
      </c>
      <c r="E922" s="15" t="s">
        <v>775</v>
      </c>
      <c r="F922" s="15"/>
      <c r="G922" s="16">
        <f>G923</f>
        <v>0</v>
      </c>
      <c r="H922" s="16">
        <f t="shared" si="448"/>
        <v>0</v>
      </c>
      <c r="I922" s="16">
        <f t="shared" si="448"/>
        <v>5373</v>
      </c>
      <c r="J922" s="16">
        <f t="shared" si="448"/>
        <v>0</v>
      </c>
      <c r="K922" s="16">
        <f t="shared" si="448"/>
        <v>654.9</v>
      </c>
      <c r="L922" s="16">
        <f t="shared" si="448"/>
        <v>0</v>
      </c>
      <c r="M922" s="16">
        <f t="shared" si="448"/>
        <v>0</v>
      </c>
      <c r="N922" s="309">
        <f t="shared" si="448"/>
        <v>0</v>
      </c>
      <c r="O922" s="310">
        <f t="shared" si="448"/>
        <v>6027.9</v>
      </c>
      <c r="P922" s="278">
        <f t="shared" si="448"/>
        <v>0</v>
      </c>
      <c r="Q922" s="278">
        <f t="shared" si="448"/>
        <v>6027.9</v>
      </c>
    </row>
    <row r="923" spans="1:17" s="23" customFormat="1" ht="24" hidden="1" customHeight="1">
      <c r="A923" s="45" t="s">
        <v>776</v>
      </c>
      <c r="B923" s="27" t="s">
        <v>30</v>
      </c>
      <c r="C923" s="27" t="s">
        <v>768</v>
      </c>
      <c r="D923" s="27" t="s">
        <v>31</v>
      </c>
      <c r="E923" s="27" t="s">
        <v>775</v>
      </c>
      <c r="F923" s="27" t="s">
        <v>777</v>
      </c>
      <c r="G923" s="28"/>
      <c r="H923" s="29"/>
      <c r="I923" s="30">
        <v>5373</v>
      </c>
      <c r="J923" s="30"/>
      <c r="K923" s="30">
        <v>654.9</v>
      </c>
      <c r="L923" s="30"/>
      <c r="M923" s="30"/>
      <c r="N923" s="126"/>
      <c r="O923" s="311">
        <f t="shared" si="433"/>
        <v>6027.9</v>
      </c>
      <c r="P923" s="287">
        <f t="shared" si="441"/>
        <v>0</v>
      </c>
      <c r="Q923" s="308">
        <v>6027.9</v>
      </c>
    </row>
    <row r="924" spans="1:17" ht="24" hidden="1" customHeight="1">
      <c r="A924" s="160" t="s">
        <v>778</v>
      </c>
      <c r="B924" s="12"/>
      <c r="C924" s="12" t="s">
        <v>768</v>
      </c>
      <c r="D924" s="12" t="s">
        <v>127</v>
      </c>
      <c r="E924" s="12"/>
      <c r="F924" s="12"/>
      <c r="G924" s="10">
        <f>G929+G931+G925+G927</f>
        <v>0</v>
      </c>
      <c r="H924" s="10">
        <f>H929+H931+H925+H927</f>
        <v>390</v>
      </c>
      <c r="I924" s="10">
        <f>I929+I931+I925+I927</f>
        <v>14660.2</v>
      </c>
      <c r="J924" s="10">
        <f>J929+J931+J925+J927</f>
        <v>168.5</v>
      </c>
      <c r="K924" s="10">
        <f t="shared" ref="K924:Q924" si="449">K929+K931+K925+K927</f>
        <v>0</v>
      </c>
      <c r="L924" s="10">
        <f t="shared" si="449"/>
        <v>0</v>
      </c>
      <c r="M924" s="10">
        <f t="shared" si="449"/>
        <v>0</v>
      </c>
      <c r="N924" s="309">
        <f t="shared" si="449"/>
        <v>0</v>
      </c>
      <c r="O924" s="310">
        <f t="shared" si="449"/>
        <v>15218.7</v>
      </c>
      <c r="P924" s="277">
        <f t="shared" si="449"/>
        <v>2198.6000000000004</v>
      </c>
      <c r="Q924" s="277">
        <f t="shared" si="449"/>
        <v>17417.3</v>
      </c>
    </row>
    <row r="925" spans="1:17" ht="38.25" hidden="1">
      <c r="A925" s="14" t="s">
        <v>779</v>
      </c>
      <c r="B925" s="15" t="s">
        <v>30</v>
      </c>
      <c r="C925" s="15" t="s">
        <v>768</v>
      </c>
      <c r="D925" s="15" t="s">
        <v>127</v>
      </c>
      <c r="E925" s="15" t="s">
        <v>780</v>
      </c>
      <c r="F925" s="15"/>
      <c r="G925" s="16">
        <f>G926</f>
        <v>0</v>
      </c>
      <c r="H925" s="16">
        <f>H926</f>
        <v>0</v>
      </c>
      <c r="I925" s="16">
        <f>I926</f>
        <v>11000</v>
      </c>
      <c r="J925" s="16">
        <f>J926</f>
        <v>0</v>
      </c>
      <c r="K925" s="16">
        <f t="shared" ref="K925:Q925" si="450">K926</f>
        <v>0</v>
      </c>
      <c r="L925" s="16">
        <f t="shared" si="450"/>
        <v>0</v>
      </c>
      <c r="M925" s="16">
        <f t="shared" si="450"/>
        <v>0</v>
      </c>
      <c r="N925" s="309">
        <f t="shared" si="450"/>
        <v>0</v>
      </c>
      <c r="O925" s="310">
        <f t="shared" si="450"/>
        <v>11000</v>
      </c>
      <c r="P925" s="278">
        <f t="shared" si="450"/>
        <v>0</v>
      </c>
      <c r="Q925" s="278">
        <f t="shared" si="450"/>
        <v>11000</v>
      </c>
    </row>
    <row r="926" spans="1:17" ht="38.25" hidden="1">
      <c r="A926" s="45" t="s">
        <v>73</v>
      </c>
      <c r="B926" s="18" t="s">
        <v>30</v>
      </c>
      <c r="C926" s="18" t="s">
        <v>768</v>
      </c>
      <c r="D926" s="18" t="s">
        <v>127</v>
      </c>
      <c r="E926" s="18" t="s">
        <v>780</v>
      </c>
      <c r="F926" s="18" t="s">
        <v>74</v>
      </c>
      <c r="G926" s="19"/>
      <c r="H926" s="19"/>
      <c r="I926" s="19">
        <v>11000</v>
      </c>
      <c r="J926" s="298"/>
      <c r="K926" s="298"/>
      <c r="L926" s="298"/>
      <c r="M926" s="298"/>
      <c r="N926" s="311"/>
      <c r="O926" s="311">
        <f t="shared" si="433"/>
        <v>11000</v>
      </c>
      <c r="P926" s="287">
        <f t="shared" si="441"/>
        <v>0</v>
      </c>
      <c r="Q926" s="308">
        <v>11000</v>
      </c>
    </row>
    <row r="927" spans="1:17" ht="76.5" hidden="1">
      <c r="A927" s="14" t="s">
        <v>29</v>
      </c>
      <c r="B927" s="15" t="s">
        <v>30</v>
      </c>
      <c r="C927" s="15" t="s">
        <v>768</v>
      </c>
      <c r="D927" s="15" t="s">
        <v>127</v>
      </c>
      <c r="E927" s="15" t="s">
        <v>32</v>
      </c>
      <c r="F927" s="15"/>
      <c r="G927" s="16">
        <f>G928</f>
        <v>0</v>
      </c>
      <c r="H927" s="16">
        <f>H928</f>
        <v>0</v>
      </c>
      <c r="I927" s="16">
        <f>I928</f>
        <v>4050.2</v>
      </c>
      <c r="J927" s="16">
        <f>J928</f>
        <v>168.5</v>
      </c>
      <c r="K927" s="16">
        <f t="shared" ref="K927:Q927" si="451">K928</f>
        <v>0</v>
      </c>
      <c r="L927" s="16">
        <f t="shared" si="451"/>
        <v>0</v>
      </c>
      <c r="M927" s="16">
        <f t="shared" si="451"/>
        <v>0</v>
      </c>
      <c r="N927" s="309">
        <f t="shared" si="451"/>
        <v>0</v>
      </c>
      <c r="O927" s="310">
        <f t="shared" si="451"/>
        <v>4218.7</v>
      </c>
      <c r="P927" s="278">
        <f t="shared" si="451"/>
        <v>2198.6000000000004</v>
      </c>
      <c r="Q927" s="278">
        <f t="shared" si="451"/>
        <v>6417.3</v>
      </c>
    </row>
    <row r="928" spans="1:17" s="171" customFormat="1" ht="38.25" hidden="1">
      <c r="A928" s="45" t="s">
        <v>73</v>
      </c>
      <c r="B928" s="18" t="s">
        <v>30</v>
      </c>
      <c r="C928" s="18" t="s">
        <v>768</v>
      </c>
      <c r="D928" s="18" t="s">
        <v>127</v>
      </c>
      <c r="E928" s="18" t="s">
        <v>32</v>
      </c>
      <c r="F928" s="18" t="s">
        <v>74</v>
      </c>
      <c r="G928" s="19"/>
      <c r="H928" s="19"/>
      <c r="I928" s="19">
        <v>4050.2</v>
      </c>
      <c r="J928" s="298">
        <v>168.5</v>
      </c>
      <c r="K928" s="298"/>
      <c r="L928" s="298"/>
      <c r="M928" s="298"/>
      <c r="N928" s="311"/>
      <c r="O928" s="311">
        <f t="shared" si="433"/>
        <v>4218.7</v>
      </c>
      <c r="P928" s="287">
        <f t="shared" si="441"/>
        <v>2198.6000000000004</v>
      </c>
      <c r="Q928" s="308">
        <v>6417.3</v>
      </c>
    </row>
    <row r="929" spans="1:17" ht="51" hidden="1">
      <c r="A929" s="20" t="s">
        <v>781</v>
      </c>
      <c r="B929" s="21" t="s">
        <v>30</v>
      </c>
      <c r="C929" s="21" t="s">
        <v>768</v>
      </c>
      <c r="D929" s="21" t="s">
        <v>127</v>
      </c>
      <c r="E929" s="21" t="s">
        <v>113</v>
      </c>
      <c r="F929" s="21"/>
      <c r="G929" s="22">
        <f>G930</f>
        <v>0</v>
      </c>
      <c r="H929" s="22">
        <f>H930</f>
        <v>0</v>
      </c>
      <c r="I929" s="22">
        <f>I930</f>
        <v>0</v>
      </c>
      <c r="J929" s="22">
        <f>J930</f>
        <v>0</v>
      </c>
      <c r="K929" s="22">
        <f t="shared" ref="K929:Q929" si="452">K930</f>
        <v>0</v>
      </c>
      <c r="L929" s="22">
        <f t="shared" si="452"/>
        <v>0</v>
      </c>
      <c r="M929" s="22">
        <f t="shared" si="452"/>
        <v>0</v>
      </c>
      <c r="N929" s="309">
        <f t="shared" si="452"/>
        <v>0</v>
      </c>
      <c r="O929" s="310">
        <f t="shared" si="452"/>
        <v>0</v>
      </c>
      <c r="P929" s="142">
        <f t="shared" si="452"/>
        <v>0</v>
      </c>
      <c r="Q929" s="142">
        <f t="shared" si="452"/>
        <v>0</v>
      </c>
    </row>
    <row r="930" spans="1:17" hidden="1">
      <c r="A930" s="40" t="s">
        <v>782</v>
      </c>
      <c r="B930" s="27" t="s">
        <v>30</v>
      </c>
      <c r="C930" s="27" t="s">
        <v>768</v>
      </c>
      <c r="D930" s="27" t="s">
        <v>127</v>
      </c>
      <c r="E930" s="27" t="s">
        <v>113</v>
      </c>
      <c r="F930" s="27" t="s">
        <v>783</v>
      </c>
      <c r="G930" s="28"/>
      <c r="H930" s="29"/>
      <c r="I930" s="30"/>
      <c r="J930" s="30"/>
      <c r="K930" s="30"/>
      <c r="L930" s="30"/>
      <c r="M930" s="30"/>
      <c r="N930" s="126"/>
      <c r="O930" s="311">
        <f t="shared" si="433"/>
        <v>0</v>
      </c>
      <c r="P930" s="287">
        <f t="shared" si="441"/>
        <v>0</v>
      </c>
      <c r="Q930" s="308">
        <v>0</v>
      </c>
    </row>
    <row r="931" spans="1:17" ht="76.5" hidden="1">
      <c r="A931" s="65" t="s">
        <v>490</v>
      </c>
      <c r="B931" s="15" t="s">
        <v>30</v>
      </c>
      <c r="C931" s="15" t="s">
        <v>768</v>
      </c>
      <c r="D931" s="15" t="s">
        <v>127</v>
      </c>
      <c r="E931" s="15" t="s">
        <v>491</v>
      </c>
      <c r="F931" s="15"/>
      <c r="G931" s="16">
        <f>G932</f>
        <v>0</v>
      </c>
      <c r="H931" s="16">
        <f>H932</f>
        <v>390</v>
      </c>
      <c r="I931" s="16">
        <f>I932</f>
        <v>-390</v>
      </c>
      <c r="J931" s="16">
        <f>J932</f>
        <v>0</v>
      </c>
      <c r="K931" s="16">
        <f t="shared" ref="K931:Q931" si="453">K932</f>
        <v>0</v>
      </c>
      <c r="L931" s="16">
        <f t="shared" si="453"/>
        <v>0</v>
      </c>
      <c r="M931" s="16">
        <f t="shared" si="453"/>
        <v>0</v>
      </c>
      <c r="N931" s="309">
        <f t="shared" si="453"/>
        <v>0</v>
      </c>
      <c r="O931" s="310">
        <f t="shared" si="453"/>
        <v>0</v>
      </c>
      <c r="P931" s="278">
        <f t="shared" si="453"/>
        <v>0</v>
      </c>
      <c r="Q931" s="278">
        <f t="shared" si="453"/>
        <v>0</v>
      </c>
    </row>
    <row r="932" spans="1:17" hidden="1">
      <c r="A932" s="161" t="s">
        <v>33</v>
      </c>
      <c r="B932" s="27" t="s">
        <v>30</v>
      </c>
      <c r="C932" s="27" t="s">
        <v>768</v>
      </c>
      <c r="D932" s="27" t="s">
        <v>127</v>
      </c>
      <c r="E932" s="27" t="s">
        <v>491</v>
      </c>
      <c r="F932" s="18" t="s">
        <v>34</v>
      </c>
      <c r="G932" s="28"/>
      <c r="H932" s="29">
        <v>390</v>
      </c>
      <c r="I932" s="162">
        <v>-390</v>
      </c>
      <c r="J932" s="162"/>
      <c r="K932" s="162"/>
      <c r="L932" s="162"/>
      <c r="M932" s="162"/>
      <c r="N932" s="126"/>
      <c r="O932" s="311">
        <f t="shared" si="433"/>
        <v>0</v>
      </c>
      <c r="P932" s="287">
        <f t="shared" si="441"/>
        <v>0</v>
      </c>
      <c r="Q932" s="308">
        <v>0</v>
      </c>
    </row>
    <row r="933" spans="1:17" hidden="1">
      <c r="A933" s="360" t="s">
        <v>23</v>
      </c>
      <c r="B933" s="361"/>
      <c r="C933" s="361"/>
      <c r="D933" s="361"/>
      <c r="E933" s="361"/>
      <c r="F933" s="361"/>
      <c r="G933" s="362">
        <f>G916+G912+G897+G832+G770+G395+G370+G150+G123+G118+G20</f>
        <v>954238.6031399999</v>
      </c>
      <c r="H933" s="362">
        <f t="shared" ref="H933:Q933" si="454">H916+H912+H897+H832+H770+H395+H370+H150+H123+H118+H20</f>
        <v>3443.5402100000019</v>
      </c>
      <c r="I933" s="362">
        <f t="shared" si="454"/>
        <v>28644.966470000003</v>
      </c>
      <c r="J933" s="362">
        <f t="shared" si="454"/>
        <v>13141.471599999999</v>
      </c>
      <c r="K933" s="362">
        <f t="shared" si="454"/>
        <v>16445.8</v>
      </c>
      <c r="L933" s="362">
        <f t="shared" si="454"/>
        <v>-3354.3726799999977</v>
      </c>
      <c r="M933" s="362">
        <f t="shared" si="454"/>
        <v>-2140.3000000000002</v>
      </c>
      <c r="N933" s="22">
        <f t="shared" si="454"/>
        <v>0</v>
      </c>
      <c r="O933" s="22">
        <f t="shared" si="454"/>
        <v>1010419.70874</v>
      </c>
      <c r="P933" s="362">
        <f t="shared" si="454"/>
        <v>-18428.477880000013</v>
      </c>
      <c r="Q933" s="362">
        <f t="shared" si="454"/>
        <v>1003425.48494</v>
      </c>
    </row>
    <row r="934" spans="1:17" ht="13.5" thickBot="1">
      <c r="A934" s="632" t="s">
        <v>1113</v>
      </c>
      <c r="B934" s="633"/>
      <c r="C934" s="633"/>
      <c r="D934" s="633"/>
      <c r="E934" s="633"/>
      <c r="F934" s="633"/>
      <c r="G934" s="634">
        <f>G897+G832+G770+G395+G370+G150+G123+G20</f>
        <v>814660.84700000007</v>
      </c>
      <c r="H934" s="634">
        <f t="shared" ref="H934:Q934" si="455">H897+H832+H770+H395+H370+H150+H123+H20</f>
        <v>3053.5402100000019</v>
      </c>
      <c r="I934" s="634">
        <f t="shared" si="455"/>
        <v>8131.0739999999996</v>
      </c>
      <c r="J934" s="634">
        <f t="shared" si="455"/>
        <v>12775.320599999999</v>
      </c>
      <c r="K934" s="634">
        <f t="shared" si="455"/>
        <v>15790.9</v>
      </c>
      <c r="L934" s="634">
        <f t="shared" si="455"/>
        <v>-3354.3726799999977</v>
      </c>
      <c r="M934" s="635">
        <f t="shared" si="455"/>
        <v>-2140.3000000000002</v>
      </c>
      <c r="N934" s="163">
        <f t="shared" si="455"/>
        <v>0</v>
      </c>
      <c r="O934" s="163">
        <f t="shared" si="455"/>
        <v>848917.00913000002</v>
      </c>
      <c r="P934" s="636">
        <f t="shared" si="455"/>
        <v>-8942.9972000000089</v>
      </c>
      <c r="Q934" s="635">
        <f t="shared" si="455"/>
        <v>839724.18533000001</v>
      </c>
    </row>
    <row r="935" spans="1:17">
      <c r="A935" s="164"/>
      <c r="B935" s="165"/>
      <c r="C935" s="165"/>
      <c r="D935" s="165"/>
      <c r="E935" s="165"/>
      <c r="F935" s="166"/>
      <c r="G935" s="167"/>
      <c r="O935" s="13"/>
      <c r="P935" s="330"/>
      <c r="Q935" s="331"/>
    </row>
    <row r="936" spans="1:17" ht="14.25">
      <c r="A936" s="168" t="s">
        <v>784</v>
      </c>
      <c r="B936" s="169"/>
      <c r="C936" s="170"/>
      <c r="D936" s="170"/>
      <c r="E936" s="170"/>
      <c r="F936" s="170"/>
      <c r="G936" s="170"/>
      <c r="H936" s="170"/>
      <c r="I936" s="170"/>
      <c r="J936" s="170"/>
      <c r="K936" s="170"/>
      <c r="L936" s="170"/>
      <c r="M936" s="170"/>
      <c r="N936" s="170"/>
      <c r="O936" s="170"/>
      <c r="P936" s="332"/>
      <c r="Q936" s="333"/>
    </row>
    <row r="937" spans="1:17">
      <c r="A937" s="172"/>
      <c r="B937" s="172"/>
      <c r="C937" s="172"/>
      <c r="D937" s="172"/>
      <c r="E937" s="172"/>
      <c r="F937" s="172"/>
      <c r="G937" s="172"/>
      <c r="O937" s="13"/>
      <c r="P937" s="334"/>
      <c r="Q937" s="331"/>
    </row>
    <row r="938" spans="1:17">
      <c r="A938" s="172"/>
      <c r="B938" s="172"/>
      <c r="C938" s="172"/>
      <c r="D938" s="172"/>
      <c r="E938" s="172"/>
      <c r="F938" s="172"/>
      <c r="G938" s="172"/>
      <c r="P938" s="334"/>
      <c r="Q938" s="331"/>
    </row>
    <row r="939" spans="1:17" s="69" customFormat="1">
      <c r="A939" s="374"/>
      <c r="B939" s="374"/>
      <c r="C939" s="374"/>
      <c r="D939" s="374"/>
      <c r="E939" s="374"/>
      <c r="F939" s="374"/>
      <c r="G939" s="685"/>
      <c r="H939" s="685"/>
      <c r="I939" s="685"/>
      <c r="J939" s="685"/>
      <c r="K939" s="685"/>
      <c r="L939" s="685"/>
      <c r="M939" s="685"/>
      <c r="N939" s="173">
        <f t="shared" ref="H939:Q939" si="456">N898+N847++N771+N766+N764+N737+N680+N608+N594++N488+N441+N398+N389+N315+N287+N238+N235+N227+N207+N160+N143+N125+N74+N68+N59</f>
        <v>0</v>
      </c>
      <c r="O939" s="173">
        <f t="shared" si="456"/>
        <v>848917.00913000002</v>
      </c>
      <c r="P939" s="685"/>
      <c r="Q939" s="685"/>
    </row>
    <row r="940" spans="1:17">
      <c r="A940" s="172"/>
      <c r="B940" s="172"/>
      <c r="C940" s="172"/>
      <c r="D940" s="172"/>
      <c r="E940" s="374"/>
      <c r="F940" s="374"/>
      <c r="G940" s="375"/>
      <c r="H940" s="375"/>
      <c r="I940" s="375"/>
      <c r="J940" s="375"/>
      <c r="K940" s="375"/>
      <c r="L940" s="375"/>
      <c r="M940" s="375"/>
      <c r="N940" s="325">
        <f t="shared" ref="N940:O940" si="457">N913+N841+N839+N834+N591+N589+N386+N378+N376+N232+N114+N112+N109+N104+N102+N83+N51+N48+N45+N31+N25</f>
        <v>0</v>
      </c>
      <c r="O940" s="325">
        <f t="shared" si="457"/>
        <v>87993.518450000003</v>
      </c>
      <c r="P940" s="375"/>
      <c r="Q940" s="375"/>
    </row>
    <row r="941" spans="1:17">
      <c r="E941" s="113"/>
      <c r="F941" s="113"/>
      <c r="G941" s="376"/>
      <c r="H941" s="376"/>
      <c r="I941" s="376"/>
      <c r="J941" s="376"/>
      <c r="K941" s="376"/>
      <c r="L941" s="376"/>
      <c r="M941" s="376"/>
      <c r="N941" s="174">
        <f t="shared" ref="N941:O941" si="458">N931+N927+N925+N922+N919+N892+N887+N877+N875+N873+N871+N868+N866+N863+N861+N859+N856+N851+N845+N843+N836+N829+N827+N825+N823+N768+N735+N732+N730+N727+N724+N722+N586+N583+N580+N573+N570+N562+N555+N550+N545+N542++N437+N434+N431+N428+N383+N380+N374+N372+N368+N366+N364+N360+N285+N283+N280+N277+N275+N273+N271+N230+N201+N194+N191+N189+N187+N185+N183+N181+N179+N177+N175+N152+N140+N121+N119+N116+N107+N99+N94+N91+N86+N80+N78+N57+N55+N43+N29+N22</f>
        <v>0</v>
      </c>
      <c r="O941" s="174">
        <f t="shared" si="458"/>
        <v>1335024.76192</v>
      </c>
      <c r="P941" s="376"/>
      <c r="Q941" s="376"/>
    </row>
    <row r="942" spans="1:17">
      <c r="G942" s="13"/>
      <c r="H942" s="13"/>
      <c r="I942" s="13"/>
      <c r="J942" s="13"/>
      <c r="K942" s="13"/>
      <c r="L942" s="13"/>
      <c r="M942" s="13"/>
      <c r="N942" s="13">
        <f t="shared" ref="N942:O942" si="459">SUBTOTAL(9,N939:N941)</f>
        <v>0</v>
      </c>
      <c r="O942" s="13">
        <f t="shared" si="459"/>
        <v>2271935.2895</v>
      </c>
      <c r="P942" s="13"/>
      <c r="Q942" s="13"/>
    </row>
    <row r="943" spans="1:17">
      <c r="I943" s="13"/>
      <c r="J943" s="13"/>
      <c r="K943" s="13"/>
      <c r="L943" s="13"/>
      <c r="M943" s="13"/>
      <c r="N943" s="13">
        <f>N942-N933</f>
        <v>0</v>
      </c>
      <c r="Q943" s="13"/>
    </row>
    <row r="944" spans="1:17">
      <c r="G944" s="128"/>
      <c r="H944" s="128"/>
      <c r="I944" s="128"/>
      <c r="J944" s="128"/>
      <c r="K944" s="128"/>
      <c r="L944" s="128"/>
      <c r="M944" s="128"/>
      <c r="N944" s="128">
        <f t="shared" ref="N944:O944" si="460">N934-N939</f>
        <v>0</v>
      </c>
      <c r="O944" s="128">
        <f t="shared" si="460"/>
        <v>0</v>
      </c>
      <c r="P944" s="128"/>
      <c r="Q944" s="128"/>
    </row>
    <row r="945" spans="7:17">
      <c r="G945" s="175"/>
      <c r="N945" s="13">
        <f>N942+13.6+981.246+1788.3+4073.56+4847.4+2659.759</f>
        <v>14363.865</v>
      </c>
      <c r="Q945" s="13"/>
    </row>
    <row r="946" spans="7:17">
      <c r="H946" s="13"/>
      <c r="I946" s="13"/>
      <c r="J946" s="13"/>
      <c r="K946" s="13"/>
      <c r="L946" s="13"/>
      <c r="M946" s="13"/>
      <c r="N946" s="13">
        <f>[1]доходы!K196-'[1]расходная часть'!N945+N947</f>
        <v>0</v>
      </c>
      <c r="Q946" s="13"/>
    </row>
    <row r="947" spans="7:17">
      <c r="G947" s="94"/>
      <c r="H947" s="94"/>
      <c r="I947" s="94"/>
      <c r="J947" s="329"/>
      <c r="K947" s="329"/>
      <c r="L947" s="329"/>
      <c r="M947" s="94"/>
      <c r="N947" s="329"/>
      <c r="O947" s="94"/>
      <c r="P947" s="94"/>
      <c r="Q947" s="329"/>
    </row>
    <row r="948" spans="7:17">
      <c r="G948" s="94"/>
      <c r="H948" s="94"/>
      <c r="I948" s="94"/>
      <c r="J948" s="94"/>
      <c r="K948" s="329"/>
      <c r="L948" s="329"/>
      <c r="M948" s="329"/>
      <c r="N948" s="329"/>
      <c r="O948" s="94"/>
      <c r="P948" s="94"/>
      <c r="Q948" s="329"/>
    </row>
    <row r="949" spans="7:17">
      <c r="G949" s="94"/>
      <c r="H949" s="94"/>
      <c r="I949" s="329"/>
      <c r="J949" s="329"/>
      <c r="K949" s="329"/>
      <c r="L949" s="329"/>
      <c r="M949" s="329"/>
      <c r="N949" s="329"/>
      <c r="O949" s="94"/>
      <c r="P949" s="94"/>
      <c r="Q949" s="94"/>
    </row>
    <row r="950" spans="7:17">
      <c r="G950" s="94"/>
      <c r="H950" s="94"/>
      <c r="I950" s="94"/>
      <c r="J950" s="329"/>
      <c r="K950" s="329"/>
      <c r="L950" s="329"/>
      <c r="M950" s="329"/>
      <c r="N950" s="329"/>
      <c r="O950" s="94"/>
      <c r="P950" s="94"/>
      <c r="Q950" s="94"/>
    </row>
    <row r="952" spans="7:17">
      <c r="I952" s="13"/>
      <c r="J952" s="13"/>
      <c r="K952" s="13"/>
      <c r="L952" s="13"/>
      <c r="M952" s="13"/>
      <c r="N952" s="13"/>
    </row>
  </sheetData>
  <autoFilter ref="A18:S933">
    <filterColumn colId="0">
      <colorFilter dxfId="2"/>
    </filterColumn>
    <filterColumn colId="4"/>
    <filterColumn colId="12"/>
    <filterColumn colId="13"/>
  </autoFilter>
  <mergeCells count="13">
    <mergeCell ref="A13:Q13"/>
    <mergeCell ref="A14:Q14"/>
    <mergeCell ref="E1:Q1"/>
    <mergeCell ref="E7:Q7"/>
    <mergeCell ref="E8:Q8"/>
    <mergeCell ref="E9:Q9"/>
    <mergeCell ref="A12:Q12"/>
    <mergeCell ref="E6:Q6"/>
    <mergeCell ref="E10:Q10"/>
    <mergeCell ref="E4:Q4"/>
    <mergeCell ref="E3:Q3"/>
    <mergeCell ref="E2:Q2"/>
    <mergeCell ref="E5:Q5"/>
  </mergeCells>
  <pageMargins left="0.74803149606299213" right="0.74803149606299213" top="0.51181102362204722" bottom="0.51181102362204722" header="0.51181102362204722" footer="0.51181102362204722"/>
  <pageSetup paperSize="9" fitToHeight="200" orientation="landscape" r:id="rId1"/>
  <headerFooter alignWithMargins="0"/>
  <rowBreaks count="1" manualBreakCount="1">
    <brk id="857" max="16" man="1"/>
  </rowBreaks>
  <colBreaks count="1" manualBreakCount="1">
    <brk id="15" max="949" man="1"/>
  </colBreaks>
</worksheet>
</file>

<file path=xl/worksheets/sheet4.xml><?xml version="1.0" encoding="utf-8"?>
<worksheet xmlns="http://schemas.openxmlformats.org/spreadsheetml/2006/main" xmlns:r="http://schemas.openxmlformats.org/officeDocument/2006/relationships">
  <sheetPr filterMode="1"/>
  <dimension ref="A1:XFD951"/>
  <sheetViews>
    <sheetView view="pageBreakPreview" zoomScaleSheetLayoutView="100" workbookViewId="0">
      <pane xSplit="7" ySplit="9" topLeftCell="K929" activePane="bottomRight" state="frozen"/>
      <selection activeCell="M25" sqref="M25"/>
      <selection pane="topRight" activeCell="M25" sqref="M25"/>
      <selection pane="bottomLeft" activeCell="M25" sqref="M25"/>
      <selection pane="bottomRight" activeCell="A935" sqref="A935:Q935"/>
    </sheetView>
  </sheetViews>
  <sheetFormatPr defaultRowHeight="12.75"/>
  <cols>
    <col min="1" max="1" width="61.28515625" style="1" customWidth="1"/>
    <col min="2" max="2" width="5.140625" style="1" customWidth="1"/>
    <col min="3" max="3" width="5" style="1" customWidth="1"/>
    <col min="4" max="4" width="3.7109375" style="1" customWidth="1"/>
    <col min="5" max="5" width="16.28515625" style="1" customWidth="1"/>
    <col min="6" max="6" width="4.7109375" style="1" customWidth="1"/>
    <col min="7" max="7" width="24" style="1" hidden="1" customWidth="1"/>
    <col min="8" max="9" width="13.140625" style="1" hidden="1" customWidth="1"/>
    <col min="10" max="10" width="15.28515625" style="1" hidden="1" customWidth="1"/>
    <col min="11" max="14" width="15.140625" style="1" hidden="1" customWidth="1"/>
    <col min="15" max="15" width="14.85546875" style="1" hidden="1" customWidth="1"/>
    <col min="16" max="16" width="15.42578125" style="1" hidden="1" customWidth="1"/>
    <col min="17" max="17" width="16" style="1" customWidth="1"/>
    <col min="18" max="18" width="13.28515625" style="1" customWidth="1"/>
    <col min="19" max="19" width="13.28515625" style="1" bestFit="1" customWidth="1"/>
    <col min="20" max="16384" width="9.140625" style="1"/>
  </cols>
  <sheetData>
    <row r="1" spans="1:17">
      <c r="E1" s="799" t="s">
        <v>1118</v>
      </c>
      <c r="F1" s="799"/>
      <c r="G1" s="799"/>
      <c r="H1" s="799"/>
      <c r="I1" s="799"/>
      <c r="J1" s="799"/>
      <c r="K1" s="799"/>
      <c r="L1" s="799"/>
      <c r="M1" s="799"/>
      <c r="N1" s="806"/>
      <c r="O1" s="806"/>
      <c r="P1" s="799"/>
      <c r="Q1" s="800"/>
    </row>
    <row r="2" spans="1:17">
      <c r="E2" s="799" t="s">
        <v>1</v>
      </c>
      <c r="F2" s="799"/>
      <c r="G2" s="799"/>
      <c r="H2" s="799"/>
      <c r="I2" s="799"/>
      <c r="J2" s="799"/>
      <c r="K2" s="799"/>
      <c r="L2" s="799"/>
      <c r="M2" s="799"/>
      <c r="N2" s="806"/>
      <c r="O2" s="806"/>
      <c r="P2" s="799"/>
      <c r="Q2" s="800"/>
    </row>
    <row r="3" spans="1:17">
      <c r="E3" s="799" t="s">
        <v>2</v>
      </c>
      <c r="F3" s="799"/>
      <c r="G3" s="799"/>
      <c r="H3" s="799"/>
      <c r="I3" s="799"/>
      <c r="J3" s="799"/>
      <c r="K3" s="799"/>
      <c r="L3" s="799"/>
      <c r="M3" s="799"/>
      <c r="N3" s="806"/>
      <c r="O3" s="806"/>
      <c r="P3" s="799"/>
      <c r="Q3" s="800"/>
    </row>
    <row r="4" spans="1:17">
      <c r="E4" s="801" t="s">
        <v>3</v>
      </c>
      <c r="F4" s="801"/>
      <c r="G4" s="801"/>
      <c r="H4" s="801"/>
      <c r="I4" s="801"/>
      <c r="J4" s="801"/>
      <c r="K4" s="801"/>
      <c r="L4" s="801"/>
      <c r="M4" s="801"/>
      <c r="N4" s="807"/>
      <c r="O4" s="807"/>
      <c r="P4" s="801"/>
      <c r="Q4" s="802"/>
    </row>
    <row r="5" spans="1:17">
      <c r="E5" s="803" t="s">
        <v>1098</v>
      </c>
      <c r="F5" s="803"/>
      <c r="G5" s="803"/>
      <c r="H5" s="803"/>
      <c r="I5" s="803"/>
      <c r="J5" s="803"/>
      <c r="K5" s="803"/>
      <c r="L5" s="803"/>
      <c r="M5" s="803"/>
      <c r="N5" s="803"/>
      <c r="O5" s="803"/>
      <c r="P5" s="803"/>
      <c r="Q5" s="804"/>
    </row>
    <row r="6" spans="1:17">
      <c r="A6" s="2"/>
      <c r="B6" s="2"/>
      <c r="C6" s="2"/>
      <c r="D6" s="2"/>
      <c r="E6" s="799" t="s">
        <v>1119</v>
      </c>
      <c r="F6" s="799"/>
      <c r="G6" s="799"/>
      <c r="H6" s="799"/>
      <c r="I6" s="799"/>
      <c r="J6" s="799"/>
      <c r="K6" s="799"/>
      <c r="L6" s="799"/>
      <c r="M6" s="799"/>
      <c r="N6" s="799"/>
      <c r="O6" s="799"/>
      <c r="P6" s="799"/>
      <c r="Q6" s="800"/>
    </row>
    <row r="7" spans="1:17">
      <c r="A7" s="2"/>
      <c r="B7" s="2"/>
      <c r="C7" s="2"/>
      <c r="D7" s="2"/>
      <c r="E7" s="799" t="s">
        <v>1</v>
      </c>
      <c r="F7" s="799"/>
      <c r="G7" s="799"/>
      <c r="H7" s="799"/>
      <c r="I7" s="799"/>
      <c r="J7" s="799"/>
      <c r="K7" s="799"/>
      <c r="L7" s="799"/>
      <c r="M7" s="799"/>
      <c r="N7" s="799"/>
      <c r="O7" s="799"/>
      <c r="P7" s="799"/>
      <c r="Q7" s="800"/>
    </row>
    <row r="8" spans="1:17">
      <c r="A8" s="2"/>
      <c r="B8" s="2"/>
      <c r="C8" s="2"/>
      <c r="D8" s="2"/>
      <c r="E8" s="799" t="s">
        <v>2</v>
      </c>
      <c r="F8" s="799"/>
      <c r="G8" s="799"/>
      <c r="H8" s="799"/>
      <c r="I8" s="799"/>
      <c r="J8" s="799"/>
      <c r="K8" s="799"/>
      <c r="L8" s="799"/>
      <c r="M8" s="799"/>
      <c r="N8" s="799"/>
      <c r="O8" s="799"/>
      <c r="P8" s="799"/>
      <c r="Q8" s="800"/>
    </row>
    <row r="9" spans="1:17">
      <c r="A9" s="3"/>
      <c r="B9" s="3"/>
      <c r="C9" s="3"/>
      <c r="D9" s="3"/>
      <c r="E9" s="801" t="s">
        <v>3</v>
      </c>
      <c r="F9" s="801"/>
      <c r="G9" s="801"/>
      <c r="H9" s="801"/>
      <c r="I9" s="801"/>
      <c r="J9" s="801"/>
      <c r="K9" s="801"/>
      <c r="L9" s="801"/>
      <c r="M9" s="801"/>
      <c r="N9" s="801"/>
      <c r="O9" s="801"/>
      <c r="P9" s="801"/>
      <c r="Q9" s="802"/>
    </row>
    <row r="10" spans="1:17">
      <c r="A10" s="3"/>
      <c r="B10" s="3"/>
      <c r="C10" s="3"/>
      <c r="D10" s="3"/>
      <c r="E10" s="801" t="s">
        <v>5</v>
      </c>
      <c r="F10" s="801"/>
      <c r="G10" s="801"/>
      <c r="H10" s="801"/>
      <c r="I10" s="801"/>
      <c r="J10" s="801"/>
      <c r="K10" s="801"/>
      <c r="L10" s="801"/>
      <c r="M10" s="801"/>
      <c r="N10" s="807"/>
      <c r="O10" s="807"/>
      <c r="P10" s="801"/>
      <c r="Q10" s="802"/>
    </row>
    <row r="11" spans="1:17" ht="18.75" customHeight="1">
      <c r="A11" s="808" t="s">
        <v>1114</v>
      </c>
      <c r="B11" s="808"/>
      <c r="C11" s="808"/>
      <c r="D11" s="808"/>
      <c r="E11" s="808"/>
      <c r="F11" s="808"/>
      <c r="G11" s="808"/>
      <c r="H11" s="808"/>
      <c r="I11" s="808"/>
      <c r="J11" s="808"/>
      <c r="K11" s="808"/>
      <c r="L11" s="808"/>
      <c r="M11" s="808"/>
      <c r="N11" s="808"/>
      <c r="O11" s="808"/>
      <c r="P11" s="808"/>
      <c r="Q11" s="808"/>
    </row>
    <row r="12" spans="1:17" ht="14.25" customHeight="1">
      <c r="A12" s="808"/>
      <c r="B12" s="808"/>
      <c r="C12" s="808"/>
      <c r="D12" s="808"/>
      <c r="E12" s="808"/>
      <c r="F12" s="808"/>
      <c r="G12" s="808"/>
      <c r="H12" s="808"/>
      <c r="I12" s="808"/>
      <c r="J12" s="808"/>
      <c r="K12" s="808"/>
      <c r="L12" s="808"/>
      <c r="M12" s="808"/>
      <c r="N12" s="808"/>
      <c r="O12" s="808"/>
      <c r="P12" s="808"/>
      <c r="Q12" s="808"/>
    </row>
    <row r="13" spans="1:17" ht="12.75" customHeight="1">
      <c r="A13" s="808"/>
      <c r="B13" s="808"/>
      <c r="C13" s="808"/>
      <c r="D13" s="808"/>
      <c r="E13" s="808"/>
      <c r="F13" s="808"/>
      <c r="G13" s="808"/>
      <c r="H13" s="808"/>
      <c r="I13" s="808"/>
      <c r="J13" s="808"/>
      <c r="K13" s="808"/>
      <c r="L13" s="808"/>
      <c r="M13" s="808"/>
      <c r="N13" s="808"/>
      <c r="O13" s="808"/>
      <c r="P13" s="808"/>
      <c r="Q13" s="808"/>
    </row>
    <row r="14" spans="1:17" ht="24" customHeight="1">
      <c r="A14" s="808"/>
      <c r="B14" s="808"/>
      <c r="C14" s="808"/>
      <c r="D14" s="808"/>
      <c r="E14" s="808"/>
      <c r="F14" s="808"/>
      <c r="G14" s="808"/>
      <c r="H14" s="808"/>
      <c r="I14" s="808"/>
      <c r="J14" s="808"/>
      <c r="K14" s="808"/>
      <c r="L14" s="808"/>
      <c r="M14" s="808"/>
      <c r="N14" s="808"/>
      <c r="O14" s="808"/>
      <c r="P14" s="808"/>
      <c r="Q14" s="808"/>
    </row>
    <row r="15" spans="1:17" ht="13.5" thickBot="1">
      <c r="A15" s="4"/>
      <c r="B15" s="5"/>
      <c r="C15" s="5"/>
      <c r="D15" s="5"/>
      <c r="E15" s="5"/>
      <c r="F15" s="6"/>
      <c r="G15" s="7"/>
      <c r="O15" s="7" t="s">
        <v>9</v>
      </c>
      <c r="P15" s="334"/>
      <c r="Q15" s="334"/>
    </row>
    <row r="16" spans="1:17" ht="33.75">
      <c r="A16" s="551" t="s">
        <v>10</v>
      </c>
      <c r="B16" s="552" t="s">
        <v>11</v>
      </c>
      <c r="C16" s="553" t="s">
        <v>12</v>
      </c>
      <c r="D16" s="553" t="s">
        <v>13</v>
      </c>
      <c r="E16" s="553" t="s">
        <v>14</v>
      </c>
      <c r="F16" s="553" t="s">
        <v>15</v>
      </c>
      <c r="G16" s="554" t="s">
        <v>16</v>
      </c>
      <c r="H16" s="555" t="s">
        <v>17</v>
      </c>
      <c r="I16" s="556" t="s">
        <v>18</v>
      </c>
      <c r="J16" s="556" t="s">
        <v>19</v>
      </c>
      <c r="K16" s="556" t="s">
        <v>20</v>
      </c>
      <c r="L16" s="556" t="s">
        <v>21</v>
      </c>
      <c r="M16" s="557" t="s">
        <v>22</v>
      </c>
      <c r="N16" s="411" t="s">
        <v>1071</v>
      </c>
      <c r="O16" s="276" t="s">
        <v>16</v>
      </c>
      <c r="P16" s="572" t="s">
        <v>1099</v>
      </c>
      <c r="Q16" s="573" t="s">
        <v>16</v>
      </c>
    </row>
    <row r="17" spans="1:17" ht="12.75" customHeight="1">
      <c r="A17" s="558">
        <v>1</v>
      </c>
      <c r="B17" s="559">
        <v>2</v>
      </c>
      <c r="C17" s="559">
        <v>3</v>
      </c>
      <c r="D17" s="559">
        <v>4</v>
      </c>
      <c r="E17" s="559">
        <v>5</v>
      </c>
      <c r="F17" s="560">
        <v>6</v>
      </c>
      <c r="G17" s="561">
        <v>7</v>
      </c>
      <c r="H17" s="562"/>
      <c r="I17" s="563"/>
      <c r="J17" s="563"/>
      <c r="K17" s="563"/>
      <c r="L17" s="563"/>
      <c r="M17" s="564"/>
      <c r="N17" s="412"/>
      <c r="O17" s="9"/>
      <c r="P17" s="574"/>
      <c r="Q17" s="564"/>
    </row>
    <row r="18" spans="1:17" ht="12.75" customHeight="1" thickBot="1">
      <c r="A18" s="565"/>
      <c r="B18" s="566"/>
      <c r="C18" s="566"/>
      <c r="D18" s="566"/>
      <c r="E18" s="566"/>
      <c r="F18" s="567"/>
      <c r="G18" s="568"/>
      <c r="H18" s="569"/>
      <c r="I18" s="570"/>
      <c r="J18" s="570"/>
      <c r="K18" s="570"/>
      <c r="L18" s="570"/>
      <c r="M18" s="571"/>
      <c r="N18" s="412"/>
      <c r="O18" s="9"/>
      <c r="P18" s="575"/>
      <c r="Q18" s="571"/>
    </row>
    <row r="19" spans="1:17" ht="12.75" hidden="1" customHeight="1">
      <c r="A19" s="426" t="s">
        <v>23</v>
      </c>
      <c r="B19" s="427"/>
      <c r="C19" s="427"/>
      <c r="D19" s="427"/>
      <c r="E19" s="427"/>
      <c r="F19" s="427"/>
      <c r="G19" s="428">
        <f t="shared" ref="G19:Q19" si="0">G924</f>
        <v>0</v>
      </c>
      <c r="H19" s="428">
        <f t="shared" si="0"/>
        <v>0</v>
      </c>
      <c r="I19" s="428">
        <f t="shared" si="0"/>
        <v>11000</v>
      </c>
      <c r="J19" s="428">
        <f t="shared" si="0"/>
        <v>0</v>
      </c>
      <c r="K19" s="428">
        <f t="shared" si="0"/>
        <v>0</v>
      </c>
      <c r="L19" s="428">
        <f t="shared" si="0"/>
        <v>0</v>
      </c>
      <c r="M19" s="428">
        <f t="shared" si="0"/>
        <v>0</v>
      </c>
      <c r="N19" s="10">
        <f t="shared" si="0"/>
        <v>0</v>
      </c>
      <c r="O19" s="10">
        <f t="shared" si="0"/>
        <v>11000</v>
      </c>
      <c r="P19" s="428">
        <f t="shared" si="0"/>
        <v>0</v>
      </c>
      <c r="Q19" s="428">
        <f t="shared" si="0"/>
        <v>11000</v>
      </c>
    </row>
    <row r="20" spans="1:17">
      <c r="A20" s="465" t="s">
        <v>24</v>
      </c>
      <c r="B20" s="466"/>
      <c r="C20" s="466" t="s">
        <v>25</v>
      </c>
      <c r="D20" s="466"/>
      <c r="E20" s="466"/>
      <c r="F20" s="466"/>
      <c r="G20" s="467">
        <f>G21+G28+G42+G54</f>
        <v>3459</v>
      </c>
      <c r="H20" s="467">
        <f t="shared" ref="H20:Q20" si="1">H21+H28+H42+H54</f>
        <v>2402.9</v>
      </c>
      <c r="I20" s="467">
        <f t="shared" si="1"/>
        <v>3164</v>
      </c>
      <c r="J20" s="467">
        <f t="shared" si="1"/>
        <v>1384.8999999999999</v>
      </c>
      <c r="K20" s="467">
        <f t="shared" si="1"/>
        <v>0</v>
      </c>
      <c r="L20" s="467">
        <f t="shared" si="1"/>
        <v>7292.5999999999995</v>
      </c>
      <c r="M20" s="468">
        <f t="shared" si="1"/>
        <v>0</v>
      </c>
      <c r="N20" s="413">
        <f t="shared" si="1"/>
        <v>0</v>
      </c>
      <c r="O20" s="89">
        <f t="shared" si="1"/>
        <v>17703.400000000001</v>
      </c>
      <c r="P20" s="475">
        <f t="shared" si="1"/>
        <v>14458.966</v>
      </c>
      <c r="Q20" s="468">
        <f t="shared" si="1"/>
        <v>29734.965999999997</v>
      </c>
    </row>
    <row r="21" spans="1:17" ht="22.5">
      <c r="A21" s="388" t="s">
        <v>26</v>
      </c>
      <c r="B21" s="389"/>
      <c r="C21" s="389" t="s">
        <v>27</v>
      </c>
      <c r="D21" s="389" t="s">
        <v>28</v>
      </c>
      <c r="E21" s="389"/>
      <c r="F21" s="389"/>
      <c r="G21" s="112">
        <f>G22</f>
        <v>0</v>
      </c>
      <c r="H21" s="112">
        <f t="shared" ref="H21:Q21" si="2">H22</f>
        <v>0</v>
      </c>
      <c r="I21" s="112">
        <f t="shared" si="2"/>
        <v>381</v>
      </c>
      <c r="J21" s="112">
        <f t="shared" si="2"/>
        <v>1.3</v>
      </c>
      <c r="K21" s="112">
        <f t="shared" si="2"/>
        <v>0</v>
      </c>
      <c r="L21" s="112">
        <f t="shared" si="2"/>
        <v>0</v>
      </c>
      <c r="M21" s="469">
        <f t="shared" si="2"/>
        <v>0</v>
      </c>
      <c r="N21" s="413">
        <f t="shared" si="2"/>
        <v>0</v>
      </c>
      <c r="O21" s="89">
        <f t="shared" si="2"/>
        <v>382.3</v>
      </c>
      <c r="P21" s="476">
        <f t="shared" si="2"/>
        <v>327.21999999999997</v>
      </c>
      <c r="Q21" s="469">
        <f t="shared" si="2"/>
        <v>709.52</v>
      </c>
    </row>
    <row r="22" spans="1:17" ht="56.25">
      <c r="A22" s="403" t="s">
        <v>29</v>
      </c>
      <c r="B22" s="389" t="s">
        <v>30</v>
      </c>
      <c r="C22" s="389" t="s">
        <v>25</v>
      </c>
      <c r="D22" s="389" t="s">
        <v>31</v>
      </c>
      <c r="E22" s="389" t="s">
        <v>32</v>
      </c>
      <c r="F22" s="389"/>
      <c r="G22" s="112">
        <f>G23</f>
        <v>0</v>
      </c>
      <c r="H22" s="112">
        <f>H23</f>
        <v>0</v>
      </c>
      <c r="I22" s="112">
        <f>I23</f>
        <v>381</v>
      </c>
      <c r="J22" s="112">
        <f>J23</f>
        <v>1.3</v>
      </c>
      <c r="K22" s="112">
        <f t="shared" ref="K22:M22" si="3">K23</f>
        <v>0</v>
      </c>
      <c r="L22" s="112">
        <f t="shared" si="3"/>
        <v>0</v>
      </c>
      <c r="M22" s="469">
        <f t="shared" si="3"/>
        <v>0</v>
      </c>
      <c r="N22" s="413">
        <f>N23</f>
        <v>0</v>
      </c>
      <c r="O22" s="89">
        <f t="shared" ref="O22:Q22" si="4">O23</f>
        <v>382.3</v>
      </c>
      <c r="P22" s="476">
        <f t="shared" si="4"/>
        <v>327.21999999999997</v>
      </c>
      <c r="Q22" s="469">
        <f t="shared" si="4"/>
        <v>709.52</v>
      </c>
    </row>
    <row r="23" spans="1:17" ht="13.5" thickBot="1">
      <c r="A23" s="470" t="s">
        <v>33</v>
      </c>
      <c r="B23" s="471" t="s">
        <v>30</v>
      </c>
      <c r="C23" s="471" t="s">
        <v>25</v>
      </c>
      <c r="D23" s="471" t="s">
        <v>31</v>
      </c>
      <c r="E23" s="471" t="s">
        <v>32</v>
      </c>
      <c r="F23" s="471" t="s">
        <v>34</v>
      </c>
      <c r="G23" s="472"/>
      <c r="H23" s="472"/>
      <c r="I23" s="472">
        <v>381</v>
      </c>
      <c r="J23" s="473">
        <v>1.3</v>
      </c>
      <c r="K23" s="473"/>
      <c r="L23" s="473"/>
      <c r="M23" s="474"/>
      <c r="N23" s="414"/>
      <c r="O23" s="378">
        <f>I23+H23+G23+J23+K23+L23+M23+N23</f>
        <v>382.3</v>
      </c>
      <c r="P23" s="477">
        <f>Q23-O23</f>
        <v>327.21999999999997</v>
      </c>
      <c r="Q23" s="478">
        <v>709.52</v>
      </c>
    </row>
    <row r="24" spans="1:17" s="23" customFormat="1" ht="38.25" hidden="1">
      <c r="A24" s="429" t="s">
        <v>35</v>
      </c>
      <c r="B24" s="430" t="s">
        <v>30</v>
      </c>
      <c r="C24" s="430" t="s">
        <v>25</v>
      </c>
      <c r="D24" s="430" t="s">
        <v>31</v>
      </c>
      <c r="E24" s="430" t="s">
        <v>36</v>
      </c>
      <c r="F24" s="430"/>
      <c r="G24" s="431">
        <f>G25</f>
        <v>2031.44</v>
      </c>
      <c r="H24" s="431">
        <f>H25</f>
        <v>0</v>
      </c>
      <c r="I24" s="431">
        <f>I25</f>
        <v>-381</v>
      </c>
      <c r="J24" s="431">
        <f>J25</f>
        <v>0</v>
      </c>
      <c r="K24" s="431">
        <f t="shared" ref="K24:Q24" si="5">K25</f>
        <v>0</v>
      </c>
      <c r="L24" s="431">
        <f t="shared" si="5"/>
        <v>0</v>
      </c>
      <c r="M24" s="431">
        <f t="shared" si="5"/>
        <v>0</v>
      </c>
      <c r="N24" s="22">
        <f t="shared" si="5"/>
        <v>0</v>
      </c>
      <c r="O24" s="142">
        <f t="shared" si="5"/>
        <v>1650.44</v>
      </c>
      <c r="P24" s="432">
        <f t="shared" si="5"/>
        <v>629.46123</v>
      </c>
      <c r="Q24" s="432">
        <f t="shared" si="5"/>
        <v>2279.9012299999999</v>
      </c>
    </row>
    <row r="25" spans="1:17" s="23" customFormat="1" hidden="1">
      <c r="A25" s="24" t="s">
        <v>37</v>
      </c>
      <c r="B25" s="25" t="s">
        <v>30</v>
      </c>
      <c r="C25" s="25" t="s">
        <v>25</v>
      </c>
      <c r="D25" s="25" t="s">
        <v>31</v>
      </c>
      <c r="E25" s="25" t="s">
        <v>36</v>
      </c>
      <c r="F25" s="25"/>
      <c r="G25" s="26">
        <f>G26+G27</f>
        <v>2031.44</v>
      </c>
      <c r="H25" s="26">
        <f>H26+H27</f>
        <v>0</v>
      </c>
      <c r="I25" s="26">
        <f>I26+I27</f>
        <v>-381</v>
      </c>
      <c r="J25" s="26">
        <f>J26+J27</f>
        <v>0</v>
      </c>
      <c r="K25" s="26">
        <f t="shared" ref="K25:Q25" si="6">K26+K27</f>
        <v>0</v>
      </c>
      <c r="L25" s="26">
        <f t="shared" si="6"/>
        <v>0</v>
      </c>
      <c r="M25" s="26">
        <f t="shared" si="6"/>
        <v>0</v>
      </c>
      <c r="N25" s="26">
        <f t="shared" si="6"/>
        <v>0</v>
      </c>
      <c r="O25" s="26">
        <f t="shared" si="6"/>
        <v>1650.44</v>
      </c>
      <c r="P25" s="26">
        <f t="shared" si="6"/>
        <v>629.46123</v>
      </c>
      <c r="Q25" s="26">
        <f t="shared" si="6"/>
        <v>2279.9012299999999</v>
      </c>
    </row>
    <row r="26" spans="1:17" hidden="1">
      <c r="A26" s="17" t="s">
        <v>33</v>
      </c>
      <c r="B26" s="27" t="s">
        <v>30</v>
      </c>
      <c r="C26" s="27" t="s">
        <v>25</v>
      </c>
      <c r="D26" s="27" t="s">
        <v>31</v>
      </c>
      <c r="E26" s="27" t="s">
        <v>36</v>
      </c>
      <c r="F26" s="27" t="s">
        <v>34</v>
      </c>
      <c r="G26" s="28">
        <v>2020.94</v>
      </c>
      <c r="H26" s="29"/>
      <c r="I26" s="30">
        <v>-381</v>
      </c>
      <c r="J26" s="30"/>
      <c r="K26" s="30"/>
      <c r="L26" s="30"/>
      <c r="M26" s="30"/>
      <c r="N26" s="30"/>
      <c r="O26" s="298">
        <f t="shared" ref="O26:O90" si="7">I26+H26+G26+J26+K26+L26+M26+N26</f>
        <v>1639.94</v>
      </c>
      <c r="P26" s="287">
        <f>Q26-O26</f>
        <v>540</v>
      </c>
      <c r="Q26" s="8">
        <v>2179.94</v>
      </c>
    </row>
    <row r="27" spans="1:17" hidden="1">
      <c r="A27" s="31" t="s">
        <v>38</v>
      </c>
      <c r="B27" s="27" t="s">
        <v>30</v>
      </c>
      <c r="C27" s="27" t="s">
        <v>25</v>
      </c>
      <c r="D27" s="27" t="s">
        <v>31</v>
      </c>
      <c r="E27" s="27" t="s">
        <v>36</v>
      </c>
      <c r="F27" s="27" t="s">
        <v>39</v>
      </c>
      <c r="G27" s="28">
        <v>10.5</v>
      </c>
      <c r="H27" s="29"/>
      <c r="I27" s="30"/>
      <c r="J27" s="30"/>
      <c r="K27" s="30"/>
      <c r="L27" s="30"/>
      <c r="M27" s="30"/>
      <c r="N27" s="30"/>
      <c r="O27" s="298">
        <f t="shared" si="7"/>
        <v>10.5</v>
      </c>
      <c r="P27" s="287">
        <f>Q27-O27</f>
        <v>89.46123</v>
      </c>
      <c r="Q27" s="8">
        <v>99.96123</v>
      </c>
    </row>
    <row r="28" spans="1:17" ht="33.75">
      <c r="A28" s="479" t="s">
        <v>40</v>
      </c>
      <c r="B28" s="466"/>
      <c r="C28" s="466" t="s">
        <v>25</v>
      </c>
      <c r="D28" s="466" t="s">
        <v>41</v>
      </c>
      <c r="E28" s="466"/>
      <c r="F28" s="466"/>
      <c r="G28" s="467">
        <f>G29</f>
        <v>0</v>
      </c>
      <c r="H28" s="467">
        <f t="shared" ref="H28:Q28" si="8">H29</f>
        <v>0</v>
      </c>
      <c r="I28" s="467">
        <f t="shared" si="8"/>
        <v>2391.6999999999998</v>
      </c>
      <c r="J28" s="467">
        <f t="shared" si="8"/>
        <v>35.700000000000003</v>
      </c>
      <c r="K28" s="467">
        <f t="shared" si="8"/>
        <v>0</v>
      </c>
      <c r="L28" s="467">
        <f t="shared" si="8"/>
        <v>0</v>
      </c>
      <c r="M28" s="468">
        <f t="shared" si="8"/>
        <v>0</v>
      </c>
      <c r="N28" s="413">
        <f t="shared" si="8"/>
        <v>0</v>
      </c>
      <c r="O28" s="89">
        <f t="shared" si="8"/>
        <v>2427.3999999999996</v>
      </c>
      <c r="P28" s="475">
        <f t="shared" si="8"/>
        <v>3358.4649599999998</v>
      </c>
      <c r="Q28" s="468">
        <f t="shared" si="8"/>
        <v>3358.4649599999998</v>
      </c>
    </row>
    <row r="29" spans="1:17" ht="56.25">
      <c r="A29" s="403" t="s">
        <v>29</v>
      </c>
      <c r="B29" s="389" t="s">
        <v>30</v>
      </c>
      <c r="C29" s="389" t="s">
        <v>25</v>
      </c>
      <c r="D29" s="389" t="s">
        <v>41</v>
      </c>
      <c r="E29" s="389" t="s">
        <v>32</v>
      </c>
      <c r="F29" s="389"/>
      <c r="G29" s="112">
        <f>G30</f>
        <v>0</v>
      </c>
      <c r="H29" s="112">
        <f>H30</f>
        <v>0</v>
      </c>
      <c r="I29" s="112">
        <f>I30</f>
        <v>2391.6999999999998</v>
      </c>
      <c r="J29" s="112">
        <f>J30</f>
        <v>35.700000000000003</v>
      </c>
      <c r="K29" s="112">
        <f t="shared" ref="K29:Q29" si="9">K30</f>
        <v>0</v>
      </c>
      <c r="L29" s="112">
        <f t="shared" si="9"/>
        <v>0</v>
      </c>
      <c r="M29" s="469">
        <f t="shared" si="9"/>
        <v>0</v>
      </c>
      <c r="N29" s="413">
        <f t="shared" si="9"/>
        <v>0</v>
      </c>
      <c r="O29" s="89">
        <f t="shared" si="9"/>
        <v>2427.3999999999996</v>
      </c>
      <c r="P29" s="476">
        <f t="shared" si="9"/>
        <v>3358.4649599999998</v>
      </c>
      <c r="Q29" s="469">
        <f t="shared" si="9"/>
        <v>3358.4649599999998</v>
      </c>
    </row>
    <row r="30" spans="1:17" ht="13.5" thickBot="1">
      <c r="A30" s="470" t="s">
        <v>33</v>
      </c>
      <c r="B30" s="471" t="s">
        <v>30</v>
      </c>
      <c r="C30" s="471" t="s">
        <v>25</v>
      </c>
      <c r="D30" s="471" t="s">
        <v>41</v>
      </c>
      <c r="E30" s="471" t="s">
        <v>32</v>
      </c>
      <c r="F30" s="471" t="s">
        <v>34</v>
      </c>
      <c r="G30" s="472"/>
      <c r="H30" s="472"/>
      <c r="I30" s="472">
        <v>2391.6999999999998</v>
      </c>
      <c r="J30" s="473">
        <v>35.700000000000003</v>
      </c>
      <c r="K30" s="473"/>
      <c r="L30" s="473"/>
      <c r="M30" s="474"/>
      <c r="N30" s="414"/>
      <c r="O30" s="378">
        <f t="shared" si="7"/>
        <v>2427.3999999999996</v>
      </c>
      <c r="P30" s="470">
        <f>Q30</f>
        <v>3358.4649599999998</v>
      </c>
      <c r="Q30" s="478">
        <v>3358.4649599999998</v>
      </c>
    </row>
    <row r="31" spans="1:17" s="23" customFormat="1" hidden="1">
      <c r="A31" s="433" t="s">
        <v>42</v>
      </c>
      <c r="B31" s="434" t="s">
        <v>30</v>
      </c>
      <c r="C31" s="434" t="s">
        <v>25</v>
      </c>
      <c r="D31" s="434" t="s">
        <v>41</v>
      </c>
      <c r="E31" s="434" t="s">
        <v>43</v>
      </c>
      <c r="F31" s="434"/>
      <c r="G31" s="435">
        <f t="shared" ref="G31:M31" si="10">G32+G33+G35+G37+G38+G34</f>
        <v>36723.127999999997</v>
      </c>
      <c r="H31" s="435">
        <f t="shared" si="10"/>
        <v>0</v>
      </c>
      <c r="I31" s="435">
        <f t="shared" si="10"/>
        <v>-2391.6999999999998</v>
      </c>
      <c r="J31" s="435">
        <f t="shared" si="10"/>
        <v>460</v>
      </c>
      <c r="K31" s="435">
        <f t="shared" si="10"/>
        <v>0</v>
      </c>
      <c r="L31" s="435">
        <f t="shared" si="10"/>
        <v>0</v>
      </c>
      <c r="M31" s="435">
        <f t="shared" si="10"/>
        <v>0</v>
      </c>
      <c r="N31" s="26">
        <f>N32+N33+N35+N37+N38+N34+N36</f>
        <v>0</v>
      </c>
      <c r="O31" s="26">
        <f t="shared" ref="O31:Q31" si="11">O32+O33+O35+O37+O38+O34+O36</f>
        <v>34791.428</v>
      </c>
      <c r="P31" s="435">
        <f t="shared" si="11"/>
        <v>-1807.026859999999</v>
      </c>
      <c r="Q31" s="435">
        <f t="shared" si="11"/>
        <v>32954.401140000002</v>
      </c>
    </row>
    <row r="32" spans="1:17" hidden="1">
      <c r="A32" s="17" t="s">
        <v>33</v>
      </c>
      <c r="B32" s="27" t="s">
        <v>30</v>
      </c>
      <c r="C32" s="27" t="s">
        <v>25</v>
      </c>
      <c r="D32" s="27" t="s">
        <v>41</v>
      </c>
      <c r="E32" s="27" t="s">
        <v>43</v>
      </c>
      <c r="F32" s="27" t="s">
        <v>34</v>
      </c>
      <c r="G32" s="28">
        <v>24116.611000000001</v>
      </c>
      <c r="H32" s="29"/>
      <c r="I32" s="30">
        <v>-2391.6999999999998</v>
      </c>
      <c r="J32" s="30"/>
      <c r="K32" s="30"/>
      <c r="L32" s="30"/>
      <c r="M32" s="30"/>
      <c r="N32" s="30"/>
      <c r="O32" s="298">
        <f t="shared" si="7"/>
        <v>21724.911</v>
      </c>
      <c r="P32" s="287">
        <f>Q32-O32</f>
        <v>-379.7599999999984</v>
      </c>
      <c r="Q32" s="8">
        <v>21345.151000000002</v>
      </c>
    </row>
    <row r="33" spans="1:17" hidden="1">
      <c r="A33" s="31" t="s">
        <v>38</v>
      </c>
      <c r="B33" s="27" t="s">
        <v>30</v>
      </c>
      <c r="C33" s="27" t="s">
        <v>25</v>
      </c>
      <c r="D33" s="27" t="s">
        <v>41</v>
      </c>
      <c r="E33" s="27" t="s">
        <v>43</v>
      </c>
      <c r="F33" s="27" t="s">
        <v>39</v>
      </c>
      <c r="G33" s="28">
        <v>1341.7</v>
      </c>
      <c r="H33" s="29"/>
      <c r="I33" s="30"/>
      <c r="J33" s="30"/>
      <c r="K33" s="30"/>
      <c r="L33" s="30"/>
      <c r="M33" s="30"/>
      <c r="N33" s="30"/>
      <c r="O33" s="298">
        <f t="shared" si="7"/>
        <v>1341.7</v>
      </c>
      <c r="P33" s="287">
        <f>Q33-O33</f>
        <v>-539.02543000000003</v>
      </c>
      <c r="Q33" s="8">
        <v>802.67457000000002</v>
      </c>
    </row>
    <row r="34" spans="1:17" ht="25.5" hidden="1">
      <c r="A34" s="31" t="s">
        <v>44</v>
      </c>
      <c r="B34" s="27" t="s">
        <v>30</v>
      </c>
      <c r="C34" s="27" t="s">
        <v>25</v>
      </c>
      <c r="D34" s="27" t="s">
        <v>41</v>
      </c>
      <c r="E34" s="27" t="s">
        <v>43</v>
      </c>
      <c r="F34" s="27" t="s">
        <v>45</v>
      </c>
      <c r="G34" s="28">
        <v>3750</v>
      </c>
      <c r="H34" s="29"/>
      <c r="I34" s="30"/>
      <c r="J34" s="30"/>
      <c r="K34" s="30"/>
      <c r="L34" s="30"/>
      <c r="M34" s="30"/>
      <c r="N34" s="30"/>
      <c r="O34" s="298">
        <f t="shared" si="7"/>
        <v>3750</v>
      </c>
      <c r="P34" s="287">
        <f>Q34-O34</f>
        <v>-855.34783000000016</v>
      </c>
      <c r="Q34" s="8">
        <v>2894.6521699999998</v>
      </c>
    </row>
    <row r="35" spans="1:17" hidden="1">
      <c r="A35" s="31" t="s">
        <v>46</v>
      </c>
      <c r="B35" s="27" t="s">
        <v>30</v>
      </c>
      <c r="C35" s="27" t="s">
        <v>25</v>
      </c>
      <c r="D35" s="27" t="s">
        <v>41</v>
      </c>
      <c r="E35" s="27" t="s">
        <v>43</v>
      </c>
      <c r="F35" s="27" t="s">
        <v>47</v>
      </c>
      <c r="G35" s="28">
        <v>7204.317</v>
      </c>
      <c r="H35" s="29"/>
      <c r="I35" s="30"/>
      <c r="J35" s="30">
        <v>460</v>
      </c>
      <c r="K35" s="30"/>
      <c r="L35" s="30"/>
      <c r="M35" s="30"/>
      <c r="N35" s="30"/>
      <c r="O35" s="298">
        <f t="shared" si="7"/>
        <v>7664.317</v>
      </c>
      <c r="P35" s="287">
        <f>Q35-O35</f>
        <v>-62.893600000000333</v>
      </c>
      <c r="Q35" s="8">
        <v>7601.4233999999997</v>
      </c>
    </row>
    <row r="36" spans="1:17" hidden="1">
      <c r="A36" s="31"/>
      <c r="B36" s="27"/>
      <c r="C36" s="27"/>
      <c r="D36" s="27"/>
      <c r="E36" s="27"/>
      <c r="F36" s="27"/>
      <c r="G36" s="28"/>
      <c r="H36" s="29"/>
      <c r="I36" s="30"/>
      <c r="J36" s="30"/>
      <c r="K36" s="30"/>
      <c r="L36" s="30"/>
      <c r="M36" s="30"/>
      <c r="N36" s="30"/>
      <c r="O36" s="298"/>
      <c r="P36" s="287">
        <f>Q36-O36</f>
        <v>15</v>
      </c>
      <c r="Q36" s="300">
        <v>15</v>
      </c>
    </row>
    <row r="37" spans="1:17" hidden="1">
      <c r="A37" s="33" t="s">
        <v>48</v>
      </c>
      <c r="B37" s="27" t="s">
        <v>30</v>
      </c>
      <c r="C37" s="27" t="s">
        <v>25</v>
      </c>
      <c r="D37" s="27" t="s">
        <v>41</v>
      </c>
      <c r="E37" s="27" t="s">
        <v>43</v>
      </c>
      <c r="F37" s="27" t="s">
        <v>49</v>
      </c>
      <c r="G37" s="28">
        <v>300</v>
      </c>
      <c r="H37" s="29"/>
      <c r="I37" s="30"/>
      <c r="J37" s="30"/>
      <c r="K37" s="30"/>
      <c r="L37" s="30"/>
      <c r="M37" s="30"/>
      <c r="N37" s="30"/>
      <c r="O37" s="298">
        <f t="shared" si="7"/>
        <v>300</v>
      </c>
      <c r="P37" s="301">
        <f>Q36-O36</f>
        <v>15</v>
      </c>
      <c r="Q37" s="302">
        <v>285</v>
      </c>
    </row>
    <row r="38" spans="1:17" hidden="1">
      <c r="A38" s="33" t="s">
        <v>50</v>
      </c>
      <c r="B38" s="27" t="s">
        <v>30</v>
      </c>
      <c r="C38" s="27" t="s">
        <v>25</v>
      </c>
      <c r="D38" s="27" t="s">
        <v>41</v>
      </c>
      <c r="E38" s="27" t="s">
        <v>43</v>
      </c>
      <c r="F38" s="27" t="s">
        <v>51</v>
      </c>
      <c r="G38" s="28">
        <v>10.5</v>
      </c>
      <c r="H38" s="29"/>
      <c r="I38" s="30"/>
      <c r="J38" s="30"/>
      <c r="K38" s="30"/>
      <c r="L38" s="30"/>
      <c r="M38" s="30"/>
      <c r="N38" s="30"/>
      <c r="O38" s="298">
        <f t="shared" si="7"/>
        <v>10.5</v>
      </c>
      <c r="P38" s="287">
        <f>Q38-O38</f>
        <v>0</v>
      </c>
      <c r="Q38" s="302">
        <v>10.5</v>
      </c>
    </row>
    <row r="39" spans="1:17" s="23" customFormat="1" hidden="1">
      <c r="A39" s="20"/>
      <c r="B39" s="21"/>
      <c r="C39" s="21" t="s">
        <v>25</v>
      </c>
      <c r="D39" s="21" t="s">
        <v>52</v>
      </c>
      <c r="E39" s="21"/>
      <c r="F39" s="21"/>
      <c r="G39" s="22">
        <f>G40</f>
        <v>0</v>
      </c>
      <c r="H39" s="22">
        <f t="shared" ref="H39:Q40" si="12">H40</f>
        <v>0</v>
      </c>
      <c r="I39" s="22">
        <f t="shared" si="12"/>
        <v>0</v>
      </c>
      <c r="J39" s="22">
        <f t="shared" si="12"/>
        <v>0</v>
      </c>
      <c r="K39" s="22">
        <f t="shared" si="12"/>
        <v>0</v>
      </c>
      <c r="L39" s="22">
        <f t="shared" si="12"/>
        <v>0</v>
      </c>
      <c r="M39" s="22">
        <f t="shared" si="12"/>
        <v>0</v>
      </c>
      <c r="N39" s="22">
        <f t="shared" si="12"/>
        <v>0</v>
      </c>
      <c r="O39" s="22">
        <f t="shared" si="12"/>
        <v>0</v>
      </c>
      <c r="P39" s="22">
        <f t="shared" si="12"/>
        <v>0</v>
      </c>
      <c r="Q39" s="22">
        <f t="shared" si="12"/>
        <v>0</v>
      </c>
    </row>
    <row r="40" spans="1:17" s="34" customFormat="1" ht="38.25" hidden="1">
      <c r="A40" s="20" t="s">
        <v>53</v>
      </c>
      <c r="B40" s="21" t="s">
        <v>30</v>
      </c>
      <c r="C40" s="21" t="s">
        <v>25</v>
      </c>
      <c r="D40" s="21" t="s">
        <v>52</v>
      </c>
      <c r="E40" s="21" t="s">
        <v>54</v>
      </c>
      <c r="F40" s="21"/>
      <c r="G40" s="22">
        <f>G41</f>
        <v>0</v>
      </c>
      <c r="H40" s="22">
        <f t="shared" si="12"/>
        <v>0</v>
      </c>
      <c r="I40" s="22">
        <f t="shared" si="12"/>
        <v>0</v>
      </c>
      <c r="J40" s="22">
        <f t="shared" si="12"/>
        <v>0</v>
      </c>
      <c r="K40" s="22">
        <f t="shared" si="12"/>
        <v>0</v>
      </c>
      <c r="L40" s="22">
        <f t="shared" si="12"/>
        <v>0</v>
      </c>
      <c r="M40" s="22">
        <f t="shared" si="12"/>
        <v>0</v>
      </c>
      <c r="N40" s="22">
        <f t="shared" si="12"/>
        <v>0</v>
      </c>
      <c r="O40" s="22">
        <f t="shared" si="12"/>
        <v>0</v>
      </c>
      <c r="P40" s="22">
        <f t="shared" si="12"/>
        <v>0</v>
      </c>
      <c r="Q40" s="22">
        <f t="shared" si="12"/>
        <v>0</v>
      </c>
    </row>
    <row r="41" spans="1:17" hidden="1">
      <c r="A41" s="31" t="s">
        <v>46</v>
      </c>
      <c r="B41" s="27" t="s">
        <v>30</v>
      </c>
      <c r="C41" s="27" t="s">
        <v>25</v>
      </c>
      <c r="D41" s="27" t="s">
        <v>52</v>
      </c>
      <c r="E41" s="27" t="s">
        <v>54</v>
      </c>
      <c r="F41" s="27" t="s">
        <v>47</v>
      </c>
      <c r="G41" s="28"/>
      <c r="H41" s="29"/>
      <c r="I41" s="30"/>
      <c r="J41" s="30"/>
      <c r="K41" s="30"/>
      <c r="L41" s="30"/>
      <c r="M41" s="30"/>
      <c r="N41" s="30"/>
      <c r="O41" s="298">
        <f t="shared" si="7"/>
        <v>0</v>
      </c>
      <c r="P41" s="8"/>
      <c r="Q41" s="8"/>
    </row>
    <row r="42" spans="1:17" ht="22.5">
      <c r="A42" s="480" t="s">
        <v>55</v>
      </c>
      <c r="B42" s="481"/>
      <c r="C42" s="466" t="s">
        <v>25</v>
      </c>
      <c r="D42" s="466" t="s">
        <v>56</v>
      </c>
      <c r="E42" s="481"/>
      <c r="F42" s="481"/>
      <c r="G42" s="482">
        <f>G43</f>
        <v>0</v>
      </c>
      <c r="H42" s="482">
        <f t="shared" ref="H42:Q42" si="13">H43</f>
        <v>0</v>
      </c>
      <c r="I42" s="482">
        <f t="shared" si="13"/>
        <v>305.3</v>
      </c>
      <c r="J42" s="482">
        <f t="shared" si="13"/>
        <v>1.3</v>
      </c>
      <c r="K42" s="482">
        <f t="shared" si="13"/>
        <v>0</v>
      </c>
      <c r="L42" s="482">
        <f t="shared" si="13"/>
        <v>0</v>
      </c>
      <c r="M42" s="483">
        <f t="shared" si="13"/>
        <v>0</v>
      </c>
      <c r="N42" s="415">
        <f t="shared" si="13"/>
        <v>0</v>
      </c>
      <c r="O42" s="379">
        <f t="shared" si="13"/>
        <v>306.60000000000002</v>
      </c>
      <c r="P42" s="484">
        <f t="shared" si="13"/>
        <v>8.7150399999999877</v>
      </c>
      <c r="Q42" s="483">
        <f t="shared" si="13"/>
        <v>315.31504000000001</v>
      </c>
    </row>
    <row r="43" spans="1:17" ht="56.25">
      <c r="A43" s="403" t="s">
        <v>29</v>
      </c>
      <c r="B43" s="389" t="s">
        <v>30</v>
      </c>
      <c r="C43" s="389" t="s">
        <v>25</v>
      </c>
      <c r="D43" s="389" t="s">
        <v>56</v>
      </c>
      <c r="E43" s="389" t="s">
        <v>32</v>
      </c>
      <c r="F43" s="389"/>
      <c r="G43" s="112">
        <f>G44</f>
        <v>0</v>
      </c>
      <c r="H43" s="112">
        <f>H44</f>
        <v>0</v>
      </c>
      <c r="I43" s="112">
        <f>I44</f>
        <v>305.3</v>
      </c>
      <c r="J43" s="112">
        <f>J44</f>
        <v>1.3</v>
      </c>
      <c r="K43" s="112">
        <f t="shared" ref="K43:Q43" si="14">K44</f>
        <v>0</v>
      </c>
      <c r="L43" s="112">
        <f t="shared" si="14"/>
        <v>0</v>
      </c>
      <c r="M43" s="469">
        <f t="shared" si="14"/>
        <v>0</v>
      </c>
      <c r="N43" s="413">
        <f t="shared" si="14"/>
        <v>0</v>
      </c>
      <c r="O43" s="89">
        <f t="shared" si="14"/>
        <v>306.60000000000002</v>
      </c>
      <c r="P43" s="476">
        <f t="shared" si="14"/>
        <v>8.7150399999999877</v>
      </c>
      <c r="Q43" s="469">
        <f t="shared" si="14"/>
        <v>315.31504000000001</v>
      </c>
    </row>
    <row r="44" spans="1:17" ht="13.5" thickBot="1">
      <c r="A44" s="470" t="s">
        <v>33</v>
      </c>
      <c r="B44" s="471" t="s">
        <v>30</v>
      </c>
      <c r="C44" s="471" t="s">
        <v>25</v>
      </c>
      <c r="D44" s="471" t="s">
        <v>56</v>
      </c>
      <c r="E44" s="471" t="s">
        <v>32</v>
      </c>
      <c r="F44" s="471" t="s">
        <v>34</v>
      </c>
      <c r="G44" s="472"/>
      <c r="H44" s="472"/>
      <c r="I44" s="472">
        <v>305.3</v>
      </c>
      <c r="J44" s="473">
        <v>1.3</v>
      </c>
      <c r="K44" s="473"/>
      <c r="L44" s="473"/>
      <c r="M44" s="474"/>
      <c r="N44" s="414"/>
      <c r="O44" s="378">
        <f t="shared" si="7"/>
        <v>306.60000000000002</v>
      </c>
      <c r="P44" s="477">
        <f>Q44-O44</f>
        <v>8.7150399999999877</v>
      </c>
      <c r="Q44" s="478">
        <v>315.31504000000001</v>
      </c>
    </row>
    <row r="45" spans="1:17" s="23" customFormat="1" ht="25.5" hidden="1">
      <c r="A45" s="436" t="s">
        <v>57</v>
      </c>
      <c r="B45" s="434" t="s">
        <v>30</v>
      </c>
      <c r="C45" s="434" t="s">
        <v>25</v>
      </c>
      <c r="D45" s="434" t="s">
        <v>56</v>
      </c>
      <c r="E45" s="434" t="s">
        <v>58</v>
      </c>
      <c r="F45" s="434"/>
      <c r="G45" s="435">
        <f>G46+G47</f>
        <v>1702.06</v>
      </c>
      <c r="H45" s="435">
        <f>H46+H47</f>
        <v>0</v>
      </c>
      <c r="I45" s="435">
        <f>I46+I47</f>
        <v>-305.3</v>
      </c>
      <c r="J45" s="435">
        <f>J46+J47</f>
        <v>0</v>
      </c>
      <c r="K45" s="435">
        <f t="shared" ref="K45:Q45" si="15">K46+K47</f>
        <v>0</v>
      </c>
      <c r="L45" s="435">
        <f t="shared" si="15"/>
        <v>0</v>
      </c>
      <c r="M45" s="435">
        <f t="shared" si="15"/>
        <v>0</v>
      </c>
      <c r="N45" s="26">
        <f t="shared" si="15"/>
        <v>0</v>
      </c>
      <c r="O45" s="26">
        <f t="shared" si="15"/>
        <v>1396.76</v>
      </c>
      <c r="P45" s="435">
        <f t="shared" si="15"/>
        <v>-30.6400000000001</v>
      </c>
      <c r="Q45" s="435">
        <f t="shared" si="15"/>
        <v>1366.12</v>
      </c>
    </row>
    <row r="46" spans="1:17" hidden="1">
      <c r="A46" s="17" t="s">
        <v>33</v>
      </c>
      <c r="B46" s="27" t="s">
        <v>30</v>
      </c>
      <c r="C46" s="27" t="s">
        <v>25</v>
      </c>
      <c r="D46" s="27" t="s">
        <v>56</v>
      </c>
      <c r="E46" s="27" t="s">
        <v>58</v>
      </c>
      <c r="F46" s="27" t="s">
        <v>34</v>
      </c>
      <c r="G46" s="28">
        <v>1642.06</v>
      </c>
      <c r="H46" s="29"/>
      <c r="I46" s="30">
        <v>-305.3</v>
      </c>
      <c r="J46" s="30"/>
      <c r="K46" s="30"/>
      <c r="L46" s="30"/>
      <c r="M46" s="30"/>
      <c r="N46" s="30"/>
      <c r="O46" s="298">
        <f t="shared" si="7"/>
        <v>1336.76</v>
      </c>
      <c r="P46" s="287">
        <f>Q46-O46</f>
        <v>29.3599999999999</v>
      </c>
      <c r="Q46" s="8">
        <v>1366.12</v>
      </c>
    </row>
    <row r="47" spans="1:17" hidden="1">
      <c r="A47" s="31" t="s">
        <v>38</v>
      </c>
      <c r="B47" s="27" t="s">
        <v>30</v>
      </c>
      <c r="C47" s="27" t="s">
        <v>25</v>
      </c>
      <c r="D47" s="27" t="s">
        <v>56</v>
      </c>
      <c r="E47" s="27" t="s">
        <v>58</v>
      </c>
      <c r="F47" s="27" t="s">
        <v>39</v>
      </c>
      <c r="G47" s="28">
        <v>60</v>
      </c>
      <c r="H47" s="29"/>
      <c r="I47" s="30"/>
      <c r="J47" s="30"/>
      <c r="K47" s="30"/>
      <c r="L47" s="30"/>
      <c r="M47" s="30"/>
      <c r="N47" s="30"/>
      <c r="O47" s="298">
        <f t="shared" si="7"/>
        <v>60</v>
      </c>
      <c r="P47" s="287">
        <f>Q47-O47</f>
        <v>-60</v>
      </c>
      <c r="Q47" s="8">
        <v>0</v>
      </c>
    </row>
    <row r="48" spans="1:17" s="23" customFormat="1" hidden="1">
      <c r="A48" s="38" t="s">
        <v>59</v>
      </c>
      <c r="B48" s="25"/>
      <c r="C48" s="25" t="s">
        <v>25</v>
      </c>
      <c r="D48" s="25" t="s">
        <v>60</v>
      </c>
      <c r="E48" s="25"/>
      <c r="F48" s="25"/>
      <c r="G48" s="26">
        <f>G49</f>
        <v>3000</v>
      </c>
      <c r="H48" s="26">
        <f t="shared" ref="H48:Q49" si="16">H49</f>
        <v>0</v>
      </c>
      <c r="I48" s="26">
        <f t="shared" si="16"/>
        <v>0</v>
      </c>
      <c r="J48" s="26">
        <f t="shared" si="16"/>
        <v>0</v>
      </c>
      <c r="K48" s="26">
        <f t="shared" si="16"/>
        <v>0</v>
      </c>
      <c r="L48" s="26">
        <f t="shared" si="16"/>
        <v>0</v>
      </c>
      <c r="M48" s="26">
        <f t="shared" si="16"/>
        <v>0</v>
      </c>
      <c r="N48" s="26">
        <f>N49</f>
        <v>0</v>
      </c>
      <c r="O48" s="26">
        <f t="shared" si="16"/>
        <v>3000</v>
      </c>
      <c r="P48" s="26">
        <f t="shared" si="16"/>
        <v>0</v>
      </c>
      <c r="Q48" s="309">
        <f t="shared" si="16"/>
        <v>3000</v>
      </c>
    </row>
    <row r="49" spans="1:17" hidden="1">
      <c r="A49" s="31" t="s">
        <v>61</v>
      </c>
      <c r="B49" s="27" t="s">
        <v>30</v>
      </c>
      <c r="C49" s="27" t="s">
        <v>25</v>
      </c>
      <c r="D49" s="27" t="s">
        <v>60</v>
      </c>
      <c r="E49" s="27" t="s">
        <v>62</v>
      </c>
      <c r="F49" s="27"/>
      <c r="G49" s="28">
        <f>G50</f>
        <v>3000</v>
      </c>
      <c r="H49" s="28">
        <f t="shared" si="16"/>
        <v>0</v>
      </c>
      <c r="I49" s="28">
        <f t="shared" si="16"/>
        <v>0</v>
      </c>
      <c r="J49" s="299"/>
      <c r="K49" s="299"/>
      <c r="L49" s="299"/>
      <c r="M49" s="299"/>
      <c r="N49" s="299">
        <f>N50</f>
        <v>0</v>
      </c>
      <c r="O49" s="299">
        <f t="shared" si="16"/>
        <v>3000</v>
      </c>
      <c r="P49" s="299">
        <f t="shared" si="16"/>
        <v>0</v>
      </c>
      <c r="Q49" s="299">
        <f t="shared" si="16"/>
        <v>3000</v>
      </c>
    </row>
    <row r="50" spans="1:17" hidden="1">
      <c r="A50" s="31" t="s">
        <v>46</v>
      </c>
      <c r="B50" s="27" t="s">
        <v>30</v>
      </c>
      <c r="C50" s="27" t="s">
        <v>25</v>
      </c>
      <c r="D50" s="27" t="s">
        <v>60</v>
      </c>
      <c r="E50" s="27" t="s">
        <v>62</v>
      </c>
      <c r="F50" s="27" t="s">
        <v>47</v>
      </c>
      <c r="G50" s="28">
        <v>3000</v>
      </c>
      <c r="H50" s="29"/>
      <c r="I50" s="30"/>
      <c r="J50" s="30"/>
      <c r="K50" s="30"/>
      <c r="L50" s="30"/>
      <c r="M50" s="30"/>
      <c r="N50" s="30"/>
      <c r="O50" s="298">
        <f t="shared" si="7"/>
        <v>3000</v>
      </c>
      <c r="P50" s="287">
        <f>Q50-O50</f>
        <v>0</v>
      </c>
      <c r="Q50" s="8">
        <v>3000</v>
      </c>
    </row>
    <row r="51" spans="1:17" hidden="1">
      <c r="A51" s="24" t="s">
        <v>63</v>
      </c>
      <c r="B51" s="39"/>
      <c r="C51" s="25" t="s">
        <v>25</v>
      </c>
      <c r="D51" s="25" t="s">
        <v>64</v>
      </c>
      <c r="E51" s="25"/>
      <c r="F51" s="25"/>
      <c r="G51" s="26">
        <f>G52</f>
        <v>5000</v>
      </c>
      <c r="H51" s="26">
        <f t="shared" ref="H51:Q52" si="17">H52</f>
        <v>-37.896999999999998</v>
      </c>
      <c r="I51" s="26">
        <f t="shared" si="17"/>
        <v>48.0687</v>
      </c>
      <c r="J51" s="26">
        <f t="shared" si="17"/>
        <v>-1286.365</v>
      </c>
      <c r="K51" s="26">
        <f t="shared" si="17"/>
        <v>1043.0999999999999</v>
      </c>
      <c r="L51" s="26">
        <f t="shared" si="17"/>
        <v>-52.9</v>
      </c>
      <c r="M51" s="26">
        <f t="shared" si="17"/>
        <v>-2736.5518400000001</v>
      </c>
      <c r="N51" s="26">
        <f t="shared" si="17"/>
        <v>0</v>
      </c>
      <c r="O51" s="26">
        <f t="shared" si="17"/>
        <v>1977.4548599999998</v>
      </c>
      <c r="P51" s="26">
        <f t="shared" si="17"/>
        <v>-1977.4548599999998</v>
      </c>
      <c r="Q51" s="26">
        <f t="shared" si="17"/>
        <v>0</v>
      </c>
    </row>
    <row r="52" spans="1:17" hidden="1">
      <c r="A52" s="40" t="s">
        <v>65</v>
      </c>
      <c r="B52" s="27" t="s">
        <v>30</v>
      </c>
      <c r="C52" s="27" t="s">
        <v>25</v>
      </c>
      <c r="D52" s="27" t="s">
        <v>64</v>
      </c>
      <c r="E52" s="27" t="s">
        <v>66</v>
      </c>
      <c r="F52" s="27"/>
      <c r="G52" s="28">
        <f>G53</f>
        <v>5000</v>
      </c>
      <c r="H52" s="28">
        <f t="shared" si="17"/>
        <v>-37.896999999999998</v>
      </c>
      <c r="I52" s="28">
        <f t="shared" si="17"/>
        <v>48.0687</v>
      </c>
      <c r="J52" s="28">
        <f t="shared" si="17"/>
        <v>-1286.365</v>
      </c>
      <c r="K52" s="28">
        <f t="shared" si="17"/>
        <v>1043.0999999999999</v>
      </c>
      <c r="L52" s="28">
        <f t="shared" si="17"/>
        <v>-52.9</v>
      </c>
      <c r="M52" s="28">
        <f t="shared" si="17"/>
        <v>-2736.5518400000001</v>
      </c>
      <c r="N52" s="299">
        <f>N53</f>
        <v>0</v>
      </c>
      <c r="O52" s="299">
        <f t="shared" si="17"/>
        <v>1977.4548599999998</v>
      </c>
      <c r="P52" s="299">
        <f t="shared" si="17"/>
        <v>-1977.4548599999998</v>
      </c>
      <c r="Q52" s="299">
        <f t="shared" si="17"/>
        <v>0</v>
      </c>
    </row>
    <row r="53" spans="1:17" hidden="1">
      <c r="A53" s="17" t="s">
        <v>67</v>
      </c>
      <c r="B53" s="27" t="s">
        <v>30</v>
      </c>
      <c r="C53" s="27" t="s">
        <v>25</v>
      </c>
      <c r="D53" s="27" t="s">
        <v>64</v>
      </c>
      <c r="E53" s="27" t="s">
        <v>66</v>
      </c>
      <c r="F53" s="27" t="s">
        <v>68</v>
      </c>
      <c r="G53" s="28">
        <v>5000</v>
      </c>
      <c r="H53" s="29">
        <f>-10.897-15-12</f>
        <v>-37.896999999999998</v>
      </c>
      <c r="I53" s="30">
        <v>48.0687</v>
      </c>
      <c r="J53" s="30">
        <f>-968.684-300-17.681</f>
        <v>-1286.365</v>
      </c>
      <c r="K53" s="30">
        <f>1642.1-599</f>
        <v>1043.0999999999999</v>
      </c>
      <c r="L53" s="30">
        <f>-40-0.9-12</f>
        <v>-52.9</v>
      </c>
      <c r="M53" s="30">
        <f>-532.15184-2204.4</f>
        <v>-2736.5518400000001</v>
      </c>
      <c r="N53" s="30"/>
      <c r="O53" s="298">
        <f t="shared" si="7"/>
        <v>1977.4548599999998</v>
      </c>
      <c r="P53" s="287">
        <f>Q53-O53</f>
        <v>-1977.4548599999998</v>
      </c>
      <c r="Q53" s="8">
        <v>0</v>
      </c>
    </row>
    <row r="54" spans="1:17">
      <c r="A54" s="465" t="s">
        <v>69</v>
      </c>
      <c r="B54" s="481"/>
      <c r="C54" s="466" t="s">
        <v>25</v>
      </c>
      <c r="D54" s="466" t="s">
        <v>70</v>
      </c>
      <c r="E54" s="466"/>
      <c r="F54" s="466"/>
      <c r="G54" s="485">
        <f>G55+G57+G78+G80+G86+G91+G94+G99+G107+G116</f>
        <v>3459</v>
      </c>
      <c r="H54" s="485">
        <f t="shared" ref="H54:Q54" si="18">H55+H57+H78+H80+H86+H91+H94+H99+H107+H116</f>
        <v>2402.9</v>
      </c>
      <c r="I54" s="485">
        <f t="shared" si="18"/>
        <v>86</v>
      </c>
      <c r="J54" s="485">
        <f t="shared" si="18"/>
        <v>1346.6</v>
      </c>
      <c r="K54" s="485">
        <f t="shared" si="18"/>
        <v>0</v>
      </c>
      <c r="L54" s="485">
        <f t="shared" si="18"/>
        <v>7292.5999999999995</v>
      </c>
      <c r="M54" s="486">
        <f t="shared" si="18"/>
        <v>0</v>
      </c>
      <c r="N54" s="416">
        <f t="shared" si="18"/>
        <v>0</v>
      </c>
      <c r="O54" s="44">
        <f t="shared" si="18"/>
        <v>14587.1</v>
      </c>
      <c r="P54" s="492">
        <f t="shared" si="18"/>
        <v>10764.566000000001</v>
      </c>
      <c r="Q54" s="486">
        <f t="shared" si="18"/>
        <v>25351.665999999997</v>
      </c>
    </row>
    <row r="55" spans="1:17" ht="22.5">
      <c r="A55" s="403" t="s">
        <v>71</v>
      </c>
      <c r="B55" s="390" t="s">
        <v>30</v>
      </c>
      <c r="C55" s="389" t="s">
        <v>25</v>
      </c>
      <c r="D55" s="389" t="s">
        <v>70</v>
      </c>
      <c r="E55" s="389" t="s">
        <v>72</v>
      </c>
      <c r="F55" s="389"/>
      <c r="G55" s="363">
        <f>G56</f>
        <v>0</v>
      </c>
      <c r="H55" s="363">
        <f t="shared" ref="H55:Q55" si="19">H56</f>
        <v>0</v>
      </c>
      <c r="I55" s="363">
        <f t="shared" si="19"/>
        <v>0</v>
      </c>
      <c r="J55" s="363">
        <f t="shared" si="19"/>
        <v>0</v>
      </c>
      <c r="K55" s="363">
        <f t="shared" si="19"/>
        <v>0</v>
      </c>
      <c r="L55" s="363">
        <f t="shared" si="19"/>
        <v>5373</v>
      </c>
      <c r="M55" s="487">
        <f t="shared" si="19"/>
        <v>0</v>
      </c>
      <c r="N55" s="416">
        <f t="shared" si="19"/>
        <v>0</v>
      </c>
      <c r="O55" s="44">
        <f t="shared" si="19"/>
        <v>5373</v>
      </c>
      <c r="P55" s="493">
        <f t="shared" si="19"/>
        <v>0</v>
      </c>
      <c r="Q55" s="487">
        <f t="shared" si="19"/>
        <v>5373</v>
      </c>
    </row>
    <row r="56" spans="1:17" ht="22.5">
      <c r="A56" s="399" t="s">
        <v>73</v>
      </c>
      <c r="B56" s="390" t="s">
        <v>30</v>
      </c>
      <c r="C56" s="390" t="s">
        <v>25</v>
      </c>
      <c r="D56" s="390" t="s">
        <v>70</v>
      </c>
      <c r="E56" s="390" t="s">
        <v>72</v>
      </c>
      <c r="F56" s="390" t="s">
        <v>74</v>
      </c>
      <c r="G56" s="365"/>
      <c r="H56" s="365"/>
      <c r="I56" s="365"/>
      <c r="J56" s="365"/>
      <c r="K56" s="365"/>
      <c r="L56" s="365">
        <v>5373</v>
      </c>
      <c r="M56" s="488"/>
      <c r="N56" s="417"/>
      <c r="O56" s="378">
        <f t="shared" si="7"/>
        <v>5373</v>
      </c>
      <c r="P56" s="494">
        <f>Q56-O56</f>
        <v>0</v>
      </c>
      <c r="Q56" s="495">
        <v>5373</v>
      </c>
    </row>
    <row r="57" spans="1:17" s="23" customFormat="1" ht="22.5">
      <c r="A57" s="403" t="s">
        <v>75</v>
      </c>
      <c r="B57" s="389" t="s">
        <v>30</v>
      </c>
      <c r="C57" s="389" t="s">
        <v>25</v>
      </c>
      <c r="D57" s="389" t="s">
        <v>70</v>
      </c>
      <c r="E57" s="389" t="s">
        <v>76</v>
      </c>
      <c r="F57" s="389"/>
      <c r="G57" s="363">
        <f>G58</f>
        <v>0</v>
      </c>
      <c r="H57" s="363">
        <f t="shared" ref="H57:P57" si="20">H58</f>
        <v>0</v>
      </c>
      <c r="I57" s="363">
        <f t="shared" si="20"/>
        <v>0</v>
      </c>
      <c r="J57" s="363">
        <f t="shared" si="20"/>
        <v>0</v>
      </c>
      <c r="K57" s="363">
        <f t="shared" si="20"/>
        <v>0</v>
      </c>
      <c r="L57" s="363">
        <f t="shared" si="20"/>
        <v>1800</v>
      </c>
      <c r="M57" s="487">
        <f t="shared" si="20"/>
        <v>0</v>
      </c>
      <c r="N57" s="416">
        <f t="shared" si="20"/>
        <v>0</v>
      </c>
      <c r="O57" s="44">
        <f t="shared" si="20"/>
        <v>1800</v>
      </c>
      <c r="P57" s="493">
        <f t="shared" si="20"/>
        <v>0</v>
      </c>
      <c r="Q57" s="487">
        <f>Q58</f>
        <v>1800</v>
      </c>
    </row>
    <row r="58" spans="1:17" ht="23.25" thickBot="1">
      <c r="A58" s="489" t="s">
        <v>73</v>
      </c>
      <c r="B58" s="471" t="s">
        <v>30</v>
      </c>
      <c r="C58" s="471" t="s">
        <v>25</v>
      </c>
      <c r="D58" s="471" t="s">
        <v>70</v>
      </c>
      <c r="E58" s="471" t="s">
        <v>76</v>
      </c>
      <c r="F58" s="471" t="s">
        <v>74</v>
      </c>
      <c r="G58" s="490"/>
      <c r="H58" s="490"/>
      <c r="I58" s="490"/>
      <c r="J58" s="490"/>
      <c r="K58" s="490"/>
      <c r="L58" s="490">
        <v>1800</v>
      </c>
      <c r="M58" s="491"/>
      <c r="N58" s="417"/>
      <c r="O58" s="378">
        <f t="shared" si="7"/>
        <v>1800</v>
      </c>
      <c r="P58" s="477">
        <f>Q58-O58</f>
        <v>0</v>
      </c>
      <c r="Q58" s="478">
        <v>1800</v>
      </c>
    </row>
    <row r="59" spans="1:17" hidden="1">
      <c r="A59" s="437" t="s">
        <v>77</v>
      </c>
      <c r="B59" s="438" t="s">
        <v>30</v>
      </c>
      <c r="C59" s="439" t="s">
        <v>25</v>
      </c>
      <c r="D59" s="439" t="s">
        <v>70</v>
      </c>
      <c r="E59" s="439" t="s">
        <v>78</v>
      </c>
      <c r="F59" s="439"/>
      <c r="G59" s="440">
        <f>G60</f>
        <v>0</v>
      </c>
      <c r="H59" s="440">
        <f>H60</f>
        <v>500</v>
      </c>
      <c r="I59" s="440">
        <f>I60</f>
        <v>44</v>
      </c>
      <c r="J59" s="440">
        <f>J60</f>
        <v>0</v>
      </c>
      <c r="K59" s="440">
        <f t="shared" ref="K59:Q59" si="21">K60</f>
        <v>0</v>
      </c>
      <c r="L59" s="440">
        <f t="shared" si="21"/>
        <v>0</v>
      </c>
      <c r="M59" s="440">
        <f t="shared" si="21"/>
        <v>0</v>
      </c>
      <c r="N59" s="50">
        <f t="shared" si="21"/>
        <v>0</v>
      </c>
      <c r="O59" s="50">
        <f t="shared" si="21"/>
        <v>544.00000000000011</v>
      </c>
      <c r="P59" s="440">
        <f t="shared" si="21"/>
        <v>55.020600000000002</v>
      </c>
      <c r="Q59" s="440">
        <f t="shared" si="21"/>
        <v>599.02059999999994</v>
      </c>
    </row>
    <row r="60" spans="1:17" ht="38.25" hidden="1">
      <c r="A60" s="20" t="s">
        <v>79</v>
      </c>
      <c r="B60" s="27" t="s">
        <v>30</v>
      </c>
      <c r="C60" s="21" t="s">
        <v>25</v>
      </c>
      <c r="D60" s="21" t="s">
        <v>70</v>
      </c>
      <c r="E60" s="21" t="s">
        <v>80</v>
      </c>
      <c r="F60" s="21"/>
      <c r="G60" s="41">
        <f>G62+G61+G63</f>
        <v>0</v>
      </c>
      <c r="H60" s="41">
        <f t="shared" ref="H60:P60" si="22">H62+H61+H63</f>
        <v>500</v>
      </c>
      <c r="I60" s="41">
        <f t="shared" si="22"/>
        <v>44</v>
      </c>
      <c r="J60" s="41">
        <f t="shared" si="22"/>
        <v>0</v>
      </c>
      <c r="K60" s="41">
        <f t="shared" si="22"/>
        <v>0</v>
      </c>
      <c r="L60" s="41">
        <f t="shared" si="22"/>
        <v>0</v>
      </c>
      <c r="M60" s="41">
        <f t="shared" si="22"/>
        <v>0</v>
      </c>
      <c r="N60" s="41">
        <f t="shared" si="22"/>
        <v>0</v>
      </c>
      <c r="O60" s="41">
        <f t="shared" si="22"/>
        <v>544.00000000000011</v>
      </c>
      <c r="P60" s="41">
        <f t="shared" si="22"/>
        <v>55.020600000000002</v>
      </c>
      <c r="Q60" s="41">
        <f>Q62+Q61+Q63</f>
        <v>599.02059999999994</v>
      </c>
    </row>
    <row r="61" spans="1:17" ht="25.5" hidden="1">
      <c r="A61" s="31" t="s">
        <v>44</v>
      </c>
      <c r="B61" s="27" t="s">
        <v>30</v>
      </c>
      <c r="C61" s="27" t="s">
        <v>25</v>
      </c>
      <c r="D61" s="27" t="s">
        <v>70</v>
      </c>
      <c r="E61" s="27" t="s">
        <v>80</v>
      </c>
      <c r="F61" s="27" t="s">
        <v>45</v>
      </c>
      <c r="G61" s="41"/>
      <c r="H61" s="41"/>
      <c r="I61" s="51">
        <v>198.04</v>
      </c>
      <c r="J61" s="51"/>
      <c r="K61" s="51"/>
      <c r="L61" s="51"/>
      <c r="M61" s="51"/>
      <c r="N61" s="51"/>
      <c r="O61" s="298">
        <f t="shared" si="7"/>
        <v>198.04</v>
      </c>
      <c r="P61" s="287">
        <f>Q61-O61</f>
        <v>0</v>
      </c>
      <c r="Q61" s="8">
        <v>198.04</v>
      </c>
    </row>
    <row r="62" spans="1:17" hidden="1">
      <c r="A62" s="31" t="s">
        <v>46</v>
      </c>
      <c r="B62" s="27" t="s">
        <v>30</v>
      </c>
      <c r="C62" s="27" t="s">
        <v>25</v>
      </c>
      <c r="D62" s="27" t="s">
        <v>70</v>
      </c>
      <c r="E62" s="27" t="s">
        <v>80</v>
      </c>
      <c r="F62" s="27" t="s">
        <v>47</v>
      </c>
      <c r="G62" s="46"/>
      <c r="H62" s="46">
        <v>500</v>
      </c>
      <c r="I62" s="51">
        <f>-198.04+44</f>
        <v>-154.04</v>
      </c>
      <c r="J62" s="51"/>
      <c r="K62" s="51"/>
      <c r="L62" s="51">
        <v>-345.96</v>
      </c>
      <c r="M62" s="51"/>
      <c r="N62" s="51"/>
      <c r="O62" s="298">
        <f t="shared" si="7"/>
        <v>5.6843418860808015E-14</v>
      </c>
      <c r="P62" s="8"/>
      <c r="Q62" s="8"/>
    </row>
    <row r="63" spans="1:17" s="23" customFormat="1" ht="29.25" hidden="1" customHeight="1">
      <c r="A63" s="52" t="s">
        <v>81</v>
      </c>
      <c r="B63" s="21" t="s">
        <v>30</v>
      </c>
      <c r="C63" s="21" t="s">
        <v>25</v>
      </c>
      <c r="D63" s="21" t="s">
        <v>70</v>
      </c>
      <c r="E63" s="21" t="s">
        <v>82</v>
      </c>
      <c r="F63" s="21"/>
      <c r="G63" s="41">
        <f>G66+G64+G65</f>
        <v>0</v>
      </c>
      <c r="H63" s="41">
        <f t="shared" ref="H63:Q63" si="23">H66+H64+H65</f>
        <v>0</v>
      </c>
      <c r="I63" s="41">
        <f t="shared" si="23"/>
        <v>0</v>
      </c>
      <c r="J63" s="41">
        <f t="shared" si="23"/>
        <v>0</v>
      </c>
      <c r="K63" s="41">
        <f t="shared" si="23"/>
        <v>0</v>
      </c>
      <c r="L63" s="41">
        <f t="shared" si="23"/>
        <v>345.96000000000004</v>
      </c>
      <c r="M63" s="41">
        <f t="shared" si="23"/>
        <v>0</v>
      </c>
      <c r="N63" s="41">
        <f t="shared" si="23"/>
        <v>0</v>
      </c>
      <c r="O63" s="41">
        <f t="shared" si="23"/>
        <v>345.96000000000004</v>
      </c>
      <c r="P63" s="41">
        <f t="shared" si="23"/>
        <v>55.020600000000002</v>
      </c>
      <c r="Q63" s="41">
        <f t="shared" si="23"/>
        <v>400.98059999999998</v>
      </c>
    </row>
    <row r="64" spans="1:17" ht="26.25" hidden="1" customHeight="1">
      <c r="A64" s="31" t="s">
        <v>38</v>
      </c>
      <c r="B64" s="27" t="s">
        <v>30</v>
      </c>
      <c r="C64" s="27" t="s">
        <v>25</v>
      </c>
      <c r="D64" s="27" t="s">
        <v>70</v>
      </c>
      <c r="E64" s="27" t="s">
        <v>82</v>
      </c>
      <c r="F64" s="27" t="s">
        <v>83</v>
      </c>
      <c r="G64" s="46"/>
      <c r="H64" s="46"/>
      <c r="I64" s="51"/>
      <c r="J64" s="51"/>
      <c r="K64" s="51"/>
      <c r="L64" s="51">
        <v>28.85</v>
      </c>
      <c r="M64" s="51"/>
      <c r="N64" s="51"/>
      <c r="O64" s="298">
        <f t="shared" si="7"/>
        <v>28.85</v>
      </c>
      <c r="P64" s="287">
        <f>Q64-O64</f>
        <v>-22.900000000000002</v>
      </c>
      <c r="Q64" s="8">
        <v>5.95</v>
      </c>
    </row>
    <row r="65" spans="1:17" ht="24" hidden="1" customHeight="1">
      <c r="A65" s="31" t="s">
        <v>44</v>
      </c>
      <c r="B65" s="27" t="s">
        <v>30</v>
      </c>
      <c r="C65" s="27" t="s">
        <v>25</v>
      </c>
      <c r="D65" s="27" t="s">
        <v>70</v>
      </c>
      <c r="E65" s="27" t="s">
        <v>82</v>
      </c>
      <c r="F65" s="27" t="s">
        <v>45</v>
      </c>
      <c r="G65" s="46"/>
      <c r="H65" s="46"/>
      <c r="I65" s="51"/>
      <c r="J65" s="51"/>
      <c r="K65" s="51"/>
      <c r="L65" s="51"/>
      <c r="M65" s="51"/>
      <c r="N65" s="51"/>
      <c r="O65" s="298">
        <f t="shared" si="7"/>
        <v>0</v>
      </c>
      <c r="P65" s="287">
        <f>Q65-O65</f>
        <v>345.55500000000001</v>
      </c>
      <c r="Q65" s="8">
        <v>345.55500000000001</v>
      </c>
    </row>
    <row r="66" spans="1:17" hidden="1">
      <c r="A66" s="31" t="s">
        <v>46</v>
      </c>
      <c r="B66" s="27" t="s">
        <v>30</v>
      </c>
      <c r="C66" s="27" t="s">
        <v>25</v>
      </c>
      <c r="D66" s="27" t="s">
        <v>70</v>
      </c>
      <c r="E66" s="27" t="s">
        <v>82</v>
      </c>
      <c r="F66" s="27" t="s">
        <v>47</v>
      </c>
      <c r="G66" s="46"/>
      <c r="H66" s="46"/>
      <c r="I66" s="51"/>
      <c r="J66" s="51"/>
      <c r="K66" s="51"/>
      <c r="L66" s="51">
        <v>317.11</v>
      </c>
      <c r="M66" s="51"/>
      <c r="N66" s="51"/>
      <c r="O66" s="298">
        <f t="shared" si="7"/>
        <v>317.11</v>
      </c>
      <c r="P66" s="287">
        <f>Q66-O66</f>
        <v>-267.63440000000003</v>
      </c>
      <c r="Q66" s="8">
        <v>49.4756</v>
      </c>
    </row>
    <row r="67" spans="1:17" hidden="1">
      <c r="A67" s="11" t="s">
        <v>84</v>
      </c>
      <c r="B67" s="18"/>
      <c r="C67" s="12" t="s">
        <v>25</v>
      </c>
      <c r="D67" s="12" t="s">
        <v>70</v>
      </c>
      <c r="E67" s="12" t="s">
        <v>85</v>
      </c>
      <c r="F67" s="12"/>
      <c r="G67" s="53">
        <f>G68</f>
        <v>1427.8000000000002</v>
      </c>
      <c r="H67" s="53">
        <f>H68</f>
        <v>489.5</v>
      </c>
      <c r="I67" s="53">
        <f>I68</f>
        <v>0</v>
      </c>
      <c r="J67" s="53">
        <f>J68</f>
        <v>0</v>
      </c>
      <c r="K67" s="53">
        <f t="shared" ref="K67:Q67" si="24">K68</f>
        <v>0</v>
      </c>
      <c r="L67" s="53">
        <f t="shared" si="24"/>
        <v>0</v>
      </c>
      <c r="M67" s="53">
        <f t="shared" si="24"/>
        <v>0</v>
      </c>
      <c r="N67" s="53">
        <f t="shared" si="24"/>
        <v>0</v>
      </c>
      <c r="O67" s="280">
        <f t="shared" si="24"/>
        <v>1917.3</v>
      </c>
      <c r="P67" s="280">
        <f t="shared" si="24"/>
        <v>-200</v>
      </c>
      <c r="Q67" s="280">
        <f t="shared" si="24"/>
        <v>1717.3</v>
      </c>
    </row>
    <row r="68" spans="1:17" ht="25.5" hidden="1">
      <c r="A68" s="47" t="s">
        <v>86</v>
      </c>
      <c r="B68" s="49" t="s">
        <v>30</v>
      </c>
      <c r="C68" s="49" t="s">
        <v>25</v>
      </c>
      <c r="D68" s="49" t="s">
        <v>70</v>
      </c>
      <c r="E68" s="49" t="s">
        <v>87</v>
      </c>
      <c r="F68" s="49"/>
      <c r="G68" s="50">
        <f>G69+G71</f>
        <v>1427.8000000000002</v>
      </c>
      <c r="H68" s="50">
        <f>H69+H71</f>
        <v>489.5</v>
      </c>
      <c r="I68" s="50">
        <f>I69+I71</f>
        <v>0</v>
      </c>
      <c r="J68" s="50">
        <f>J69+J71</f>
        <v>0</v>
      </c>
      <c r="K68" s="50">
        <f t="shared" ref="K68:Q68" si="25">K69+K71</f>
        <v>0</v>
      </c>
      <c r="L68" s="50">
        <f t="shared" si="25"/>
        <v>0</v>
      </c>
      <c r="M68" s="50">
        <f t="shared" si="25"/>
        <v>0</v>
      </c>
      <c r="N68" s="50">
        <f t="shared" si="25"/>
        <v>0</v>
      </c>
      <c r="O68" s="50">
        <f t="shared" si="25"/>
        <v>1917.3</v>
      </c>
      <c r="P68" s="50">
        <f t="shared" si="25"/>
        <v>-200</v>
      </c>
      <c r="Q68" s="50">
        <f t="shared" si="25"/>
        <v>1717.3</v>
      </c>
    </row>
    <row r="69" spans="1:17" s="23" customFormat="1" ht="25.5" hidden="1">
      <c r="A69" s="20" t="s">
        <v>88</v>
      </c>
      <c r="B69" s="21" t="s">
        <v>30</v>
      </c>
      <c r="C69" s="21" t="s">
        <v>25</v>
      </c>
      <c r="D69" s="21" t="s">
        <v>70</v>
      </c>
      <c r="E69" s="21" t="s">
        <v>89</v>
      </c>
      <c r="F69" s="21"/>
      <c r="G69" s="41">
        <f>G70</f>
        <v>200</v>
      </c>
      <c r="H69" s="41">
        <f>H70</f>
        <v>0</v>
      </c>
      <c r="I69" s="41">
        <f>I70</f>
        <v>0</v>
      </c>
      <c r="J69" s="41">
        <f>J70</f>
        <v>0</v>
      </c>
      <c r="K69" s="41">
        <f t="shared" ref="K69:Q69" si="26">K70</f>
        <v>0</v>
      </c>
      <c r="L69" s="41">
        <f t="shared" si="26"/>
        <v>0</v>
      </c>
      <c r="M69" s="41">
        <f t="shared" si="26"/>
        <v>0</v>
      </c>
      <c r="N69" s="41">
        <f t="shared" si="26"/>
        <v>0</v>
      </c>
      <c r="O69" s="41">
        <f t="shared" si="26"/>
        <v>200</v>
      </c>
      <c r="P69" s="41">
        <f t="shared" si="26"/>
        <v>-200</v>
      </c>
      <c r="Q69" s="41">
        <f t="shared" si="26"/>
        <v>0</v>
      </c>
    </row>
    <row r="70" spans="1:17" hidden="1">
      <c r="A70" s="31" t="s">
        <v>46</v>
      </c>
      <c r="B70" s="27" t="s">
        <v>30</v>
      </c>
      <c r="C70" s="27" t="s">
        <v>25</v>
      </c>
      <c r="D70" s="27" t="s">
        <v>70</v>
      </c>
      <c r="E70" s="27" t="s">
        <v>89</v>
      </c>
      <c r="F70" s="27" t="s">
        <v>47</v>
      </c>
      <c r="G70" s="46">
        <v>200</v>
      </c>
      <c r="H70" s="29"/>
      <c r="I70" s="30"/>
      <c r="J70" s="30"/>
      <c r="K70" s="30"/>
      <c r="L70" s="30"/>
      <c r="M70" s="30"/>
      <c r="N70" s="30"/>
      <c r="O70" s="298">
        <f t="shared" si="7"/>
        <v>200</v>
      </c>
      <c r="P70" s="287">
        <f>Q70-O70</f>
        <v>-200</v>
      </c>
      <c r="Q70" s="8">
        <v>0</v>
      </c>
    </row>
    <row r="71" spans="1:17" s="23" customFormat="1" ht="25.5" hidden="1">
      <c r="A71" s="20" t="s">
        <v>90</v>
      </c>
      <c r="B71" s="21" t="s">
        <v>30</v>
      </c>
      <c r="C71" s="21" t="s">
        <v>25</v>
      </c>
      <c r="D71" s="21" t="s">
        <v>70</v>
      </c>
      <c r="E71" s="21" t="s">
        <v>91</v>
      </c>
      <c r="F71" s="21"/>
      <c r="G71" s="41">
        <f>G72+G73</f>
        <v>1227.8000000000002</v>
      </c>
      <c r="H71" s="41">
        <f>H72+H73</f>
        <v>489.5</v>
      </c>
      <c r="I71" s="41">
        <f>I72+I73</f>
        <v>0</v>
      </c>
      <c r="J71" s="41">
        <f>J72+J73</f>
        <v>0</v>
      </c>
      <c r="K71" s="41">
        <f t="shared" ref="K71:Q71" si="27">K72+K73</f>
        <v>0</v>
      </c>
      <c r="L71" s="41">
        <f t="shared" si="27"/>
        <v>0</v>
      </c>
      <c r="M71" s="41">
        <f t="shared" si="27"/>
        <v>0</v>
      </c>
      <c r="N71" s="41">
        <f t="shared" si="27"/>
        <v>0</v>
      </c>
      <c r="O71" s="41">
        <f t="shared" si="27"/>
        <v>1717.3</v>
      </c>
      <c r="P71" s="41">
        <f t="shared" si="27"/>
        <v>0</v>
      </c>
      <c r="Q71" s="41">
        <f t="shared" si="27"/>
        <v>1717.3</v>
      </c>
    </row>
    <row r="72" spans="1:17" hidden="1">
      <c r="A72" s="31" t="s">
        <v>46</v>
      </c>
      <c r="B72" s="27" t="s">
        <v>30</v>
      </c>
      <c r="C72" s="27" t="s">
        <v>25</v>
      </c>
      <c r="D72" s="27" t="s">
        <v>70</v>
      </c>
      <c r="E72" s="27" t="s">
        <v>91</v>
      </c>
      <c r="F72" s="27" t="s">
        <v>47</v>
      </c>
      <c r="G72" s="46">
        <v>526.20000000000005</v>
      </c>
      <c r="H72" s="29">
        <f>120</f>
        <v>120</v>
      </c>
      <c r="I72" s="30"/>
      <c r="J72" s="30"/>
      <c r="K72" s="30"/>
      <c r="L72" s="30"/>
      <c r="M72" s="30"/>
      <c r="N72" s="30"/>
      <c r="O72" s="298">
        <f t="shared" si="7"/>
        <v>646.20000000000005</v>
      </c>
      <c r="P72" s="287">
        <f>Q72-O72</f>
        <v>0</v>
      </c>
      <c r="Q72" s="8">
        <v>646.20000000000005</v>
      </c>
    </row>
    <row r="73" spans="1:17" hidden="1">
      <c r="A73" s="17" t="s">
        <v>92</v>
      </c>
      <c r="B73" s="27" t="s">
        <v>30</v>
      </c>
      <c r="C73" s="27" t="s">
        <v>25</v>
      </c>
      <c r="D73" s="27" t="s">
        <v>70</v>
      </c>
      <c r="E73" s="27" t="s">
        <v>91</v>
      </c>
      <c r="F73" s="27" t="s">
        <v>93</v>
      </c>
      <c r="G73" s="46">
        <v>701.6</v>
      </c>
      <c r="H73" s="29">
        <f>174.5+100+95</f>
        <v>369.5</v>
      </c>
      <c r="I73" s="30"/>
      <c r="J73" s="30"/>
      <c r="K73" s="30"/>
      <c r="L73" s="30"/>
      <c r="M73" s="30"/>
      <c r="N73" s="30"/>
      <c r="O73" s="298">
        <f t="shared" si="7"/>
        <v>1071.0999999999999</v>
      </c>
      <c r="P73" s="287">
        <f>Q73-O73</f>
        <v>0</v>
      </c>
      <c r="Q73" s="8">
        <v>1071.0999999999999</v>
      </c>
    </row>
    <row r="74" spans="1:17" ht="25.5" hidden="1">
      <c r="A74" s="54" t="s">
        <v>94</v>
      </c>
      <c r="B74" s="49" t="s">
        <v>30</v>
      </c>
      <c r="C74" s="49" t="s">
        <v>25</v>
      </c>
      <c r="D74" s="49" t="s">
        <v>70</v>
      </c>
      <c r="E74" s="49" t="s">
        <v>95</v>
      </c>
      <c r="F74" s="49"/>
      <c r="G74" s="50">
        <f>G75</f>
        <v>200</v>
      </c>
      <c r="H74" s="50">
        <f>H75</f>
        <v>0</v>
      </c>
      <c r="I74" s="50">
        <f>I75</f>
        <v>0</v>
      </c>
      <c r="J74" s="50">
        <f>J75</f>
        <v>0</v>
      </c>
      <c r="K74" s="50">
        <f t="shared" ref="K74:Q74" si="28">K75</f>
        <v>0</v>
      </c>
      <c r="L74" s="50">
        <f t="shared" si="28"/>
        <v>0</v>
      </c>
      <c r="M74" s="50">
        <f t="shared" si="28"/>
        <v>0</v>
      </c>
      <c r="N74" s="50">
        <f t="shared" si="28"/>
        <v>0</v>
      </c>
      <c r="O74" s="50">
        <f t="shared" si="28"/>
        <v>200</v>
      </c>
      <c r="P74" s="50">
        <f t="shared" si="28"/>
        <v>-1.0658141036401503E-14</v>
      </c>
      <c r="Q74" s="50">
        <f t="shared" si="28"/>
        <v>200</v>
      </c>
    </row>
    <row r="75" spans="1:17" ht="30" hidden="1" customHeight="1">
      <c r="A75" s="55" t="s">
        <v>96</v>
      </c>
      <c r="B75" s="21"/>
      <c r="C75" s="21" t="s">
        <v>25</v>
      </c>
      <c r="D75" s="21" t="s">
        <v>70</v>
      </c>
      <c r="E75" s="21" t="s">
        <v>97</v>
      </c>
      <c r="F75" s="21"/>
      <c r="G75" s="41">
        <f>G77+G76</f>
        <v>200</v>
      </c>
      <c r="H75" s="41">
        <f>H77+H76</f>
        <v>0</v>
      </c>
      <c r="I75" s="41">
        <f>I77+I76</f>
        <v>0</v>
      </c>
      <c r="J75" s="41">
        <f>J77+J76</f>
        <v>0</v>
      </c>
      <c r="K75" s="41">
        <f t="shared" ref="K75:Q75" si="29">K77+K76</f>
        <v>0</v>
      </c>
      <c r="L75" s="41">
        <f t="shared" si="29"/>
        <v>0</v>
      </c>
      <c r="M75" s="41">
        <f t="shared" si="29"/>
        <v>0</v>
      </c>
      <c r="N75" s="41">
        <f t="shared" si="29"/>
        <v>0</v>
      </c>
      <c r="O75" s="41">
        <f t="shared" si="29"/>
        <v>200</v>
      </c>
      <c r="P75" s="41">
        <f t="shared" si="29"/>
        <v>-1.0658141036401503E-14</v>
      </c>
      <c r="Q75" s="41">
        <f t="shared" si="29"/>
        <v>200</v>
      </c>
    </row>
    <row r="76" spans="1:17" ht="20.25" hidden="1" customHeight="1">
      <c r="A76" s="31" t="s">
        <v>38</v>
      </c>
      <c r="B76" s="27" t="s">
        <v>30</v>
      </c>
      <c r="C76" s="27" t="s">
        <v>25</v>
      </c>
      <c r="D76" s="27" t="s">
        <v>70</v>
      </c>
      <c r="E76" s="27" t="s">
        <v>97</v>
      </c>
      <c r="F76" s="27" t="s">
        <v>39</v>
      </c>
      <c r="G76" s="46"/>
      <c r="H76" s="46">
        <v>11.2</v>
      </c>
      <c r="I76" s="51"/>
      <c r="J76" s="51"/>
      <c r="K76" s="51"/>
      <c r="L76" s="51"/>
      <c r="M76" s="51"/>
      <c r="N76" s="51"/>
      <c r="O76" s="298">
        <f t="shared" si="7"/>
        <v>11.2</v>
      </c>
      <c r="P76" s="287">
        <f>Q76-O76</f>
        <v>2.8000000000000007</v>
      </c>
      <c r="Q76" s="8">
        <v>14</v>
      </c>
    </row>
    <row r="77" spans="1:17" hidden="1">
      <c r="A77" s="31" t="s">
        <v>46</v>
      </c>
      <c r="B77" s="27" t="s">
        <v>30</v>
      </c>
      <c r="C77" s="27" t="s">
        <v>25</v>
      </c>
      <c r="D77" s="27" t="s">
        <v>70</v>
      </c>
      <c r="E77" s="27" t="s">
        <v>97</v>
      </c>
      <c r="F77" s="27" t="s">
        <v>47</v>
      </c>
      <c r="G77" s="46">
        <v>200</v>
      </c>
      <c r="H77" s="29">
        <v>-11.2</v>
      </c>
      <c r="I77" s="30"/>
      <c r="J77" s="30"/>
      <c r="K77" s="30"/>
      <c r="L77" s="30"/>
      <c r="M77" s="30"/>
      <c r="N77" s="30"/>
      <c r="O77" s="298">
        <f t="shared" si="7"/>
        <v>188.8</v>
      </c>
      <c r="P77" s="287">
        <f>Q77-O77</f>
        <v>-2.8000000000000114</v>
      </c>
      <c r="Q77" s="8">
        <v>186</v>
      </c>
    </row>
    <row r="78" spans="1:17" s="23" customFormat="1" ht="33.75">
      <c r="A78" s="496" t="s">
        <v>1085</v>
      </c>
      <c r="B78" s="466" t="s">
        <v>30</v>
      </c>
      <c r="C78" s="466" t="s">
        <v>25</v>
      </c>
      <c r="D78" s="466" t="s">
        <v>70</v>
      </c>
      <c r="E78" s="466" t="s">
        <v>1084</v>
      </c>
      <c r="F78" s="466"/>
      <c r="G78" s="485">
        <f>G79</f>
        <v>0</v>
      </c>
      <c r="H78" s="485">
        <f t="shared" ref="H78:Q78" si="30">H79</f>
        <v>0</v>
      </c>
      <c r="I78" s="485">
        <f t="shared" si="30"/>
        <v>0</v>
      </c>
      <c r="J78" s="485">
        <f t="shared" si="30"/>
        <v>0</v>
      </c>
      <c r="K78" s="485">
        <f t="shared" si="30"/>
        <v>0</v>
      </c>
      <c r="L78" s="485">
        <f t="shared" si="30"/>
        <v>0</v>
      </c>
      <c r="M78" s="486">
        <f t="shared" si="30"/>
        <v>0</v>
      </c>
      <c r="N78" s="416">
        <f t="shared" si="30"/>
        <v>0</v>
      </c>
      <c r="O78" s="44">
        <f t="shared" si="30"/>
        <v>0</v>
      </c>
      <c r="P78" s="492">
        <f t="shared" si="30"/>
        <v>8161.8</v>
      </c>
      <c r="Q78" s="486">
        <f t="shared" si="30"/>
        <v>8161.8</v>
      </c>
    </row>
    <row r="79" spans="1:17" ht="22.5">
      <c r="A79" s="394" t="s">
        <v>190</v>
      </c>
      <c r="B79" s="390" t="s">
        <v>30</v>
      </c>
      <c r="C79" s="390" t="s">
        <v>25</v>
      </c>
      <c r="D79" s="390" t="s">
        <v>70</v>
      </c>
      <c r="E79" s="390" t="s">
        <v>1084</v>
      </c>
      <c r="F79" s="390" t="s">
        <v>191</v>
      </c>
      <c r="G79" s="365"/>
      <c r="H79" s="114"/>
      <c r="I79" s="95"/>
      <c r="J79" s="95"/>
      <c r="K79" s="95"/>
      <c r="L79" s="95"/>
      <c r="M79" s="497"/>
      <c r="N79" s="418"/>
      <c r="O79" s="378">
        <f>N79</f>
        <v>0</v>
      </c>
      <c r="P79" s="494">
        <f>Q79-O79</f>
        <v>8161.8</v>
      </c>
      <c r="Q79" s="495">
        <v>8161.8</v>
      </c>
    </row>
    <row r="80" spans="1:17" ht="56.25">
      <c r="A80" s="403" t="s">
        <v>29</v>
      </c>
      <c r="B80" s="389" t="s">
        <v>30</v>
      </c>
      <c r="C80" s="389" t="s">
        <v>25</v>
      </c>
      <c r="D80" s="389" t="s">
        <v>70</v>
      </c>
      <c r="E80" s="389" t="s">
        <v>32</v>
      </c>
      <c r="F80" s="389"/>
      <c r="G80" s="363">
        <f>G82+G81</f>
        <v>0</v>
      </c>
      <c r="H80" s="363">
        <f>H82+H81</f>
        <v>0</v>
      </c>
      <c r="I80" s="363">
        <f>I82+I81</f>
        <v>86</v>
      </c>
      <c r="J80" s="363">
        <f>J82+J81</f>
        <v>74.300000000000011</v>
      </c>
      <c r="K80" s="363">
        <f t="shared" ref="K80:Q80" si="31">K82+K81</f>
        <v>0</v>
      </c>
      <c r="L80" s="363">
        <f t="shared" si="31"/>
        <v>0</v>
      </c>
      <c r="M80" s="487">
        <f t="shared" si="31"/>
        <v>0</v>
      </c>
      <c r="N80" s="416">
        <f t="shared" si="31"/>
        <v>0</v>
      </c>
      <c r="O80" s="44">
        <f t="shared" si="31"/>
        <v>160.30000000000001</v>
      </c>
      <c r="P80" s="493">
        <f t="shared" si="31"/>
        <v>50.5</v>
      </c>
      <c r="Q80" s="487">
        <f t="shared" si="31"/>
        <v>210.8</v>
      </c>
    </row>
    <row r="81" spans="1:17" s="59" customFormat="1" ht="33.75">
      <c r="A81" s="395" t="s">
        <v>98</v>
      </c>
      <c r="B81" s="390" t="s">
        <v>30</v>
      </c>
      <c r="C81" s="390" t="s">
        <v>25</v>
      </c>
      <c r="D81" s="390" t="s">
        <v>70</v>
      </c>
      <c r="E81" s="390" t="s">
        <v>32</v>
      </c>
      <c r="F81" s="390" t="s">
        <v>99</v>
      </c>
      <c r="G81" s="365"/>
      <c r="H81" s="365"/>
      <c r="I81" s="364"/>
      <c r="J81" s="364">
        <f>86+74.3</f>
        <v>160.30000000000001</v>
      </c>
      <c r="K81" s="364"/>
      <c r="L81" s="364"/>
      <c r="M81" s="488"/>
      <c r="N81" s="419"/>
      <c r="O81" s="378">
        <f t="shared" si="7"/>
        <v>160.30000000000001</v>
      </c>
      <c r="P81" s="494">
        <f>Q81-O81</f>
        <v>50.5</v>
      </c>
      <c r="Q81" s="495">
        <v>210.8</v>
      </c>
    </row>
    <row r="82" spans="1:17" ht="34.5" thickBot="1">
      <c r="A82" s="498" t="s">
        <v>98</v>
      </c>
      <c r="B82" s="471" t="s">
        <v>30</v>
      </c>
      <c r="C82" s="471" t="s">
        <v>25</v>
      </c>
      <c r="D82" s="471" t="s">
        <v>70</v>
      </c>
      <c r="E82" s="471" t="s">
        <v>32</v>
      </c>
      <c r="F82" s="471" t="s">
        <v>93</v>
      </c>
      <c r="G82" s="490"/>
      <c r="H82" s="499"/>
      <c r="I82" s="500">
        <v>86</v>
      </c>
      <c r="J82" s="500">
        <v>-86</v>
      </c>
      <c r="K82" s="500"/>
      <c r="L82" s="500"/>
      <c r="M82" s="501"/>
      <c r="N82" s="418"/>
      <c r="O82" s="378">
        <f t="shared" si="7"/>
        <v>0</v>
      </c>
      <c r="P82" s="477">
        <f>Q82-O82</f>
        <v>0</v>
      </c>
      <c r="Q82" s="478">
        <v>0</v>
      </c>
    </row>
    <row r="83" spans="1:17" s="23" customFormat="1" hidden="1">
      <c r="A83" s="441" t="s">
        <v>100</v>
      </c>
      <c r="B83" s="434" t="s">
        <v>30</v>
      </c>
      <c r="C83" s="434" t="s">
        <v>25</v>
      </c>
      <c r="D83" s="434" t="s">
        <v>70</v>
      </c>
      <c r="E83" s="434" t="s">
        <v>101</v>
      </c>
      <c r="F83" s="434"/>
      <c r="G83" s="442">
        <f>G84+G85</f>
        <v>9037.6659999999993</v>
      </c>
      <c r="H83" s="442">
        <f>H84+H85</f>
        <v>4575.2</v>
      </c>
      <c r="I83" s="442">
        <f>I84+I85</f>
        <v>-48.0687</v>
      </c>
      <c r="J83" s="442">
        <f>J84+J85</f>
        <v>0</v>
      </c>
      <c r="K83" s="442">
        <f t="shared" ref="K83:Q83" si="32">K84+K85</f>
        <v>200</v>
      </c>
      <c r="L83" s="442">
        <f t="shared" si="32"/>
        <v>369.12925999999999</v>
      </c>
      <c r="M83" s="442">
        <f t="shared" si="32"/>
        <v>0</v>
      </c>
      <c r="N83" s="61">
        <f t="shared" si="32"/>
        <v>0</v>
      </c>
      <c r="O83" s="61">
        <f t="shared" si="32"/>
        <v>14133.92656</v>
      </c>
      <c r="P83" s="442">
        <f t="shared" si="32"/>
        <v>417.38625000000138</v>
      </c>
      <c r="Q83" s="442">
        <f t="shared" si="32"/>
        <v>14551.312810000001</v>
      </c>
    </row>
    <row r="84" spans="1:17" ht="38.25" hidden="1">
      <c r="A84" s="31" t="s">
        <v>98</v>
      </c>
      <c r="B84" s="27" t="s">
        <v>30</v>
      </c>
      <c r="C84" s="27" t="s">
        <v>25</v>
      </c>
      <c r="D84" s="27" t="s">
        <v>70</v>
      </c>
      <c r="E84" s="27" t="s">
        <v>101</v>
      </c>
      <c r="F84" s="27" t="s">
        <v>99</v>
      </c>
      <c r="G84" s="46">
        <v>8782.866</v>
      </c>
      <c r="H84" s="29">
        <f>300+2621.2</f>
        <v>2921.2</v>
      </c>
      <c r="I84" s="30">
        <v>-48.0687</v>
      </c>
      <c r="J84" s="30"/>
      <c r="K84" s="30"/>
      <c r="L84" s="30">
        <v>450</v>
      </c>
      <c r="M84" s="30"/>
      <c r="N84" s="30"/>
      <c r="O84" s="298">
        <f t="shared" si="7"/>
        <v>12105.997299999999</v>
      </c>
      <c r="P84" s="287">
        <f>Q84-O84</f>
        <v>417.38625000000138</v>
      </c>
      <c r="Q84" s="8">
        <v>12523.38355</v>
      </c>
    </row>
    <row r="85" spans="1:17" hidden="1">
      <c r="A85" s="17" t="s">
        <v>92</v>
      </c>
      <c r="B85" s="27" t="s">
        <v>30</v>
      </c>
      <c r="C85" s="27" t="s">
        <v>25</v>
      </c>
      <c r="D85" s="27" t="s">
        <v>70</v>
      </c>
      <c r="E85" s="27" t="s">
        <v>101</v>
      </c>
      <c r="F85" s="27" t="s">
        <v>93</v>
      </c>
      <c r="G85" s="46">
        <v>254.8</v>
      </c>
      <c r="H85" s="29">
        <f>600+80+974</f>
        <v>1654</v>
      </c>
      <c r="I85" s="30"/>
      <c r="J85" s="30"/>
      <c r="K85" s="30">
        <v>200</v>
      </c>
      <c r="L85" s="30">
        <f>-80.87074</f>
        <v>-80.870739999999998</v>
      </c>
      <c r="M85" s="30"/>
      <c r="N85" s="30"/>
      <c r="O85" s="298">
        <f t="shared" si="7"/>
        <v>2027.9292600000001</v>
      </c>
      <c r="P85" s="287">
        <f>Q85-O85</f>
        <v>0</v>
      </c>
      <c r="Q85" s="8">
        <v>2027.9292600000001</v>
      </c>
    </row>
    <row r="86" spans="1:17" s="34" customFormat="1" ht="33.75">
      <c r="A86" s="465" t="s">
        <v>102</v>
      </c>
      <c r="B86" s="466" t="s">
        <v>30</v>
      </c>
      <c r="C86" s="466" t="s">
        <v>25</v>
      </c>
      <c r="D86" s="466" t="s">
        <v>70</v>
      </c>
      <c r="E86" s="466" t="s">
        <v>103</v>
      </c>
      <c r="F86" s="466"/>
      <c r="G86" s="467">
        <f>G90+G87+G89+G88</f>
        <v>951.7</v>
      </c>
      <c r="H86" s="467">
        <f>H90+H87+H89+H88</f>
        <v>0</v>
      </c>
      <c r="I86" s="467">
        <f>I90+I87+I89+I88</f>
        <v>0</v>
      </c>
      <c r="J86" s="467">
        <f>J90+J87+J89+J88</f>
        <v>41.3</v>
      </c>
      <c r="K86" s="467">
        <f>K90+K87+K89+K88</f>
        <v>0</v>
      </c>
      <c r="L86" s="467">
        <f t="shared" ref="L86:Q86" si="33">L90+L87+L89+L88</f>
        <v>15.9</v>
      </c>
      <c r="M86" s="468">
        <f t="shared" si="33"/>
        <v>0</v>
      </c>
      <c r="N86" s="413">
        <f t="shared" si="33"/>
        <v>0</v>
      </c>
      <c r="O86" s="89">
        <f t="shared" si="33"/>
        <v>1008.8999999999999</v>
      </c>
      <c r="P86" s="475">
        <f t="shared" si="33"/>
        <v>24.366000000000064</v>
      </c>
      <c r="Q86" s="468">
        <f t="shared" si="33"/>
        <v>1033.2659999999998</v>
      </c>
    </row>
    <row r="87" spans="1:17">
      <c r="A87" s="370" t="s">
        <v>33</v>
      </c>
      <c r="B87" s="390" t="s">
        <v>30</v>
      </c>
      <c r="C87" s="390" t="s">
        <v>25</v>
      </c>
      <c r="D87" s="390" t="s">
        <v>70</v>
      </c>
      <c r="E87" s="390" t="s">
        <v>103</v>
      </c>
      <c r="F87" s="390" t="s">
        <v>34</v>
      </c>
      <c r="G87" s="67">
        <v>742</v>
      </c>
      <c r="H87" s="114"/>
      <c r="I87" s="95"/>
      <c r="J87" s="95">
        <v>41.3</v>
      </c>
      <c r="K87" s="95"/>
      <c r="L87" s="95">
        <v>15.9</v>
      </c>
      <c r="M87" s="497"/>
      <c r="N87" s="418"/>
      <c r="O87" s="378">
        <f t="shared" si="7"/>
        <v>799.19999999999993</v>
      </c>
      <c r="P87" s="494">
        <f>Q87-O87</f>
        <v>41.105800000000045</v>
      </c>
      <c r="Q87" s="495">
        <v>840.30579999999998</v>
      </c>
    </row>
    <row r="88" spans="1:17">
      <c r="A88" s="395" t="s">
        <v>38</v>
      </c>
      <c r="B88" s="390" t="s">
        <v>30</v>
      </c>
      <c r="C88" s="390" t="s">
        <v>25</v>
      </c>
      <c r="D88" s="390" t="s">
        <v>70</v>
      </c>
      <c r="E88" s="390" t="s">
        <v>103</v>
      </c>
      <c r="F88" s="390" t="s">
        <v>39</v>
      </c>
      <c r="G88" s="67"/>
      <c r="H88" s="114"/>
      <c r="I88" s="95">
        <v>28</v>
      </c>
      <c r="J88" s="95"/>
      <c r="K88" s="95"/>
      <c r="L88" s="95"/>
      <c r="M88" s="497"/>
      <c r="N88" s="418"/>
      <c r="O88" s="378">
        <f t="shared" si="7"/>
        <v>28</v>
      </c>
      <c r="P88" s="494">
        <f t="shared" ref="P88:P90" si="34">Q88-O88</f>
        <v>-5.2605000000000004</v>
      </c>
      <c r="Q88" s="495">
        <v>22.7395</v>
      </c>
    </row>
    <row r="89" spans="1:17" ht="22.5">
      <c r="A89" s="395" t="s">
        <v>44</v>
      </c>
      <c r="B89" s="390" t="s">
        <v>30</v>
      </c>
      <c r="C89" s="390" t="s">
        <v>25</v>
      </c>
      <c r="D89" s="390" t="s">
        <v>70</v>
      </c>
      <c r="E89" s="390" t="s">
        <v>103</v>
      </c>
      <c r="F89" s="390" t="s">
        <v>45</v>
      </c>
      <c r="G89" s="67">
        <v>55</v>
      </c>
      <c r="H89" s="114"/>
      <c r="I89" s="95">
        <f>20+56.628+20.812</f>
        <v>97.44</v>
      </c>
      <c r="J89" s="95"/>
      <c r="K89" s="95"/>
      <c r="L89" s="95"/>
      <c r="M89" s="497"/>
      <c r="N89" s="418"/>
      <c r="O89" s="378">
        <f t="shared" si="7"/>
        <v>152.44</v>
      </c>
      <c r="P89" s="494">
        <f t="shared" si="34"/>
        <v>-11</v>
      </c>
      <c r="Q89" s="495">
        <v>141.44</v>
      </c>
    </row>
    <row r="90" spans="1:17">
      <c r="A90" s="395" t="s">
        <v>46</v>
      </c>
      <c r="B90" s="390" t="s">
        <v>30</v>
      </c>
      <c r="C90" s="390" t="s">
        <v>25</v>
      </c>
      <c r="D90" s="390" t="s">
        <v>70</v>
      </c>
      <c r="E90" s="390" t="s">
        <v>103</v>
      </c>
      <c r="F90" s="390" t="s">
        <v>47</v>
      </c>
      <c r="G90" s="67">
        <v>154.69999999999999</v>
      </c>
      <c r="H90" s="114"/>
      <c r="I90" s="95">
        <f>-28-20-3.639-28.881-44.92</f>
        <v>-125.44000000000001</v>
      </c>
      <c r="J90" s="95"/>
      <c r="K90" s="95"/>
      <c r="L90" s="95"/>
      <c r="M90" s="497"/>
      <c r="N90" s="418"/>
      <c r="O90" s="378">
        <f t="shared" si="7"/>
        <v>29.259999999999977</v>
      </c>
      <c r="P90" s="494">
        <f t="shared" si="34"/>
        <v>-0.47929999999997719</v>
      </c>
      <c r="Q90" s="495">
        <v>28.7807</v>
      </c>
    </row>
    <row r="91" spans="1:17" s="34" customFormat="1" ht="45">
      <c r="A91" s="388" t="s">
        <v>104</v>
      </c>
      <c r="B91" s="389" t="s">
        <v>30</v>
      </c>
      <c r="C91" s="389" t="s">
        <v>25</v>
      </c>
      <c r="D91" s="389" t="s">
        <v>70</v>
      </c>
      <c r="E91" s="389" t="s">
        <v>105</v>
      </c>
      <c r="F91" s="389"/>
      <c r="G91" s="112">
        <f>G93+G92</f>
        <v>11.9</v>
      </c>
      <c r="H91" s="112">
        <f>H93+H92</f>
        <v>0</v>
      </c>
      <c r="I91" s="112">
        <f>I93+I92</f>
        <v>0</v>
      </c>
      <c r="J91" s="112">
        <f>J93+J92</f>
        <v>0</v>
      </c>
      <c r="K91" s="112">
        <f t="shared" ref="K91:Q91" si="35">K93+K92</f>
        <v>0</v>
      </c>
      <c r="L91" s="112">
        <f t="shared" si="35"/>
        <v>0</v>
      </c>
      <c r="M91" s="469">
        <f t="shared" si="35"/>
        <v>0</v>
      </c>
      <c r="N91" s="413">
        <f t="shared" si="35"/>
        <v>0</v>
      </c>
      <c r="O91" s="89">
        <f t="shared" si="35"/>
        <v>11.9</v>
      </c>
      <c r="P91" s="476">
        <f t="shared" si="35"/>
        <v>0</v>
      </c>
      <c r="Q91" s="469">
        <f t="shared" si="35"/>
        <v>11.9</v>
      </c>
    </row>
    <row r="92" spans="1:17" s="34" customFormat="1" ht="22.5">
      <c r="A92" s="395" t="s">
        <v>44</v>
      </c>
      <c r="B92" s="390" t="s">
        <v>30</v>
      </c>
      <c r="C92" s="390" t="s">
        <v>25</v>
      </c>
      <c r="D92" s="390" t="s">
        <v>70</v>
      </c>
      <c r="E92" s="390" t="s">
        <v>105</v>
      </c>
      <c r="F92" s="390" t="s">
        <v>45</v>
      </c>
      <c r="G92" s="67">
        <v>5</v>
      </c>
      <c r="H92" s="384"/>
      <c r="I92" s="385"/>
      <c r="J92" s="385"/>
      <c r="K92" s="385"/>
      <c r="L92" s="385"/>
      <c r="M92" s="502"/>
      <c r="N92" s="420"/>
      <c r="O92" s="378">
        <f t="shared" ref="O92:O156" si="36">I92+H92+G92+J92+K92+L92+M92+N92</f>
        <v>5</v>
      </c>
      <c r="P92" s="505">
        <f>Q92-O92</f>
        <v>0</v>
      </c>
      <c r="Q92" s="506">
        <v>5</v>
      </c>
    </row>
    <row r="93" spans="1:17">
      <c r="A93" s="395" t="s">
        <v>46</v>
      </c>
      <c r="B93" s="390" t="s">
        <v>30</v>
      </c>
      <c r="C93" s="390" t="s">
        <v>25</v>
      </c>
      <c r="D93" s="390" t="s">
        <v>70</v>
      </c>
      <c r="E93" s="390" t="s">
        <v>105</v>
      </c>
      <c r="F93" s="390" t="s">
        <v>47</v>
      </c>
      <c r="G93" s="67">
        <v>6.9</v>
      </c>
      <c r="H93" s="114"/>
      <c r="I93" s="95"/>
      <c r="J93" s="95"/>
      <c r="K93" s="95"/>
      <c r="L93" s="95"/>
      <c r="M93" s="497"/>
      <c r="N93" s="418"/>
      <c r="O93" s="378">
        <f t="shared" si="36"/>
        <v>6.9</v>
      </c>
      <c r="P93" s="505">
        <f>Q93-O93</f>
        <v>0</v>
      </c>
      <c r="Q93" s="495">
        <v>6.9</v>
      </c>
    </row>
    <row r="94" spans="1:17" s="34" customFormat="1" ht="33.75">
      <c r="A94" s="388" t="s">
        <v>106</v>
      </c>
      <c r="B94" s="389" t="s">
        <v>30</v>
      </c>
      <c r="C94" s="389" t="s">
        <v>25</v>
      </c>
      <c r="D94" s="389" t="s">
        <v>70</v>
      </c>
      <c r="E94" s="389" t="s">
        <v>107</v>
      </c>
      <c r="F94" s="389"/>
      <c r="G94" s="112">
        <f>G98+G95+G96+G97</f>
        <v>2495.4</v>
      </c>
      <c r="H94" s="112">
        <f>H98+H95+H96+H97</f>
        <v>0</v>
      </c>
      <c r="I94" s="112">
        <f>I98+I95+I96+I97</f>
        <v>0</v>
      </c>
      <c r="J94" s="112">
        <f>J98+J95+J96+J97</f>
        <v>0</v>
      </c>
      <c r="K94" s="112">
        <f t="shared" ref="K94:Q94" si="37">K98+K95+K96+K97</f>
        <v>0</v>
      </c>
      <c r="L94" s="112">
        <f t="shared" si="37"/>
        <v>103.7</v>
      </c>
      <c r="M94" s="469">
        <f t="shared" si="37"/>
        <v>0</v>
      </c>
      <c r="N94" s="413">
        <f t="shared" si="37"/>
        <v>0</v>
      </c>
      <c r="O94" s="89">
        <f t="shared" si="37"/>
        <v>2599.1</v>
      </c>
      <c r="P94" s="476">
        <f t="shared" si="37"/>
        <v>20.300000000000196</v>
      </c>
      <c r="Q94" s="469">
        <f t="shared" si="37"/>
        <v>2619.3999999999996</v>
      </c>
    </row>
    <row r="95" spans="1:17">
      <c r="A95" s="370" t="s">
        <v>33</v>
      </c>
      <c r="B95" s="390" t="s">
        <v>30</v>
      </c>
      <c r="C95" s="390" t="s">
        <v>25</v>
      </c>
      <c r="D95" s="390" t="s">
        <v>70</v>
      </c>
      <c r="E95" s="390" t="s">
        <v>107</v>
      </c>
      <c r="F95" s="390" t="s">
        <v>34</v>
      </c>
      <c r="G95" s="67">
        <v>1955</v>
      </c>
      <c r="H95" s="114"/>
      <c r="I95" s="95"/>
      <c r="J95" s="95"/>
      <c r="K95" s="95"/>
      <c r="L95" s="95">
        <v>103.7</v>
      </c>
      <c r="M95" s="497"/>
      <c r="N95" s="418"/>
      <c r="O95" s="378">
        <f t="shared" si="36"/>
        <v>2058.6999999999998</v>
      </c>
      <c r="P95" s="494">
        <f>Q95-O95</f>
        <v>50.300000000000182</v>
      </c>
      <c r="Q95" s="495">
        <v>2109</v>
      </c>
    </row>
    <row r="96" spans="1:17">
      <c r="A96" s="395" t="s">
        <v>38</v>
      </c>
      <c r="B96" s="390" t="s">
        <v>30</v>
      </c>
      <c r="C96" s="390" t="s">
        <v>25</v>
      </c>
      <c r="D96" s="390" t="s">
        <v>70</v>
      </c>
      <c r="E96" s="390" t="s">
        <v>107</v>
      </c>
      <c r="F96" s="390" t="s">
        <v>39</v>
      </c>
      <c r="G96" s="67">
        <v>145.4</v>
      </c>
      <c r="H96" s="114"/>
      <c r="I96" s="95"/>
      <c r="J96" s="95"/>
      <c r="K96" s="95"/>
      <c r="L96" s="95">
        <v>-10</v>
      </c>
      <c r="M96" s="497"/>
      <c r="N96" s="418"/>
      <c r="O96" s="378">
        <f t="shared" si="36"/>
        <v>135.4</v>
      </c>
      <c r="P96" s="494">
        <f t="shared" ref="P96:P98" si="38">Q96-O96</f>
        <v>-48.795910000000006</v>
      </c>
      <c r="Q96" s="495">
        <v>86.604089999999999</v>
      </c>
    </row>
    <row r="97" spans="1:17" ht="22.5">
      <c r="A97" s="394" t="s">
        <v>44</v>
      </c>
      <c r="B97" s="390" t="s">
        <v>30</v>
      </c>
      <c r="C97" s="390" t="s">
        <v>25</v>
      </c>
      <c r="D97" s="390" t="s">
        <v>70</v>
      </c>
      <c r="E97" s="390" t="s">
        <v>107</v>
      </c>
      <c r="F97" s="390" t="s">
        <v>45</v>
      </c>
      <c r="G97" s="67">
        <v>135</v>
      </c>
      <c r="H97" s="114"/>
      <c r="I97" s="95">
        <v>11</v>
      </c>
      <c r="J97" s="95"/>
      <c r="K97" s="95"/>
      <c r="L97" s="95">
        <v>5</v>
      </c>
      <c r="M97" s="497"/>
      <c r="N97" s="418"/>
      <c r="O97" s="378">
        <f t="shared" si="36"/>
        <v>151</v>
      </c>
      <c r="P97" s="494">
        <f t="shared" si="38"/>
        <v>8.5999999999999943</v>
      </c>
      <c r="Q97" s="495">
        <v>159.6</v>
      </c>
    </row>
    <row r="98" spans="1:17">
      <c r="A98" s="394" t="s">
        <v>46</v>
      </c>
      <c r="B98" s="390" t="s">
        <v>30</v>
      </c>
      <c r="C98" s="390" t="s">
        <v>25</v>
      </c>
      <c r="D98" s="390" t="s">
        <v>70</v>
      </c>
      <c r="E98" s="390" t="s">
        <v>107</v>
      </c>
      <c r="F98" s="390" t="s">
        <v>47</v>
      </c>
      <c r="G98" s="67">
        <v>260</v>
      </c>
      <c r="H98" s="114"/>
      <c r="I98" s="95">
        <v>-11</v>
      </c>
      <c r="J98" s="95"/>
      <c r="K98" s="95"/>
      <c r="L98" s="95">
        <v>5</v>
      </c>
      <c r="M98" s="497"/>
      <c r="N98" s="418"/>
      <c r="O98" s="378">
        <f t="shared" si="36"/>
        <v>254</v>
      </c>
      <c r="P98" s="494">
        <f t="shared" si="38"/>
        <v>10.195910000000026</v>
      </c>
      <c r="Q98" s="495">
        <v>264.19591000000003</v>
      </c>
    </row>
    <row r="99" spans="1:17" s="23" customFormat="1" ht="22.5">
      <c r="A99" s="396" t="s">
        <v>108</v>
      </c>
      <c r="B99" s="389" t="s">
        <v>30</v>
      </c>
      <c r="C99" s="389" t="s">
        <v>25</v>
      </c>
      <c r="D99" s="389" t="s">
        <v>70</v>
      </c>
      <c r="E99" s="389" t="s">
        <v>109</v>
      </c>
      <c r="F99" s="389"/>
      <c r="G99" s="112">
        <f>G101</f>
        <v>0</v>
      </c>
      <c r="H99" s="112">
        <f>H101+H100</f>
        <v>2402.9</v>
      </c>
      <c r="I99" s="112">
        <f t="shared" ref="I99:Q99" si="39">I101+I100</f>
        <v>0</v>
      </c>
      <c r="J99" s="112">
        <f t="shared" si="39"/>
        <v>0</v>
      </c>
      <c r="K99" s="112">
        <f t="shared" si="39"/>
        <v>0</v>
      </c>
      <c r="L99" s="112">
        <f t="shared" si="39"/>
        <v>0</v>
      </c>
      <c r="M99" s="469">
        <f t="shared" si="39"/>
        <v>0</v>
      </c>
      <c r="N99" s="413">
        <f t="shared" si="39"/>
        <v>0</v>
      </c>
      <c r="O99" s="89">
        <f t="shared" si="39"/>
        <v>2402.9</v>
      </c>
      <c r="P99" s="476">
        <f t="shared" si="39"/>
        <v>0</v>
      </c>
      <c r="Q99" s="469">
        <f t="shared" si="39"/>
        <v>2402.9</v>
      </c>
    </row>
    <row r="100" spans="1:17" s="69" customFormat="1" ht="22.5">
      <c r="A100" s="394" t="s">
        <v>44</v>
      </c>
      <c r="B100" s="390" t="s">
        <v>30</v>
      </c>
      <c r="C100" s="390" t="s">
        <v>25</v>
      </c>
      <c r="D100" s="390" t="s">
        <v>70</v>
      </c>
      <c r="E100" s="390" t="s">
        <v>109</v>
      </c>
      <c r="F100" s="390" t="s">
        <v>45</v>
      </c>
      <c r="G100" s="67"/>
      <c r="H100" s="67"/>
      <c r="I100" s="68"/>
      <c r="J100" s="68"/>
      <c r="K100" s="68"/>
      <c r="L100" s="68">
        <v>360</v>
      </c>
      <c r="M100" s="503"/>
      <c r="N100" s="414"/>
      <c r="O100" s="378">
        <f t="shared" si="36"/>
        <v>360</v>
      </c>
      <c r="P100" s="494">
        <f>Q100-O100</f>
        <v>1340.4</v>
      </c>
      <c r="Q100" s="495">
        <v>1700.4</v>
      </c>
    </row>
    <row r="101" spans="1:17" ht="13.5" thickBot="1">
      <c r="A101" s="504" t="s">
        <v>46</v>
      </c>
      <c r="B101" s="471" t="s">
        <v>30</v>
      </c>
      <c r="C101" s="471" t="s">
        <v>25</v>
      </c>
      <c r="D101" s="471" t="s">
        <v>70</v>
      </c>
      <c r="E101" s="471" t="s">
        <v>109</v>
      </c>
      <c r="F101" s="471" t="s">
        <v>47</v>
      </c>
      <c r="G101" s="472"/>
      <c r="H101" s="499">
        <f>226.9+2176</f>
        <v>2402.9</v>
      </c>
      <c r="I101" s="500"/>
      <c r="J101" s="500"/>
      <c r="K101" s="500"/>
      <c r="L101" s="500">
        <v>-360</v>
      </c>
      <c r="M101" s="501"/>
      <c r="N101" s="418"/>
      <c r="O101" s="378">
        <f t="shared" si="36"/>
        <v>2042.9</v>
      </c>
      <c r="P101" s="477">
        <f>Q101-O101</f>
        <v>-1340.4</v>
      </c>
      <c r="Q101" s="478">
        <v>702.5</v>
      </c>
    </row>
    <row r="102" spans="1:17" s="23" customFormat="1" ht="38.25" hidden="1">
      <c r="A102" s="443" t="s">
        <v>110</v>
      </c>
      <c r="B102" s="434" t="s">
        <v>30</v>
      </c>
      <c r="C102" s="434" t="s">
        <v>25</v>
      </c>
      <c r="D102" s="434" t="s">
        <v>70</v>
      </c>
      <c r="E102" s="434" t="s">
        <v>111</v>
      </c>
      <c r="F102" s="434"/>
      <c r="G102" s="435">
        <f>G103</f>
        <v>5373</v>
      </c>
      <c r="H102" s="435">
        <f>H103</f>
        <v>0</v>
      </c>
      <c r="I102" s="435">
        <f>I103</f>
        <v>-5373</v>
      </c>
      <c r="J102" s="435">
        <f>J103</f>
        <v>0</v>
      </c>
      <c r="K102" s="435">
        <f t="shared" ref="K102:Q102" si="40">K103</f>
        <v>0</v>
      </c>
      <c r="L102" s="435">
        <f t="shared" si="40"/>
        <v>0</v>
      </c>
      <c r="M102" s="435">
        <f t="shared" si="40"/>
        <v>0</v>
      </c>
      <c r="N102" s="26">
        <f t="shared" si="40"/>
        <v>0</v>
      </c>
      <c r="O102" s="26">
        <f t="shared" si="40"/>
        <v>0</v>
      </c>
      <c r="P102" s="435">
        <f t="shared" si="40"/>
        <v>0</v>
      </c>
      <c r="Q102" s="435">
        <f t="shared" si="40"/>
        <v>0</v>
      </c>
    </row>
    <row r="103" spans="1:17" hidden="1">
      <c r="A103" s="17" t="s">
        <v>67</v>
      </c>
      <c r="B103" s="27" t="s">
        <v>30</v>
      </c>
      <c r="C103" s="27" t="s">
        <v>25</v>
      </c>
      <c r="D103" s="27" t="s">
        <v>70</v>
      </c>
      <c r="E103" s="27" t="s">
        <v>111</v>
      </c>
      <c r="F103" s="27" t="s">
        <v>68</v>
      </c>
      <c r="G103" s="28">
        <v>5373</v>
      </c>
      <c r="H103" s="29"/>
      <c r="I103" s="30">
        <v>-5373</v>
      </c>
      <c r="J103" s="30"/>
      <c r="K103" s="30"/>
      <c r="L103" s="30"/>
      <c r="M103" s="30"/>
      <c r="N103" s="30"/>
      <c r="O103" s="298">
        <f t="shared" si="36"/>
        <v>0</v>
      </c>
      <c r="P103" s="287">
        <f>Q103-O103</f>
        <v>0</v>
      </c>
      <c r="Q103" s="8">
        <v>0</v>
      </c>
    </row>
    <row r="104" spans="1:17" s="23" customFormat="1" hidden="1">
      <c r="A104" s="71" t="s">
        <v>112</v>
      </c>
      <c r="B104" s="25" t="s">
        <v>30</v>
      </c>
      <c r="C104" s="25" t="s">
        <v>25</v>
      </c>
      <c r="D104" s="25" t="s">
        <v>70</v>
      </c>
      <c r="E104" s="25" t="s">
        <v>113</v>
      </c>
      <c r="F104" s="25"/>
      <c r="G104" s="26">
        <f>G105+G106</f>
        <v>0</v>
      </c>
      <c r="H104" s="26">
        <f t="shared" ref="H104:Q104" si="41">H105+H106</f>
        <v>0</v>
      </c>
      <c r="I104" s="26">
        <f t="shared" si="41"/>
        <v>0</v>
      </c>
      <c r="J104" s="26">
        <f t="shared" si="41"/>
        <v>3400</v>
      </c>
      <c r="K104" s="26">
        <f t="shared" si="41"/>
        <v>0</v>
      </c>
      <c r="L104" s="26">
        <f t="shared" si="41"/>
        <v>0</v>
      </c>
      <c r="M104" s="26">
        <f t="shared" si="41"/>
        <v>0</v>
      </c>
      <c r="N104" s="26">
        <f t="shared" si="41"/>
        <v>0</v>
      </c>
      <c r="O104" s="26">
        <f t="shared" si="41"/>
        <v>3400</v>
      </c>
      <c r="P104" s="26">
        <f t="shared" si="41"/>
        <v>0</v>
      </c>
      <c r="Q104" s="26">
        <f t="shared" si="41"/>
        <v>3400</v>
      </c>
    </row>
    <row r="105" spans="1:17" hidden="1">
      <c r="A105" s="17" t="s">
        <v>67</v>
      </c>
      <c r="B105" s="27" t="s">
        <v>30</v>
      </c>
      <c r="C105" s="27" t="s">
        <v>25</v>
      </c>
      <c r="D105" s="27" t="s">
        <v>70</v>
      </c>
      <c r="E105" s="27" t="s">
        <v>113</v>
      </c>
      <c r="F105" s="27" t="s">
        <v>68</v>
      </c>
      <c r="G105" s="28"/>
      <c r="H105" s="29"/>
      <c r="I105" s="30"/>
      <c r="J105" s="30">
        <v>3400</v>
      </c>
      <c r="K105" s="30"/>
      <c r="L105" s="30">
        <v>-3400</v>
      </c>
      <c r="M105" s="30"/>
      <c r="N105" s="30"/>
      <c r="O105" s="298">
        <f t="shared" si="36"/>
        <v>0</v>
      </c>
      <c r="P105" s="287">
        <f>Q105-O105</f>
        <v>0</v>
      </c>
      <c r="Q105" s="8">
        <v>0</v>
      </c>
    </row>
    <row r="106" spans="1:17" hidden="1">
      <c r="A106" s="72" t="s">
        <v>114</v>
      </c>
      <c r="B106" s="27" t="s">
        <v>30</v>
      </c>
      <c r="C106" s="27" t="s">
        <v>25</v>
      </c>
      <c r="D106" s="27" t="s">
        <v>70</v>
      </c>
      <c r="E106" s="27" t="s">
        <v>113</v>
      </c>
      <c r="F106" s="27" t="s">
        <v>115</v>
      </c>
      <c r="G106" s="28"/>
      <c r="H106" s="29"/>
      <c r="I106" s="30"/>
      <c r="J106" s="30"/>
      <c r="K106" s="30"/>
      <c r="L106" s="30">
        <v>3400</v>
      </c>
      <c r="M106" s="30"/>
      <c r="N106" s="30"/>
      <c r="O106" s="298">
        <f t="shared" si="36"/>
        <v>3400</v>
      </c>
      <c r="P106" s="287">
        <f>Q106-O106</f>
        <v>0</v>
      </c>
      <c r="Q106" s="8">
        <v>3400</v>
      </c>
    </row>
    <row r="107" spans="1:17" s="23" customFormat="1">
      <c r="A107" s="496" t="s">
        <v>116</v>
      </c>
      <c r="B107" s="466" t="s">
        <v>30</v>
      </c>
      <c r="C107" s="466" t="s">
        <v>25</v>
      </c>
      <c r="D107" s="466" t="s">
        <v>70</v>
      </c>
      <c r="E107" s="466" t="s">
        <v>117</v>
      </c>
      <c r="F107" s="466"/>
      <c r="G107" s="467">
        <f>G108</f>
        <v>0</v>
      </c>
      <c r="H107" s="467">
        <f>H108</f>
        <v>0</v>
      </c>
      <c r="I107" s="467">
        <f>I108</f>
        <v>0</v>
      </c>
      <c r="J107" s="467">
        <f>J108</f>
        <v>1231</v>
      </c>
      <c r="K107" s="467">
        <f t="shared" ref="K107:Q107" si="42">K108</f>
        <v>0</v>
      </c>
      <c r="L107" s="467">
        <f t="shared" si="42"/>
        <v>0</v>
      </c>
      <c r="M107" s="468">
        <f t="shared" si="42"/>
        <v>0</v>
      </c>
      <c r="N107" s="413">
        <f t="shared" si="42"/>
        <v>0</v>
      </c>
      <c r="O107" s="89">
        <f t="shared" si="42"/>
        <v>1231</v>
      </c>
      <c r="P107" s="475">
        <f t="shared" si="42"/>
        <v>0</v>
      </c>
      <c r="Q107" s="468">
        <f t="shared" si="42"/>
        <v>1231</v>
      </c>
    </row>
    <row r="108" spans="1:17" ht="23.25" thickBot="1">
      <c r="A108" s="504" t="s">
        <v>118</v>
      </c>
      <c r="B108" s="471" t="s">
        <v>30</v>
      </c>
      <c r="C108" s="471" t="s">
        <v>25</v>
      </c>
      <c r="D108" s="471" t="s">
        <v>70</v>
      </c>
      <c r="E108" s="471" t="s">
        <v>117</v>
      </c>
      <c r="F108" s="471" t="s">
        <v>119</v>
      </c>
      <c r="G108" s="472"/>
      <c r="H108" s="499"/>
      <c r="I108" s="500"/>
      <c r="J108" s="500">
        <v>1231</v>
      </c>
      <c r="K108" s="500"/>
      <c r="L108" s="500"/>
      <c r="M108" s="501"/>
      <c r="N108" s="418"/>
      <c r="O108" s="378">
        <f t="shared" si="36"/>
        <v>1231</v>
      </c>
      <c r="P108" s="477">
        <f>Q108-O108</f>
        <v>0</v>
      </c>
      <c r="Q108" s="478">
        <v>1231</v>
      </c>
    </row>
    <row r="109" spans="1:17" s="23" customFormat="1" hidden="1">
      <c r="A109" s="444" t="s">
        <v>120</v>
      </c>
      <c r="B109" s="434" t="s">
        <v>30</v>
      </c>
      <c r="C109" s="434" t="s">
        <v>25</v>
      </c>
      <c r="D109" s="434" t="s">
        <v>70</v>
      </c>
      <c r="E109" s="434" t="s">
        <v>121</v>
      </c>
      <c r="F109" s="434"/>
      <c r="G109" s="435">
        <f>G110+G111</f>
        <v>564.29</v>
      </c>
      <c r="H109" s="435">
        <f t="shared" ref="H109:Q109" si="43">H110+H111</f>
        <v>0</v>
      </c>
      <c r="I109" s="435">
        <f t="shared" si="43"/>
        <v>0</v>
      </c>
      <c r="J109" s="435">
        <f t="shared" si="43"/>
        <v>0</v>
      </c>
      <c r="K109" s="435">
        <f t="shared" si="43"/>
        <v>0</v>
      </c>
      <c r="L109" s="435">
        <f t="shared" si="43"/>
        <v>0</v>
      </c>
      <c r="M109" s="435">
        <f t="shared" si="43"/>
        <v>0</v>
      </c>
      <c r="N109" s="26">
        <f t="shared" si="43"/>
        <v>0</v>
      </c>
      <c r="O109" s="26">
        <f t="shared" si="43"/>
        <v>564.29</v>
      </c>
      <c r="P109" s="435">
        <f t="shared" si="43"/>
        <v>564.29</v>
      </c>
      <c r="Q109" s="435">
        <f t="shared" si="43"/>
        <v>564.29</v>
      </c>
    </row>
    <row r="110" spans="1:17" ht="25.5" hidden="1">
      <c r="A110" s="74" t="s">
        <v>118</v>
      </c>
      <c r="B110" s="27" t="s">
        <v>30</v>
      </c>
      <c r="C110" s="27" t="s">
        <v>25</v>
      </c>
      <c r="D110" s="27" t="s">
        <v>70</v>
      </c>
      <c r="E110" s="27" t="s">
        <v>121</v>
      </c>
      <c r="F110" s="27" t="s">
        <v>119</v>
      </c>
      <c r="G110" s="28">
        <v>564.29</v>
      </c>
      <c r="H110" s="29"/>
      <c r="I110" s="30"/>
      <c r="J110" s="30"/>
      <c r="K110" s="30"/>
      <c r="L110" s="30"/>
      <c r="M110" s="30">
        <v>-564.29</v>
      </c>
      <c r="N110" s="30"/>
      <c r="O110" s="298">
        <f t="shared" si="36"/>
        <v>0</v>
      </c>
      <c r="P110" s="287">
        <f>Q110-N110</f>
        <v>0</v>
      </c>
      <c r="Q110" s="8">
        <v>0</v>
      </c>
    </row>
    <row r="111" spans="1:17" hidden="1">
      <c r="A111" s="72" t="s">
        <v>114</v>
      </c>
      <c r="B111" s="27" t="s">
        <v>30</v>
      </c>
      <c r="C111" s="27" t="s">
        <v>25</v>
      </c>
      <c r="D111" s="27" t="s">
        <v>70</v>
      </c>
      <c r="E111" s="27" t="s">
        <v>121</v>
      </c>
      <c r="F111" s="27" t="s">
        <v>115</v>
      </c>
      <c r="G111" s="28"/>
      <c r="H111" s="29"/>
      <c r="I111" s="30"/>
      <c r="J111" s="30"/>
      <c r="K111" s="30"/>
      <c r="L111" s="30"/>
      <c r="M111" s="30">
        <v>564.29</v>
      </c>
      <c r="N111" s="30"/>
      <c r="O111" s="298">
        <f t="shared" si="36"/>
        <v>564.29</v>
      </c>
      <c r="P111" s="287">
        <f>Q111-N111</f>
        <v>564.29</v>
      </c>
      <c r="Q111" s="8">
        <v>564.29</v>
      </c>
    </row>
    <row r="112" spans="1:17" s="23" customFormat="1" hidden="1">
      <c r="A112" s="75" t="s">
        <v>122</v>
      </c>
      <c r="B112" s="25" t="s">
        <v>30</v>
      </c>
      <c r="C112" s="25" t="s">
        <v>25</v>
      </c>
      <c r="D112" s="25" t="s">
        <v>70</v>
      </c>
      <c r="E112" s="25" t="s">
        <v>123</v>
      </c>
      <c r="F112" s="25"/>
      <c r="G112" s="26">
        <f>G113</f>
        <v>0</v>
      </c>
      <c r="H112" s="26">
        <f>H113</f>
        <v>0</v>
      </c>
      <c r="I112" s="26">
        <f>I113</f>
        <v>127.872</v>
      </c>
      <c r="J112" s="26">
        <f>J113</f>
        <v>0</v>
      </c>
      <c r="K112" s="26">
        <f t="shared" ref="K112:Q112" si="44">K113</f>
        <v>0</v>
      </c>
      <c r="L112" s="26">
        <f t="shared" si="44"/>
        <v>0</v>
      </c>
      <c r="M112" s="26">
        <f t="shared" si="44"/>
        <v>0</v>
      </c>
      <c r="N112" s="26">
        <f t="shared" si="44"/>
        <v>0</v>
      </c>
      <c r="O112" s="26">
        <f t="shared" si="44"/>
        <v>127.872</v>
      </c>
      <c r="P112" s="26">
        <f t="shared" si="44"/>
        <v>0</v>
      </c>
      <c r="Q112" s="26">
        <f t="shared" si="44"/>
        <v>127.872</v>
      </c>
    </row>
    <row r="113" spans="1:19" hidden="1">
      <c r="A113" s="33" t="s">
        <v>50</v>
      </c>
      <c r="B113" s="27" t="s">
        <v>30</v>
      </c>
      <c r="C113" s="27" t="s">
        <v>25</v>
      </c>
      <c r="D113" s="27" t="s">
        <v>70</v>
      </c>
      <c r="E113" s="27" t="s">
        <v>123</v>
      </c>
      <c r="F113" s="27" t="s">
        <v>51</v>
      </c>
      <c r="G113" s="28"/>
      <c r="H113" s="29"/>
      <c r="I113" s="30">
        <v>127.872</v>
      </c>
      <c r="J113" s="30"/>
      <c r="K113" s="30"/>
      <c r="L113" s="30"/>
      <c r="M113" s="30"/>
      <c r="N113" s="30"/>
      <c r="O113" s="298">
        <f t="shared" si="36"/>
        <v>127.872</v>
      </c>
      <c r="P113" s="287">
        <f>Q113-O113</f>
        <v>0</v>
      </c>
      <c r="Q113" s="8">
        <v>127.872</v>
      </c>
    </row>
    <row r="114" spans="1:19" s="23" customFormat="1" hidden="1">
      <c r="A114" s="76" t="s">
        <v>124</v>
      </c>
      <c r="B114" s="77" t="s">
        <v>30</v>
      </c>
      <c r="C114" s="77" t="s">
        <v>25</v>
      </c>
      <c r="D114" s="77" t="s">
        <v>70</v>
      </c>
      <c r="E114" s="77" t="s">
        <v>125</v>
      </c>
      <c r="F114" s="77"/>
      <c r="G114" s="78">
        <f>G115</f>
        <v>0</v>
      </c>
      <c r="H114" s="78">
        <f t="shared" ref="H114:Q114" si="45">H115</f>
        <v>0</v>
      </c>
      <c r="I114" s="78">
        <f t="shared" si="45"/>
        <v>0</v>
      </c>
      <c r="J114" s="78">
        <f t="shared" si="45"/>
        <v>0</v>
      </c>
      <c r="K114" s="78">
        <f t="shared" si="45"/>
        <v>599</v>
      </c>
      <c r="L114" s="78">
        <f t="shared" si="45"/>
        <v>0.9</v>
      </c>
      <c r="M114" s="78">
        <f t="shared" si="45"/>
        <v>0</v>
      </c>
      <c r="N114" s="78">
        <f t="shared" si="45"/>
        <v>0</v>
      </c>
      <c r="O114" s="78">
        <f>O115</f>
        <v>599.9</v>
      </c>
      <c r="P114" s="78">
        <f t="shared" si="45"/>
        <v>0</v>
      </c>
      <c r="Q114" s="78">
        <f t="shared" si="45"/>
        <v>599.9</v>
      </c>
    </row>
    <row r="115" spans="1:19" hidden="1">
      <c r="A115" s="33" t="s">
        <v>46</v>
      </c>
      <c r="B115" s="27" t="s">
        <v>30</v>
      </c>
      <c r="C115" s="27" t="s">
        <v>25</v>
      </c>
      <c r="D115" s="27" t="s">
        <v>70</v>
      </c>
      <c r="E115" s="27" t="s">
        <v>125</v>
      </c>
      <c r="F115" s="27" t="s">
        <v>47</v>
      </c>
      <c r="G115" s="28"/>
      <c r="H115" s="29"/>
      <c r="I115" s="30"/>
      <c r="J115" s="30"/>
      <c r="K115" s="30">
        <v>599</v>
      </c>
      <c r="L115" s="30">
        <v>0.9</v>
      </c>
      <c r="M115" s="30"/>
      <c r="N115" s="30"/>
      <c r="O115" s="298">
        <f t="shared" si="36"/>
        <v>599.9</v>
      </c>
      <c r="P115" s="287">
        <f>Q115-O115</f>
        <v>0</v>
      </c>
      <c r="Q115" s="8">
        <v>599.9</v>
      </c>
    </row>
    <row r="116" spans="1:19" s="23" customFormat="1">
      <c r="A116" s="507"/>
      <c r="B116" s="466" t="s">
        <v>30</v>
      </c>
      <c r="C116" s="466" t="s">
        <v>25</v>
      </c>
      <c r="D116" s="466" t="s">
        <v>70</v>
      </c>
      <c r="E116" s="466" t="s">
        <v>1100</v>
      </c>
      <c r="F116" s="466"/>
      <c r="G116" s="467"/>
      <c r="H116" s="508"/>
      <c r="I116" s="509"/>
      <c r="J116" s="509"/>
      <c r="K116" s="509"/>
      <c r="L116" s="509"/>
      <c r="M116" s="510"/>
      <c r="N116" s="421">
        <f>N117</f>
        <v>0</v>
      </c>
      <c r="O116" s="328">
        <f t="shared" ref="O116:Q116" si="46">O117</f>
        <v>0</v>
      </c>
      <c r="P116" s="514">
        <f t="shared" si="46"/>
        <v>2507.6</v>
      </c>
      <c r="Q116" s="510">
        <f t="shared" si="46"/>
        <v>2507.6</v>
      </c>
    </row>
    <row r="117" spans="1:19">
      <c r="A117" s="394" t="s">
        <v>1101</v>
      </c>
      <c r="B117" s="390" t="s">
        <v>30</v>
      </c>
      <c r="C117" s="390" t="s">
        <v>25</v>
      </c>
      <c r="D117" s="390" t="s">
        <v>70</v>
      </c>
      <c r="E117" s="390" t="s">
        <v>1100</v>
      </c>
      <c r="F117" s="390" t="s">
        <v>119</v>
      </c>
      <c r="G117" s="67"/>
      <c r="H117" s="114"/>
      <c r="I117" s="95"/>
      <c r="J117" s="95"/>
      <c r="K117" s="95"/>
      <c r="L117" s="95"/>
      <c r="M117" s="497"/>
      <c r="N117" s="418"/>
      <c r="O117" s="378"/>
      <c r="P117" s="494">
        <f>Q117-O117</f>
        <v>2507.6</v>
      </c>
      <c r="Q117" s="495">
        <v>2507.6</v>
      </c>
    </row>
    <row r="118" spans="1:19">
      <c r="A118" s="388" t="s">
        <v>126</v>
      </c>
      <c r="B118" s="389"/>
      <c r="C118" s="389" t="s">
        <v>31</v>
      </c>
      <c r="D118" s="389" t="s">
        <v>127</v>
      </c>
      <c r="E118" s="389"/>
      <c r="F118" s="390"/>
      <c r="G118" s="112">
        <f>G119+G121</f>
        <v>2234.1260000000002</v>
      </c>
      <c r="H118" s="112">
        <f t="shared" ref="H118:Q118" si="47">H119+H121</f>
        <v>0</v>
      </c>
      <c r="I118" s="112">
        <f t="shared" si="47"/>
        <v>0</v>
      </c>
      <c r="J118" s="112">
        <f t="shared" si="47"/>
        <v>197.65099999999998</v>
      </c>
      <c r="K118" s="112">
        <f t="shared" si="47"/>
        <v>0</v>
      </c>
      <c r="L118" s="112">
        <f t="shared" si="47"/>
        <v>0</v>
      </c>
      <c r="M118" s="469">
        <f t="shared" si="47"/>
        <v>0</v>
      </c>
      <c r="N118" s="413">
        <f t="shared" si="47"/>
        <v>0</v>
      </c>
      <c r="O118" s="89">
        <f t="shared" si="47"/>
        <v>2431.777</v>
      </c>
      <c r="P118" s="476">
        <f t="shared" si="47"/>
        <v>0</v>
      </c>
      <c r="Q118" s="469">
        <f t="shared" si="47"/>
        <v>2431.777</v>
      </c>
    </row>
    <row r="119" spans="1:19" s="34" customFormat="1" ht="22.5">
      <c r="A119" s="388" t="s">
        <v>128</v>
      </c>
      <c r="B119" s="389" t="s">
        <v>30</v>
      </c>
      <c r="C119" s="389" t="s">
        <v>31</v>
      </c>
      <c r="D119" s="389" t="s">
        <v>127</v>
      </c>
      <c r="E119" s="389" t="s">
        <v>129</v>
      </c>
      <c r="F119" s="389"/>
      <c r="G119" s="112">
        <f>G120</f>
        <v>2234.1260000000002</v>
      </c>
      <c r="H119" s="112">
        <f>H120</f>
        <v>0</v>
      </c>
      <c r="I119" s="112">
        <f>I120</f>
        <v>0</v>
      </c>
      <c r="J119" s="112">
        <f>J120</f>
        <v>-112.09</v>
      </c>
      <c r="K119" s="112">
        <f t="shared" ref="K119:Q119" si="48">K120</f>
        <v>0</v>
      </c>
      <c r="L119" s="112">
        <f t="shared" si="48"/>
        <v>0</v>
      </c>
      <c r="M119" s="469">
        <f t="shared" si="48"/>
        <v>0</v>
      </c>
      <c r="N119" s="413">
        <f t="shared" si="48"/>
        <v>0</v>
      </c>
      <c r="O119" s="283">
        <f t="shared" si="48"/>
        <v>2122.0360000000001</v>
      </c>
      <c r="P119" s="515">
        <f t="shared" si="48"/>
        <v>0</v>
      </c>
      <c r="Q119" s="469">
        <f t="shared" si="48"/>
        <v>2122.0360000000001</v>
      </c>
    </row>
    <row r="120" spans="1:19">
      <c r="A120" s="398" t="s">
        <v>130</v>
      </c>
      <c r="B120" s="390" t="s">
        <v>30</v>
      </c>
      <c r="C120" s="390" t="s">
        <v>31</v>
      </c>
      <c r="D120" s="390" t="s">
        <v>127</v>
      </c>
      <c r="E120" s="390" t="s">
        <v>129</v>
      </c>
      <c r="F120" s="390" t="s">
        <v>131</v>
      </c>
      <c r="G120" s="67">
        <v>2234.1260000000002</v>
      </c>
      <c r="H120" s="114"/>
      <c r="I120" s="95"/>
      <c r="J120" s="95">
        <v>-112.09</v>
      </c>
      <c r="K120" s="95"/>
      <c r="L120" s="95"/>
      <c r="M120" s="497"/>
      <c r="N120" s="418"/>
      <c r="O120" s="378">
        <f t="shared" si="36"/>
        <v>2122.0360000000001</v>
      </c>
      <c r="P120" s="494">
        <f>Q120-O120</f>
        <v>0</v>
      </c>
      <c r="Q120" s="495">
        <v>2122.0360000000001</v>
      </c>
    </row>
    <row r="121" spans="1:19" s="23" customFormat="1" ht="67.5">
      <c r="A121" s="403" t="s">
        <v>132</v>
      </c>
      <c r="B121" s="389" t="s">
        <v>30</v>
      </c>
      <c r="C121" s="389" t="s">
        <v>31</v>
      </c>
      <c r="D121" s="389" t="s">
        <v>127</v>
      </c>
      <c r="E121" s="389" t="s">
        <v>133</v>
      </c>
      <c r="F121" s="389"/>
      <c r="G121" s="112">
        <f>G122</f>
        <v>0</v>
      </c>
      <c r="H121" s="112">
        <f>H122</f>
        <v>0</v>
      </c>
      <c r="I121" s="112">
        <f>I122</f>
        <v>0</v>
      </c>
      <c r="J121" s="112">
        <f>J122</f>
        <v>309.74099999999999</v>
      </c>
      <c r="K121" s="112">
        <f t="shared" ref="K121:Q121" si="49">K122</f>
        <v>0</v>
      </c>
      <c r="L121" s="112">
        <f t="shared" si="49"/>
        <v>0</v>
      </c>
      <c r="M121" s="469">
        <f t="shared" si="49"/>
        <v>0</v>
      </c>
      <c r="N121" s="413">
        <f t="shared" si="49"/>
        <v>0</v>
      </c>
      <c r="O121" s="89">
        <f t="shared" si="49"/>
        <v>309.74099999999999</v>
      </c>
      <c r="P121" s="476">
        <f t="shared" si="49"/>
        <v>0</v>
      </c>
      <c r="Q121" s="469">
        <f t="shared" si="49"/>
        <v>309.74099999999999</v>
      </c>
    </row>
    <row r="122" spans="1:19">
      <c r="A122" s="399" t="s">
        <v>114</v>
      </c>
      <c r="B122" s="390" t="s">
        <v>30</v>
      </c>
      <c r="C122" s="390" t="s">
        <v>31</v>
      </c>
      <c r="D122" s="390" t="s">
        <v>127</v>
      </c>
      <c r="E122" s="390" t="s">
        <v>133</v>
      </c>
      <c r="F122" s="390" t="s">
        <v>115</v>
      </c>
      <c r="G122" s="67"/>
      <c r="H122" s="114"/>
      <c r="I122" s="95"/>
      <c r="J122" s="95">
        <v>309.74099999999999</v>
      </c>
      <c r="K122" s="95"/>
      <c r="L122" s="95"/>
      <c r="M122" s="497"/>
      <c r="N122" s="418"/>
      <c r="O122" s="378">
        <f t="shared" si="36"/>
        <v>309.74099999999999</v>
      </c>
      <c r="P122" s="494">
        <f>Q122-O122</f>
        <v>0</v>
      </c>
      <c r="Q122" s="495">
        <v>309.74099999999999</v>
      </c>
    </row>
    <row r="123" spans="1:19" ht="23.25" thickBot="1">
      <c r="A123" s="511" t="s">
        <v>134</v>
      </c>
      <c r="B123" s="512"/>
      <c r="C123" s="512" t="s">
        <v>127</v>
      </c>
      <c r="D123" s="512"/>
      <c r="E123" s="512"/>
      <c r="F123" s="512"/>
      <c r="G123" s="387">
        <f>G139</f>
        <v>200</v>
      </c>
      <c r="H123" s="387">
        <f t="shared" ref="H123:Q123" si="50">H139</f>
        <v>0</v>
      </c>
      <c r="I123" s="387">
        <f t="shared" si="50"/>
        <v>0</v>
      </c>
      <c r="J123" s="387">
        <f t="shared" si="50"/>
        <v>0</v>
      </c>
      <c r="K123" s="387">
        <f t="shared" si="50"/>
        <v>0</v>
      </c>
      <c r="L123" s="387">
        <f t="shared" si="50"/>
        <v>0</v>
      </c>
      <c r="M123" s="513">
        <f t="shared" si="50"/>
        <v>0</v>
      </c>
      <c r="N123" s="413">
        <f t="shared" si="50"/>
        <v>0</v>
      </c>
      <c r="O123" s="89">
        <f t="shared" si="50"/>
        <v>200</v>
      </c>
      <c r="P123" s="516">
        <f t="shared" si="50"/>
        <v>19.654969999999992</v>
      </c>
      <c r="Q123" s="513">
        <f t="shared" si="50"/>
        <v>219.65496999999999</v>
      </c>
    </row>
    <row r="124" spans="1:19" hidden="1">
      <c r="A124" s="445" t="s">
        <v>135</v>
      </c>
      <c r="B124" s="430"/>
      <c r="C124" s="430" t="s">
        <v>127</v>
      </c>
      <c r="D124" s="430" t="s">
        <v>31</v>
      </c>
      <c r="E124" s="430"/>
      <c r="F124" s="430"/>
      <c r="G124" s="431">
        <f>G126</f>
        <v>600</v>
      </c>
      <c r="H124" s="431">
        <f>H126</f>
        <v>0</v>
      </c>
      <c r="I124" s="431">
        <f>I126</f>
        <v>0</v>
      </c>
      <c r="J124" s="431">
        <f>J126</f>
        <v>0</v>
      </c>
      <c r="K124" s="431">
        <f t="shared" ref="K124:Q124" si="51">K126</f>
        <v>0</v>
      </c>
      <c r="L124" s="431">
        <f t="shared" si="51"/>
        <v>300</v>
      </c>
      <c r="M124" s="431">
        <f t="shared" si="51"/>
        <v>0</v>
      </c>
      <c r="N124" s="22">
        <f t="shared" si="51"/>
        <v>0</v>
      </c>
      <c r="O124" s="22">
        <f t="shared" si="51"/>
        <v>900</v>
      </c>
      <c r="P124" s="431">
        <f t="shared" si="51"/>
        <v>0</v>
      </c>
      <c r="Q124" s="431">
        <f t="shared" si="51"/>
        <v>900</v>
      </c>
    </row>
    <row r="125" spans="1:19" ht="28.5" hidden="1" customHeight="1">
      <c r="A125" s="80" t="s">
        <v>136</v>
      </c>
      <c r="B125" s="49" t="s">
        <v>30</v>
      </c>
      <c r="C125" s="49" t="s">
        <v>127</v>
      </c>
      <c r="D125" s="49" t="s">
        <v>31</v>
      </c>
      <c r="E125" s="49" t="s">
        <v>137</v>
      </c>
      <c r="F125" s="49"/>
      <c r="G125" s="81">
        <f>G126</f>
        <v>600</v>
      </c>
      <c r="H125" s="81">
        <f>H126</f>
        <v>0</v>
      </c>
      <c r="I125" s="81">
        <f>I126</f>
        <v>0</v>
      </c>
      <c r="J125" s="81">
        <f>J126</f>
        <v>0</v>
      </c>
      <c r="K125" s="81">
        <f t="shared" ref="K125:Q125" si="52">K126</f>
        <v>0</v>
      </c>
      <c r="L125" s="81">
        <f t="shared" si="52"/>
        <v>300</v>
      </c>
      <c r="M125" s="81">
        <f t="shared" si="52"/>
        <v>0</v>
      </c>
      <c r="N125" s="81">
        <f t="shared" si="52"/>
        <v>0</v>
      </c>
      <c r="O125" s="81">
        <f t="shared" si="52"/>
        <v>900</v>
      </c>
      <c r="P125" s="81">
        <f t="shared" si="52"/>
        <v>0</v>
      </c>
      <c r="Q125" s="81">
        <f t="shared" si="52"/>
        <v>900</v>
      </c>
      <c r="S125" s="1" t="s">
        <v>138</v>
      </c>
    </row>
    <row r="126" spans="1:19" s="23" customFormat="1" ht="39" hidden="1" customHeight="1">
      <c r="A126" s="79" t="s">
        <v>139</v>
      </c>
      <c r="B126" s="21" t="s">
        <v>30</v>
      </c>
      <c r="C126" s="21" t="s">
        <v>127</v>
      </c>
      <c r="D126" s="21" t="s">
        <v>31</v>
      </c>
      <c r="E126" s="21" t="s">
        <v>140</v>
      </c>
      <c r="F126" s="21"/>
      <c r="G126" s="22">
        <f>G133+G131+G129+G127+G135+G137</f>
        <v>600</v>
      </c>
      <c r="H126" s="22">
        <f t="shared" ref="H126:Q126" si="53">H133+H131+H129+H127+H135+H137</f>
        <v>0</v>
      </c>
      <c r="I126" s="22">
        <f t="shared" si="53"/>
        <v>0</v>
      </c>
      <c r="J126" s="22">
        <f t="shared" si="53"/>
        <v>0</v>
      </c>
      <c r="K126" s="22">
        <f t="shared" si="53"/>
        <v>0</v>
      </c>
      <c r="L126" s="22">
        <f t="shared" si="53"/>
        <v>300</v>
      </c>
      <c r="M126" s="22">
        <f t="shared" si="53"/>
        <v>0</v>
      </c>
      <c r="N126" s="22">
        <f t="shared" si="53"/>
        <v>0</v>
      </c>
      <c r="O126" s="22">
        <f t="shared" si="53"/>
        <v>900</v>
      </c>
      <c r="P126" s="22">
        <f t="shared" si="53"/>
        <v>0</v>
      </c>
      <c r="Q126" s="22">
        <f t="shared" si="53"/>
        <v>900</v>
      </c>
    </row>
    <row r="127" spans="1:19" s="23" customFormat="1" ht="76.5" hidden="1">
      <c r="A127" s="79" t="s">
        <v>141</v>
      </c>
      <c r="B127" s="21" t="s">
        <v>30</v>
      </c>
      <c r="C127" s="21" t="s">
        <v>127</v>
      </c>
      <c r="D127" s="21" t="s">
        <v>31</v>
      </c>
      <c r="E127" s="21" t="s">
        <v>142</v>
      </c>
      <c r="F127" s="21"/>
      <c r="G127" s="22">
        <f>G128</f>
        <v>150</v>
      </c>
      <c r="H127" s="22">
        <f>H128</f>
        <v>0</v>
      </c>
      <c r="I127" s="22">
        <f>I128</f>
        <v>0</v>
      </c>
      <c r="J127" s="22">
        <f>J128</f>
        <v>0</v>
      </c>
      <c r="K127" s="22">
        <f t="shared" ref="K127:Q127" si="54">K128</f>
        <v>0</v>
      </c>
      <c r="L127" s="22">
        <f t="shared" si="54"/>
        <v>0</v>
      </c>
      <c r="M127" s="22">
        <f t="shared" si="54"/>
        <v>0</v>
      </c>
      <c r="N127" s="22">
        <f t="shared" si="54"/>
        <v>0</v>
      </c>
      <c r="O127" s="22">
        <f t="shared" si="54"/>
        <v>150</v>
      </c>
      <c r="P127" s="22">
        <f t="shared" si="54"/>
        <v>0</v>
      </c>
      <c r="Q127" s="22">
        <f t="shared" si="54"/>
        <v>150</v>
      </c>
    </row>
    <row r="128" spans="1:19" hidden="1">
      <c r="A128" s="31" t="s">
        <v>46</v>
      </c>
      <c r="B128" s="27" t="s">
        <v>30</v>
      </c>
      <c r="C128" s="27" t="s">
        <v>127</v>
      </c>
      <c r="D128" s="27" t="s">
        <v>31</v>
      </c>
      <c r="E128" s="27" t="s">
        <v>142</v>
      </c>
      <c r="F128" s="27" t="s">
        <v>47</v>
      </c>
      <c r="G128" s="28">
        <v>150</v>
      </c>
      <c r="H128" s="29"/>
      <c r="I128" s="30"/>
      <c r="J128" s="30"/>
      <c r="K128" s="30"/>
      <c r="L128" s="30"/>
      <c r="M128" s="30"/>
      <c r="N128" s="30"/>
      <c r="O128" s="298">
        <f t="shared" si="36"/>
        <v>150</v>
      </c>
      <c r="P128" s="287">
        <f>Q128-O128</f>
        <v>0</v>
      </c>
      <c r="Q128" s="8">
        <v>150</v>
      </c>
    </row>
    <row r="129" spans="1:17" s="23" customFormat="1" ht="51" hidden="1">
      <c r="A129" s="79" t="s">
        <v>143</v>
      </c>
      <c r="B129" s="21" t="s">
        <v>30</v>
      </c>
      <c r="C129" s="21" t="s">
        <v>127</v>
      </c>
      <c r="D129" s="21" t="s">
        <v>31</v>
      </c>
      <c r="E129" s="21" t="s">
        <v>144</v>
      </c>
      <c r="F129" s="21"/>
      <c r="G129" s="22">
        <f>G130</f>
        <v>200</v>
      </c>
      <c r="H129" s="22">
        <f>H130</f>
        <v>0</v>
      </c>
      <c r="I129" s="22">
        <f>I130</f>
        <v>0</v>
      </c>
      <c r="J129" s="22">
        <f>J130</f>
        <v>0</v>
      </c>
      <c r="K129" s="22">
        <f t="shared" ref="K129:Q129" si="55">K130</f>
        <v>0</v>
      </c>
      <c r="L129" s="22">
        <f t="shared" si="55"/>
        <v>0</v>
      </c>
      <c r="M129" s="22">
        <f t="shared" si="55"/>
        <v>0</v>
      </c>
      <c r="N129" s="22">
        <f t="shared" si="55"/>
        <v>0</v>
      </c>
      <c r="O129" s="22">
        <f t="shared" si="55"/>
        <v>200</v>
      </c>
      <c r="P129" s="22">
        <f t="shared" si="55"/>
        <v>0</v>
      </c>
      <c r="Q129" s="22">
        <f t="shared" si="55"/>
        <v>200</v>
      </c>
    </row>
    <row r="130" spans="1:17" hidden="1">
      <c r="A130" s="31" t="s">
        <v>46</v>
      </c>
      <c r="B130" s="27" t="s">
        <v>30</v>
      </c>
      <c r="C130" s="27" t="s">
        <v>127</v>
      </c>
      <c r="D130" s="27" t="s">
        <v>31</v>
      </c>
      <c r="E130" s="27" t="s">
        <v>144</v>
      </c>
      <c r="F130" s="27" t="s">
        <v>47</v>
      </c>
      <c r="G130" s="28">
        <v>200</v>
      </c>
      <c r="H130" s="29"/>
      <c r="I130" s="30"/>
      <c r="J130" s="30"/>
      <c r="K130" s="30"/>
      <c r="L130" s="30"/>
      <c r="M130" s="30"/>
      <c r="N130" s="30"/>
      <c r="O130" s="298">
        <f t="shared" si="36"/>
        <v>200</v>
      </c>
      <c r="P130" s="287">
        <f>Q130-O130</f>
        <v>0</v>
      </c>
      <c r="Q130" s="8">
        <v>200</v>
      </c>
    </row>
    <row r="131" spans="1:17" s="23" customFormat="1" ht="51" hidden="1">
      <c r="A131" s="79" t="s">
        <v>145</v>
      </c>
      <c r="B131" s="21" t="s">
        <v>30</v>
      </c>
      <c r="C131" s="21" t="s">
        <v>127</v>
      </c>
      <c r="D131" s="21" t="s">
        <v>31</v>
      </c>
      <c r="E131" s="21" t="s">
        <v>146</v>
      </c>
      <c r="F131" s="21"/>
      <c r="G131" s="22">
        <f>G132</f>
        <v>100</v>
      </c>
      <c r="H131" s="22">
        <f>H132</f>
        <v>0</v>
      </c>
      <c r="I131" s="22">
        <f>I132</f>
        <v>-20</v>
      </c>
      <c r="J131" s="22">
        <f>J132</f>
        <v>0</v>
      </c>
      <c r="K131" s="22">
        <f t="shared" ref="K131:Q131" si="56">K132</f>
        <v>0</v>
      </c>
      <c r="L131" s="22">
        <f t="shared" si="56"/>
        <v>0</v>
      </c>
      <c r="M131" s="22">
        <f t="shared" si="56"/>
        <v>0</v>
      </c>
      <c r="N131" s="22">
        <f t="shared" si="56"/>
        <v>0</v>
      </c>
      <c r="O131" s="22">
        <f t="shared" si="56"/>
        <v>80</v>
      </c>
      <c r="P131" s="22">
        <f t="shared" si="56"/>
        <v>0</v>
      </c>
      <c r="Q131" s="22">
        <f t="shared" si="56"/>
        <v>80</v>
      </c>
    </row>
    <row r="132" spans="1:17" hidden="1">
      <c r="A132" s="31" t="s">
        <v>46</v>
      </c>
      <c r="B132" s="27" t="s">
        <v>30</v>
      </c>
      <c r="C132" s="27" t="s">
        <v>127</v>
      </c>
      <c r="D132" s="27" t="s">
        <v>31</v>
      </c>
      <c r="E132" s="27" t="s">
        <v>146</v>
      </c>
      <c r="F132" s="27" t="s">
        <v>47</v>
      </c>
      <c r="G132" s="28">
        <v>100</v>
      </c>
      <c r="H132" s="29"/>
      <c r="I132" s="30">
        <v>-20</v>
      </c>
      <c r="J132" s="30"/>
      <c r="K132" s="30"/>
      <c r="L132" s="30"/>
      <c r="M132" s="30"/>
      <c r="N132" s="30"/>
      <c r="O132" s="298">
        <f t="shared" si="36"/>
        <v>80</v>
      </c>
      <c r="P132" s="287">
        <f>Q132-O132</f>
        <v>0</v>
      </c>
      <c r="Q132" s="8">
        <v>80</v>
      </c>
    </row>
    <row r="133" spans="1:17" s="23" customFormat="1" ht="51" hidden="1">
      <c r="A133" s="79" t="s">
        <v>147</v>
      </c>
      <c r="B133" s="21" t="s">
        <v>30</v>
      </c>
      <c r="C133" s="21" t="s">
        <v>127</v>
      </c>
      <c r="D133" s="21" t="s">
        <v>31</v>
      </c>
      <c r="E133" s="21" t="s">
        <v>148</v>
      </c>
      <c r="F133" s="21"/>
      <c r="G133" s="22">
        <f>G134</f>
        <v>100</v>
      </c>
      <c r="H133" s="22">
        <f>H134</f>
        <v>0</v>
      </c>
      <c r="I133" s="22">
        <f>I134</f>
        <v>20</v>
      </c>
      <c r="J133" s="22">
        <f>J134</f>
        <v>0</v>
      </c>
      <c r="K133" s="22">
        <f t="shared" ref="K133:Q133" si="57">K134</f>
        <v>0</v>
      </c>
      <c r="L133" s="22">
        <f t="shared" si="57"/>
        <v>0</v>
      </c>
      <c r="M133" s="22">
        <f t="shared" si="57"/>
        <v>0</v>
      </c>
      <c r="N133" s="22">
        <f t="shared" si="57"/>
        <v>0</v>
      </c>
      <c r="O133" s="22">
        <f t="shared" si="57"/>
        <v>120</v>
      </c>
      <c r="P133" s="22">
        <f t="shared" si="57"/>
        <v>0</v>
      </c>
      <c r="Q133" s="22">
        <f t="shared" si="57"/>
        <v>120</v>
      </c>
    </row>
    <row r="134" spans="1:17" hidden="1">
      <c r="A134" s="31" t="s">
        <v>46</v>
      </c>
      <c r="B134" s="27" t="s">
        <v>30</v>
      </c>
      <c r="C134" s="27" t="s">
        <v>127</v>
      </c>
      <c r="D134" s="27" t="s">
        <v>31</v>
      </c>
      <c r="E134" s="27" t="s">
        <v>148</v>
      </c>
      <c r="F134" s="27" t="s">
        <v>47</v>
      </c>
      <c r="G134" s="28">
        <v>100</v>
      </c>
      <c r="H134" s="29"/>
      <c r="I134" s="30">
        <v>20</v>
      </c>
      <c r="J134" s="30"/>
      <c r="K134" s="30"/>
      <c r="L134" s="30"/>
      <c r="M134" s="30"/>
      <c r="N134" s="30"/>
      <c r="O134" s="298">
        <f t="shared" si="36"/>
        <v>120</v>
      </c>
      <c r="P134" s="287">
        <f>Q134-O134</f>
        <v>0</v>
      </c>
      <c r="Q134" s="8">
        <v>120</v>
      </c>
    </row>
    <row r="135" spans="1:17" s="23" customFormat="1" ht="38.25" hidden="1">
      <c r="A135" s="79" t="s">
        <v>149</v>
      </c>
      <c r="B135" s="21" t="s">
        <v>30</v>
      </c>
      <c r="C135" s="21" t="s">
        <v>127</v>
      </c>
      <c r="D135" s="21" t="s">
        <v>31</v>
      </c>
      <c r="E135" s="21" t="s">
        <v>150</v>
      </c>
      <c r="F135" s="21"/>
      <c r="G135" s="22">
        <f>G136</f>
        <v>50</v>
      </c>
      <c r="H135" s="22">
        <f>H136</f>
        <v>0</v>
      </c>
      <c r="I135" s="22">
        <f>I136</f>
        <v>0</v>
      </c>
      <c r="J135" s="22">
        <f>J136</f>
        <v>0</v>
      </c>
      <c r="K135" s="22">
        <f t="shared" ref="K135:Q135" si="58">K136</f>
        <v>0</v>
      </c>
      <c r="L135" s="22">
        <f t="shared" si="58"/>
        <v>0</v>
      </c>
      <c r="M135" s="22">
        <f t="shared" si="58"/>
        <v>0</v>
      </c>
      <c r="N135" s="22">
        <f t="shared" si="58"/>
        <v>0</v>
      </c>
      <c r="O135" s="22">
        <f t="shared" si="58"/>
        <v>50</v>
      </c>
      <c r="P135" s="22">
        <f t="shared" si="58"/>
        <v>0</v>
      </c>
      <c r="Q135" s="22">
        <f t="shared" si="58"/>
        <v>50</v>
      </c>
    </row>
    <row r="136" spans="1:17" hidden="1">
      <c r="A136" s="31" t="s">
        <v>46</v>
      </c>
      <c r="B136" s="27" t="s">
        <v>30</v>
      </c>
      <c r="C136" s="27" t="s">
        <v>127</v>
      </c>
      <c r="D136" s="27" t="s">
        <v>31</v>
      </c>
      <c r="E136" s="27" t="s">
        <v>150</v>
      </c>
      <c r="F136" s="27" t="s">
        <v>47</v>
      </c>
      <c r="G136" s="28">
        <v>50</v>
      </c>
      <c r="H136" s="29"/>
      <c r="I136" s="30"/>
      <c r="J136" s="30"/>
      <c r="K136" s="30"/>
      <c r="L136" s="30"/>
      <c r="M136" s="30"/>
      <c r="N136" s="30"/>
      <c r="O136" s="298">
        <f t="shared" si="36"/>
        <v>50</v>
      </c>
      <c r="P136" s="287">
        <f>Q136-O136</f>
        <v>0</v>
      </c>
      <c r="Q136" s="8">
        <v>50</v>
      </c>
    </row>
    <row r="137" spans="1:17" s="23" customFormat="1" ht="25.5" hidden="1">
      <c r="A137" s="52" t="s">
        <v>151</v>
      </c>
      <c r="B137" s="21" t="s">
        <v>30</v>
      </c>
      <c r="C137" s="21" t="s">
        <v>127</v>
      </c>
      <c r="D137" s="21" t="s">
        <v>31</v>
      </c>
      <c r="E137" s="21" t="s">
        <v>152</v>
      </c>
      <c r="F137" s="21"/>
      <c r="G137" s="22">
        <f>G138</f>
        <v>0</v>
      </c>
      <c r="H137" s="22">
        <f t="shared" ref="H137:Q137" si="59">H138</f>
        <v>0</v>
      </c>
      <c r="I137" s="22">
        <f t="shared" si="59"/>
        <v>0</v>
      </c>
      <c r="J137" s="22">
        <f t="shared" si="59"/>
        <v>0</v>
      </c>
      <c r="K137" s="22">
        <f t="shared" si="59"/>
        <v>0</v>
      </c>
      <c r="L137" s="22">
        <f t="shared" si="59"/>
        <v>300</v>
      </c>
      <c r="M137" s="22">
        <f t="shared" si="59"/>
        <v>0</v>
      </c>
      <c r="N137" s="22">
        <f t="shared" si="59"/>
        <v>0</v>
      </c>
      <c r="O137" s="22">
        <f t="shared" si="59"/>
        <v>300</v>
      </c>
      <c r="P137" s="22">
        <f t="shared" si="59"/>
        <v>0</v>
      </c>
      <c r="Q137" s="22">
        <f t="shared" si="59"/>
        <v>300</v>
      </c>
    </row>
    <row r="138" spans="1:17" hidden="1">
      <c r="A138" s="31" t="s">
        <v>46</v>
      </c>
      <c r="B138" s="27" t="s">
        <v>30</v>
      </c>
      <c r="C138" s="27" t="s">
        <v>127</v>
      </c>
      <c r="D138" s="27" t="s">
        <v>31</v>
      </c>
      <c r="E138" s="27" t="s">
        <v>152</v>
      </c>
      <c r="F138" s="27" t="s">
        <v>47</v>
      </c>
      <c r="G138" s="28"/>
      <c r="H138" s="29"/>
      <c r="I138" s="30"/>
      <c r="J138" s="30"/>
      <c r="K138" s="30"/>
      <c r="L138" s="30">
        <v>300</v>
      </c>
      <c r="M138" s="30"/>
      <c r="N138" s="30"/>
      <c r="O138" s="298">
        <f t="shared" si="36"/>
        <v>300</v>
      </c>
      <c r="P138" s="287">
        <f>Q138-O138</f>
        <v>0</v>
      </c>
      <c r="Q138" s="8">
        <v>300</v>
      </c>
    </row>
    <row r="139" spans="1:17">
      <c r="A139" s="465" t="s">
        <v>153</v>
      </c>
      <c r="B139" s="481"/>
      <c r="C139" s="466" t="s">
        <v>127</v>
      </c>
      <c r="D139" s="466" t="s">
        <v>41</v>
      </c>
      <c r="E139" s="481"/>
      <c r="F139" s="481"/>
      <c r="G139" s="467">
        <f>G140</f>
        <v>200</v>
      </c>
      <c r="H139" s="467">
        <f t="shared" ref="H139:Q140" si="60">H140</f>
        <v>0</v>
      </c>
      <c r="I139" s="467">
        <f t="shared" si="60"/>
        <v>0</v>
      </c>
      <c r="J139" s="467">
        <f t="shared" si="60"/>
        <v>0</v>
      </c>
      <c r="K139" s="467">
        <f t="shared" si="60"/>
        <v>0</v>
      </c>
      <c r="L139" s="467">
        <f t="shared" si="60"/>
        <v>0</v>
      </c>
      <c r="M139" s="468">
        <f t="shared" si="60"/>
        <v>0</v>
      </c>
      <c r="N139" s="413">
        <f t="shared" si="60"/>
        <v>0</v>
      </c>
      <c r="O139" s="89">
        <f t="shared" si="60"/>
        <v>200</v>
      </c>
      <c r="P139" s="475">
        <f t="shared" si="60"/>
        <v>19.654969999999992</v>
      </c>
      <c r="Q139" s="468">
        <f t="shared" si="60"/>
        <v>219.65496999999999</v>
      </c>
    </row>
    <row r="140" spans="1:17" s="34" customFormat="1" ht="22.5">
      <c r="A140" s="388" t="s">
        <v>154</v>
      </c>
      <c r="B140" s="389" t="s">
        <v>30</v>
      </c>
      <c r="C140" s="389" t="s">
        <v>127</v>
      </c>
      <c r="D140" s="389" t="s">
        <v>41</v>
      </c>
      <c r="E140" s="389" t="s">
        <v>155</v>
      </c>
      <c r="F140" s="389"/>
      <c r="G140" s="112">
        <f>G141</f>
        <v>200</v>
      </c>
      <c r="H140" s="112">
        <f t="shared" si="60"/>
        <v>0</v>
      </c>
      <c r="I140" s="112">
        <f t="shared" si="60"/>
        <v>0</v>
      </c>
      <c r="J140" s="112">
        <f t="shared" si="60"/>
        <v>0</v>
      </c>
      <c r="K140" s="112">
        <f t="shared" si="60"/>
        <v>0</v>
      </c>
      <c r="L140" s="112">
        <f t="shared" si="60"/>
        <v>0</v>
      </c>
      <c r="M140" s="469">
        <f t="shared" si="60"/>
        <v>0</v>
      </c>
      <c r="N140" s="413">
        <f t="shared" si="60"/>
        <v>0</v>
      </c>
      <c r="O140" s="89">
        <f t="shared" si="60"/>
        <v>200</v>
      </c>
      <c r="P140" s="476">
        <f t="shared" si="60"/>
        <v>19.654969999999992</v>
      </c>
      <c r="Q140" s="469">
        <f t="shared" si="60"/>
        <v>219.65496999999999</v>
      </c>
    </row>
    <row r="141" spans="1:17" ht="13.5" thickBot="1">
      <c r="A141" s="517" t="s">
        <v>130</v>
      </c>
      <c r="B141" s="471" t="s">
        <v>30</v>
      </c>
      <c r="C141" s="471" t="s">
        <v>127</v>
      </c>
      <c r="D141" s="471" t="s">
        <v>41</v>
      </c>
      <c r="E141" s="471" t="s">
        <v>155</v>
      </c>
      <c r="F141" s="471" t="s">
        <v>131</v>
      </c>
      <c r="G141" s="472">
        <v>200</v>
      </c>
      <c r="H141" s="499"/>
      <c r="I141" s="500"/>
      <c r="J141" s="500"/>
      <c r="K141" s="500"/>
      <c r="L141" s="500"/>
      <c r="M141" s="501"/>
      <c r="N141" s="418"/>
      <c r="O141" s="378">
        <f t="shared" si="36"/>
        <v>200</v>
      </c>
      <c r="P141" s="477">
        <f>Q141-O141</f>
        <v>19.654969999999992</v>
      </c>
      <c r="Q141" s="478">
        <v>219.65496999999999</v>
      </c>
    </row>
    <row r="142" spans="1:17" ht="25.5" hidden="1">
      <c r="A142" s="445" t="s">
        <v>134</v>
      </c>
      <c r="B142" s="446"/>
      <c r="C142" s="430" t="s">
        <v>127</v>
      </c>
      <c r="D142" s="430" t="s">
        <v>156</v>
      </c>
      <c r="E142" s="446"/>
      <c r="F142" s="446"/>
      <c r="G142" s="431">
        <f>G143</f>
        <v>550</v>
      </c>
      <c r="H142" s="431">
        <f>H143</f>
        <v>0</v>
      </c>
      <c r="I142" s="431">
        <f>I143</f>
        <v>0</v>
      </c>
      <c r="J142" s="431">
        <f>J143</f>
        <v>0</v>
      </c>
      <c r="K142" s="431">
        <f t="shared" ref="K142:Q142" si="61">K143</f>
        <v>0</v>
      </c>
      <c r="L142" s="431">
        <f t="shared" si="61"/>
        <v>0</v>
      </c>
      <c r="M142" s="431">
        <f t="shared" si="61"/>
        <v>0</v>
      </c>
      <c r="N142" s="22">
        <f t="shared" si="61"/>
        <v>0</v>
      </c>
      <c r="O142" s="22">
        <f t="shared" si="61"/>
        <v>550</v>
      </c>
      <c r="P142" s="431">
        <f t="shared" si="61"/>
        <v>-409.72037999999998</v>
      </c>
      <c r="Q142" s="431">
        <f t="shared" si="61"/>
        <v>140.27961999999999</v>
      </c>
    </row>
    <row r="143" spans="1:17" ht="51" hidden="1">
      <c r="A143" s="80" t="s">
        <v>157</v>
      </c>
      <c r="B143" s="49" t="s">
        <v>30</v>
      </c>
      <c r="C143" s="49" t="s">
        <v>127</v>
      </c>
      <c r="D143" s="49" t="s">
        <v>156</v>
      </c>
      <c r="E143" s="49" t="s">
        <v>158</v>
      </c>
      <c r="F143" s="49"/>
      <c r="G143" s="81">
        <f>G144+G146+G148</f>
        <v>550</v>
      </c>
      <c r="H143" s="81">
        <f>H144+H146+H148</f>
        <v>0</v>
      </c>
      <c r="I143" s="81">
        <f>I144+I146+I148</f>
        <v>0</v>
      </c>
      <c r="J143" s="81">
        <f>J144+J146+J148</f>
        <v>0</v>
      </c>
      <c r="K143" s="81">
        <f t="shared" ref="K143:Q143" si="62">K144+K146+K148</f>
        <v>0</v>
      </c>
      <c r="L143" s="81">
        <f t="shared" si="62"/>
        <v>0</v>
      </c>
      <c r="M143" s="81">
        <f t="shared" si="62"/>
        <v>0</v>
      </c>
      <c r="N143" s="81">
        <f t="shared" si="62"/>
        <v>0</v>
      </c>
      <c r="O143" s="81">
        <f t="shared" si="62"/>
        <v>550</v>
      </c>
      <c r="P143" s="81">
        <f t="shared" si="62"/>
        <v>-409.72037999999998</v>
      </c>
      <c r="Q143" s="81">
        <f t="shared" si="62"/>
        <v>140.27961999999999</v>
      </c>
    </row>
    <row r="144" spans="1:17" ht="38.25" hidden="1">
      <c r="A144" s="35" t="s">
        <v>159</v>
      </c>
      <c r="B144" s="18" t="s">
        <v>30</v>
      </c>
      <c r="C144" s="18" t="s">
        <v>127</v>
      </c>
      <c r="D144" s="18" t="s">
        <v>156</v>
      </c>
      <c r="E144" s="18" t="s">
        <v>160</v>
      </c>
      <c r="F144" s="18"/>
      <c r="G144" s="19">
        <f>G145</f>
        <v>50</v>
      </c>
      <c r="H144" s="29"/>
      <c r="I144" s="30"/>
      <c r="J144" s="30"/>
      <c r="K144" s="30"/>
      <c r="L144" s="30"/>
      <c r="M144" s="30"/>
      <c r="N144" s="30">
        <f>N145</f>
        <v>0</v>
      </c>
      <c r="O144" s="30">
        <f t="shared" ref="O144:Q144" si="63">O145</f>
        <v>50</v>
      </c>
      <c r="P144" s="30">
        <f t="shared" si="63"/>
        <v>-5.4879999999999995</v>
      </c>
      <c r="Q144" s="30">
        <f t="shared" si="63"/>
        <v>44.512</v>
      </c>
    </row>
    <row r="145" spans="1:17" hidden="1">
      <c r="A145" s="31" t="s">
        <v>46</v>
      </c>
      <c r="B145" s="18" t="s">
        <v>30</v>
      </c>
      <c r="C145" s="18" t="s">
        <v>127</v>
      </c>
      <c r="D145" s="18" t="s">
        <v>156</v>
      </c>
      <c r="E145" s="18" t="s">
        <v>160</v>
      </c>
      <c r="F145" s="18" t="s">
        <v>47</v>
      </c>
      <c r="G145" s="19">
        <v>50</v>
      </c>
      <c r="H145" s="29"/>
      <c r="I145" s="30"/>
      <c r="J145" s="30"/>
      <c r="K145" s="30"/>
      <c r="L145" s="30"/>
      <c r="M145" s="30"/>
      <c r="N145" s="30"/>
      <c r="O145" s="298">
        <f t="shared" si="36"/>
        <v>50</v>
      </c>
      <c r="P145" s="287">
        <f>Q145-O145</f>
        <v>-5.4879999999999995</v>
      </c>
      <c r="Q145" s="8">
        <v>44.512</v>
      </c>
    </row>
    <row r="146" spans="1:17" ht="25.5" hidden="1">
      <c r="A146" s="40" t="s">
        <v>161</v>
      </c>
      <c r="B146" s="27" t="s">
        <v>30</v>
      </c>
      <c r="C146" s="27" t="s">
        <v>127</v>
      </c>
      <c r="D146" s="27" t="s">
        <v>156</v>
      </c>
      <c r="E146" s="27" t="s">
        <v>162</v>
      </c>
      <c r="F146" s="27"/>
      <c r="G146" s="28">
        <f>G147</f>
        <v>500</v>
      </c>
      <c r="H146" s="29"/>
      <c r="I146" s="30">
        <f>I147</f>
        <v>-95.768000000000001</v>
      </c>
      <c r="J146" s="30"/>
      <c r="K146" s="30"/>
      <c r="L146" s="30"/>
      <c r="M146" s="30"/>
      <c r="N146" s="30">
        <f>N147</f>
        <v>0</v>
      </c>
      <c r="O146" s="30">
        <f t="shared" ref="O146:Q146" si="64">O147</f>
        <v>404.23199999999997</v>
      </c>
      <c r="P146" s="30">
        <f t="shared" si="64"/>
        <v>-404.23199999999997</v>
      </c>
      <c r="Q146" s="30">
        <f t="shared" si="64"/>
        <v>0</v>
      </c>
    </row>
    <row r="147" spans="1:17" hidden="1">
      <c r="A147" s="31" t="s">
        <v>46</v>
      </c>
      <c r="B147" s="27" t="s">
        <v>30</v>
      </c>
      <c r="C147" s="27" t="s">
        <v>127</v>
      </c>
      <c r="D147" s="27" t="s">
        <v>156</v>
      </c>
      <c r="E147" s="27" t="s">
        <v>162</v>
      </c>
      <c r="F147" s="27" t="s">
        <v>47</v>
      </c>
      <c r="G147" s="28">
        <v>500</v>
      </c>
      <c r="H147" s="29"/>
      <c r="I147" s="30">
        <v>-95.768000000000001</v>
      </c>
      <c r="J147" s="30"/>
      <c r="K147" s="30"/>
      <c r="L147" s="30"/>
      <c r="M147" s="30"/>
      <c r="N147" s="30"/>
      <c r="O147" s="298">
        <f t="shared" si="36"/>
        <v>404.23199999999997</v>
      </c>
      <c r="P147" s="287">
        <f>Q147-O147</f>
        <v>-404.23199999999997</v>
      </c>
      <c r="Q147" s="8">
        <v>0</v>
      </c>
    </row>
    <row r="148" spans="1:17" s="23" customFormat="1" ht="25.5" hidden="1">
      <c r="A148" s="52" t="s">
        <v>163</v>
      </c>
      <c r="B148" s="21" t="s">
        <v>30</v>
      </c>
      <c r="C148" s="21" t="s">
        <v>127</v>
      </c>
      <c r="D148" s="21" t="s">
        <v>156</v>
      </c>
      <c r="E148" s="21" t="s">
        <v>164</v>
      </c>
      <c r="F148" s="21"/>
      <c r="G148" s="22">
        <f>G149</f>
        <v>0</v>
      </c>
      <c r="H148" s="22">
        <f>H149</f>
        <v>0</v>
      </c>
      <c r="I148" s="22">
        <f>I149</f>
        <v>95.768000000000001</v>
      </c>
      <c r="J148" s="22"/>
      <c r="K148" s="142"/>
      <c r="L148" s="142"/>
      <c r="M148" s="142"/>
      <c r="N148" s="142">
        <f>N149</f>
        <v>0</v>
      </c>
      <c r="O148" s="142">
        <f t="shared" ref="O148:Q148" si="65">O149</f>
        <v>95.768000000000001</v>
      </c>
      <c r="P148" s="142">
        <f t="shared" si="65"/>
        <v>-3.8000000000693035E-4</v>
      </c>
      <c r="Q148" s="142">
        <f t="shared" si="65"/>
        <v>95.767619999999994</v>
      </c>
    </row>
    <row r="149" spans="1:17" hidden="1">
      <c r="A149" s="31" t="s">
        <v>46</v>
      </c>
      <c r="B149" s="27" t="s">
        <v>30</v>
      </c>
      <c r="C149" s="27" t="s">
        <v>127</v>
      </c>
      <c r="D149" s="27" t="s">
        <v>156</v>
      </c>
      <c r="E149" s="27" t="s">
        <v>164</v>
      </c>
      <c r="F149" s="27" t="s">
        <v>47</v>
      </c>
      <c r="G149" s="28"/>
      <c r="H149" s="29"/>
      <c r="I149" s="30">
        <v>95.768000000000001</v>
      </c>
      <c r="J149" s="30"/>
      <c r="K149" s="30"/>
      <c r="L149" s="30"/>
      <c r="M149" s="30"/>
      <c r="N149" s="30"/>
      <c r="O149" s="298">
        <f t="shared" si="36"/>
        <v>95.768000000000001</v>
      </c>
      <c r="P149" s="287">
        <f>Q149-O149</f>
        <v>-3.8000000000693035E-4</v>
      </c>
      <c r="Q149" s="8">
        <v>95.767619999999994</v>
      </c>
    </row>
    <row r="150" spans="1:17">
      <c r="A150" s="465" t="s">
        <v>165</v>
      </c>
      <c r="B150" s="466"/>
      <c r="C150" s="466" t="s">
        <v>41</v>
      </c>
      <c r="D150" s="466"/>
      <c r="E150" s="466"/>
      <c r="F150" s="466"/>
      <c r="G150" s="467">
        <f>G151+G159+G206+G234+G282</f>
        <v>47797.9</v>
      </c>
      <c r="H150" s="467">
        <f t="shared" ref="H150:Q150" si="66">H151+H159+H206+H234+H282</f>
        <v>5334.2037600000003</v>
      </c>
      <c r="I150" s="467">
        <f t="shared" si="66"/>
        <v>201.6</v>
      </c>
      <c r="J150" s="467">
        <f t="shared" si="66"/>
        <v>54446.932000000001</v>
      </c>
      <c r="K150" s="467">
        <f t="shared" si="66"/>
        <v>8736.4619999999995</v>
      </c>
      <c r="L150" s="467">
        <f t="shared" si="66"/>
        <v>1155.39105</v>
      </c>
      <c r="M150" s="468">
        <f t="shared" si="66"/>
        <v>0</v>
      </c>
      <c r="N150" s="413">
        <f t="shared" si="66"/>
        <v>0</v>
      </c>
      <c r="O150" s="89">
        <f t="shared" si="66"/>
        <v>117672.48881</v>
      </c>
      <c r="P150" s="475">
        <f t="shared" si="66"/>
        <v>17821.199720000001</v>
      </c>
      <c r="Q150" s="468">
        <f t="shared" si="66"/>
        <v>135493.68853000001</v>
      </c>
    </row>
    <row r="151" spans="1:17">
      <c r="A151" s="388" t="s">
        <v>166</v>
      </c>
      <c r="B151" s="389"/>
      <c r="C151" s="389" t="s">
        <v>41</v>
      </c>
      <c r="D151" s="389" t="s">
        <v>25</v>
      </c>
      <c r="E151" s="389"/>
      <c r="F151" s="389"/>
      <c r="G151" s="112">
        <f>G152+G157</f>
        <v>1077.2</v>
      </c>
      <c r="H151" s="112">
        <f t="shared" ref="H151:Q151" si="67">H152+H157</f>
        <v>0</v>
      </c>
      <c r="I151" s="112">
        <f t="shared" si="67"/>
        <v>0</v>
      </c>
      <c r="J151" s="112">
        <f t="shared" si="67"/>
        <v>59.603000000000002</v>
      </c>
      <c r="K151" s="112">
        <f t="shared" si="67"/>
        <v>0</v>
      </c>
      <c r="L151" s="112">
        <f t="shared" si="67"/>
        <v>23.6404</v>
      </c>
      <c r="M151" s="469">
        <f t="shared" si="67"/>
        <v>0</v>
      </c>
      <c r="N151" s="413">
        <f t="shared" si="67"/>
        <v>0</v>
      </c>
      <c r="O151" s="89">
        <f t="shared" si="67"/>
        <v>1160.4433999999999</v>
      </c>
      <c r="P151" s="476">
        <f t="shared" si="67"/>
        <v>56.094600000000092</v>
      </c>
      <c r="Q151" s="469">
        <f t="shared" si="67"/>
        <v>1216.5380000000002</v>
      </c>
    </row>
    <row r="152" spans="1:17" s="34" customFormat="1" ht="22.5">
      <c r="A152" s="388" t="s">
        <v>167</v>
      </c>
      <c r="B152" s="389" t="s">
        <v>30</v>
      </c>
      <c r="C152" s="389" t="s">
        <v>41</v>
      </c>
      <c r="D152" s="389" t="s">
        <v>25</v>
      </c>
      <c r="E152" s="389" t="s">
        <v>168</v>
      </c>
      <c r="F152" s="389"/>
      <c r="G152" s="112">
        <f>G156+G153+G154+G155</f>
        <v>1077.2</v>
      </c>
      <c r="H152" s="112">
        <f>H156+H153+H154+H155</f>
        <v>0</v>
      </c>
      <c r="I152" s="112">
        <f>I156+I153+I154+I155</f>
        <v>0</v>
      </c>
      <c r="J152" s="112">
        <f>J156+J153+J154+J155</f>
        <v>59.603000000000002</v>
      </c>
      <c r="K152" s="112">
        <f t="shared" ref="K152:Q152" si="68">K156+K153+K154+K155</f>
        <v>0</v>
      </c>
      <c r="L152" s="112">
        <f t="shared" si="68"/>
        <v>23.6404</v>
      </c>
      <c r="M152" s="469">
        <f t="shared" si="68"/>
        <v>0</v>
      </c>
      <c r="N152" s="413">
        <f t="shared" si="68"/>
        <v>0</v>
      </c>
      <c r="O152" s="89">
        <f t="shared" si="68"/>
        <v>1160.4433999999999</v>
      </c>
      <c r="P152" s="476">
        <f t="shared" si="68"/>
        <v>56.094600000000092</v>
      </c>
      <c r="Q152" s="469">
        <f t="shared" si="68"/>
        <v>1216.5380000000002</v>
      </c>
    </row>
    <row r="153" spans="1:17">
      <c r="A153" s="370" t="s">
        <v>33</v>
      </c>
      <c r="B153" s="390" t="s">
        <v>30</v>
      </c>
      <c r="C153" s="390" t="s">
        <v>41</v>
      </c>
      <c r="D153" s="390" t="s">
        <v>25</v>
      </c>
      <c r="E153" s="390" t="s">
        <v>168</v>
      </c>
      <c r="F153" s="390" t="s">
        <v>34</v>
      </c>
      <c r="G153" s="67">
        <v>925.6</v>
      </c>
      <c r="H153" s="114"/>
      <c r="I153" s="95"/>
      <c r="J153" s="95">
        <v>59.603000000000002</v>
      </c>
      <c r="K153" s="95"/>
      <c r="L153" s="95">
        <v>23.6404</v>
      </c>
      <c r="M153" s="497"/>
      <c r="N153" s="418"/>
      <c r="O153" s="378">
        <f t="shared" si="36"/>
        <v>1008.8434</v>
      </c>
      <c r="P153" s="494">
        <f>Q153-O153</f>
        <v>-27.344319999999925</v>
      </c>
      <c r="Q153" s="495">
        <v>981.49908000000005</v>
      </c>
    </row>
    <row r="154" spans="1:17">
      <c r="A154" s="395" t="s">
        <v>38</v>
      </c>
      <c r="B154" s="390" t="s">
        <v>30</v>
      </c>
      <c r="C154" s="390" t="s">
        <v>41</v>
      </c>
      <c r="D154" s="390" t="s">
        <v>25</v>
      </c>
      <c r="E154" s="390" t="s">
        <v>168</v>
      </c>
      <c r="F154" s="390" t="s">
        <v>39</v>
      </c>
      <c r="G154" s="67">
        <v>87.8</v>
      </c>
      <c r="H154" s="114"/>
      <c r="I154" s="95"/>
      <c r="J154" s="95"/>
      <c r="K154" s="95"/>
      <c r="L154" s="95">
        <v>-40</v>
      </c>
      <c r="M154" s="497"/>
      <c r="N154" s="418"/>
      <c r="O154" s="378">
        <f t="shared" si="36"/>
        <v>47.8</v>
      </c>
      <c r="P154" s="494">
        <f t="shared" ref="P154:P156" si="69">Q154-O154</f>
        <v>-46.4</v>
      </c>
      <c r="Q154" s="495">
        <v>1.4</v>
      </c>
    </row>
    <row r="155" spans="1:17" ht="22.5">
      <c r="A155" s="395" t="s">
        <v>44</v>
      </c>
      <c r="B155" s="390" t="s">
        <v>30</v>
      </c>
      <c r="C155" s="390" t="s">
        <v>41</v>
      </c>
      <c r="D155" s="390" t="s">
        <v>25</v>
      </c>
      <c r="E155" s="390" t="s">
        <v>168</v>
      </c>
      <c r="F155" s="390" t="s">
        <v>45</v>
      </c>
      <c r="G155" s="67">
        <v>17</v>
      </c>
      <c r="H155" s="114"/>
      <c r="I155" s="95"/>
      <c r="J155" s="95"/>
      <c r="K155" s="95"/>
      <c r="L155" s="95">
        <v>10</v>
      </c>
      <c r="M155" s="497"/>
      <c r="N155" s="418"/>
      <c r="O155" s="378">
        <f t="shared" si="36"/>
        <v>27</v>
      </c>
      <c r="P155" s="494">
        <f t="shared" si="69"/>
        <v>42</v>
      </c>
      <c r="Q155" s="495">
        <v>69</v>
      </c>
    </row>
    <row r="156" spans="1:17">
      <c r="A156" s="395" t="s">
        <v>46</v>
      </c>
      <c r="B156" s="390" t="s">
        <v>30</v>
      </c>
      <c r="C156" s="390" t="s">
        <v>41</v>
      </c>
      <c r="D156" s="390" t="s">
        <v>25</v>
      </c>
      <c r="E156" s="390" t="s">
        <v>168</v>
      </c>
      <c r="F156" s="390" t="s">
        <v>47</v>
      </c>
      <c r="G156" s="67">
        <v>46.8</v>
      </c>
      <c r="H156" s="114"/>
      <c r="I156" s="95"/>
      <c r="J156" s="95"/>
      <c r="K156" s="95"/>
      <c r="L156" s="95">
        <v>30</v>
      </c>
      <c r="M156" s="497"/>
      <c r="N156" s="418"/>
      <c r="O156" s="378">
        <f t="shared" si="36"/>
        <v>76.8</v>
      </c>
      <c r="P156" s="494">
        <f t="shared" si="69"/>
        <v>87.838920000000016</v>
      </c>
      <c r="Q156" s="495">
        <v>164.63892000000001</v>
      </c>
    </row>
    <row r="157" spans="1:17" s="34" customFormat="1" ht="22.5">
      <c r="A157" s="388" t="s">
        <v>169</v>
      </c>
      <c r="B157" s="389" t="s">
        <v>30</v>
      </c>
      <c r="C157" s="389" t="s">
        <v>41</v>
      </c>
      <c r="D157" s="389" t="s">
        <v>25</v>
      </c>
      <c r="E157" s="389" t="s">
        <v>170</v>
      </c>
      <c r="F157" s="389"/>
      <c r="G157" s="112">
        <f>G158</f>
        <v>0</v>
      </c>
      <c r="H157" s="384"/>
      <c r="I157" s="385"/>
      <c r="J157" s="385"/>
      <c r="K157" s="385"/>
      <c r="L157" s="385"/>
      <c r="M157" s="502"/>
      <c r="N157" s="420">
        <f>N158</f>
        <v>0</v>
      </c>
      <c r="O157" s="380">
        <f t="shared" ref="O157:Q157" si="70">O158</f>
        <v>0</v>
      </c>
      <c r="P157" s="519">
        <f t="shared" si="70"/>
        <v>0</v>
      </c>
      <c r="Q157" s="502">
        <f t="shared" si="70"/>
        <v>0</v>
      </c>
    </row>
    <row r="158" spans="1:17">
      <c r="A158" s="395" t="s">
        <v>46</v>
      </c>
      <c r="B158" s="390" t="s">
        <v>30</v>
      </c>
      <c r="C158" s="390" t="s">
        <v>41</v>
      </c>
      <c r="D158" s="390" t="s">
        <v>25</v>
      </c>
      <c r="E158" s="390" t="s">
        <v>170</v>
      </c>
      <c r="F158" s="390" t="s">
        <v>47</v>
      </c>
      <c r="G158" s="67"/>
      <c r="H158" s="114"/>
      <c r="I158" s="95"/>
      <c r="J158" s="95"/>
      <c r="K158" s="95"/>
      <c r="L158" s="95"/>
      <c r="M158" s="497"/>
      <c r="N158" s="418"/>
      <c r="O158" s="378">
        <f t="shared" ref="O158:O222" si="71">I158+H158+G158+J158+K158+L158+M158+N158</f>
        <v>0</v>
      </c>
      <c r="P158" s="494">
        <f>Q158-O158</f>
        <v>0</v>
      </c>
      <c r="Q158" s="495">
        <v>0</v>
      </c>
    </row>
    <row r="159" spans="1:17" ht="13.5" thickBot="1">
      <c r="A159" s="518" t="s">
        <v>171</v>
      </c>
      <c r="B159" s="512"/>
      <c r="C159" s="512" t="s">
        <v>41</v>
      </c>
      <c r="D159" s="512" t="s">
        <v>52</v>
      </c>
      <c r="E159" s="512"/>
      <c r="F159" s="512"/>
      <c r="G159" s="387">
        <f>G175+G177+G179+G181+G183+G185+G187+G189+G191+G194+G201</f>
        <v>46720.700000000004</v>
      </c>
      <c r="H159" s="387">
        <f t="shared" ref="H159:Q159" si="72">H175+H177+H179+H181+H183+H185+H187+H189+H191+H194+H201</f>
        <v>520.75239999999997</v>
      </c>
      <c r="I159" s="387">
        <f t="shared" si="72"/>
        <v>-0.5</v>
      </c>
      <c r="J159" s="387">
        <f t="shared" si="72"/>
        <v>416.4</v>
      </c>
      <c r="K159" s="387">
        <f t="shared" si="72"/>
        <v>0</v>
      </c>
      <c r="L159" s="387">
        <f t="shared" si="72"/>
        <v>0</v>
      </c>
      <c r="M159" s="513">
        <f t="shared" si="72"/>
        <v>0</v>
      </c>
      <c r="N159" s="413">
        <f t="shared" si="72"/>
        <v>0</v>
      </c>
      <c r="O159" s="89">
        <f t="shared" si="72"/>
        <v>47657.352399999996</v>
      </c>
      <c r="P159" s="516">
        <f t="shared" si="72"/>
        <v>2866.05512</v>
      </c>
      <c r="Q159" s="513">
        <f t="shared" si="72"/>
        <v>50523.407520000001</v>
      </c>
    </row>
    <row r="160" spans="1:17" ht="25.5" hidden="1">
      <c r="A160" s="447" t="s">
        <v>172</v>
      </c>
      <c r="B160" s="439" t="s">
        <v>30</v>
      </c>
      <c r="C160" s="439" t="s">
        <v>41</v>
      </c>
      <c r="D160" s="439" t="s">
        <v>52</v>
      </c>
      <c r="E160" s="439" t="s">
        <v>173</v>
      </c>
      <c r="F160" s="439"/>
      <c r="G160" s="448">
        <f>G161+G163+G165+G167+G169+G171+G173</f>
        <v>2300</v>
      </c>
      <c r="H160" s="448">
        <f>H161+H163+H165+H167+H169+H171+H173</f>
        <v>650</v>
      </c>
      <c r="I160" s="448">
        <f>I161+I163+I165+I167+I169+I171+I173</f>
        <v>81.45</v>
      </c>
      <c r="J160" s="448">
        <f>J161+J163+J165+J167+J169+J171+J173</f>
        <v>0</v>
      </c>
      <c r="K160" s="448">
        <f t="shared" ref="K160:Q160" si="73">K161+K163+K165+K167+K169+K171+K173</f>
        <v>0</v>
      </c>
      <c r="L160" s="448">
        <f t="shared" si="73"/>
        <v>-1400</v>
      </c>
      <c r="M160" s="448">
        <f t="shared" si="73"/>
        <v>0</v>
      </c>
      <c r="N160" s="81">
        <f t="shared" si="73"/>
        <v>0</v>
      </c>
      <c r="O160" s="81">
        <f t="shared" si="73"/>
        <v>1631.45</v>
      </c>
      <c r="P160" s="448">
        <f t="shared" si="73"/>
        <v>-241.45</v>
      </c>
      <c r="Q160" s="448">
        <f t="shared" si="73"/>
        <v>1390</v>
      </c>
    </row>
    <row r="161" spans="1:17" s="23" customFormat="1" ht="38.25" hidden="1">
      <c r="A161" s="79" t="s">
        <v>174</v>
      </c>
      <c r="B161" s="21" t="s">
        <v>30</v>
      </c>
      <c r="C161" s="21" t="s">
        <v>41</v>
      </c>
      <c r="D161" s="21" t="s">
        <v>52</v>
      </c>
      <c r="E161" s="21" t="s">
        <v>175</v>
      </c>
      <c r="F161" s="21"/>
      <c r="G161" s="22">
        <f>G162</f>
        <v>1000</v>
      </c>
      <c r="H161" s="22">
        <f>H162</f>
        <v>0</v>
      </c>
      <c r="I161" s="22">
        <f>I162</f>
        <v>0</v>
      </c>
      <c r="J161" s="22">
        <f>J162</f>
        <v>0</v>
      </c>
      <c r="K161" s="22">
        <f t="shared" ref="K161:Q161" si="74">K162</f>
        <v>0</v>
      </c>
      <c r="L161" s="22">
        <f t="shared" si="74"/>
        <v>-1000</v>
      </c>
      <c r="M161" s="22">
        <f t="shared" si="74"/>
        <v>0</v>
      </c>
      <c r="N161" s="22">
        <f t="shared" si="74"/>
        <v>0</v>
      </c>
      <c r="O161" s="22">
        <f t="shared" si="74"/>
        <v>0</v>
      </c>
      <c r="P161" s="22">
        <f t="shared" si="74"/>
        <v>0</v>
      </c>
      <c r="Q161" s="22">
        <f t="shared" si="74"/>
        <v>0</v>
      </c>
    </row>
    <row r="162" spans="1:17" ht="38.25" hidden="1">
      <c r="A162" s="31" t="s">
        <v>176</v>
      </c>
      <c r="B162" s="27" t="s">
        <v>30</v>
      </c>
      <c r="C162" s="27" t="s">
        <v>41</v>
      </c>
      <c r="D162" s="27" t="s">
        <v>52</v>
      </c>
      <c r="E162" s="27" t="s">
        <v>175</v>
      </c>
      <c r="F162" s="27" t="s">
        <v>177</v>
      </c>
      <c r="G162" s="28">
        <v>1000</v>
      </c>
      <c r="H162" s="29"/>
      <c r="I162" s="30"/>
      <c r="J162" s="30"/>
      <c r="K162" s="30"/>
      <c r="L162" s="30">
        <v>-1000</v>
      </c>
      <c r="M162" s="30"/>
      <c r="N162" s="30"/>
      <c r="O162" s="298">
        <f t="shared" si="71"/>
        <v>0</v>
      </c>
      <c r="P162" s="287">
        <f>Q162-O162</f>
        <v>0</v>
      </c>
      <c r="Q162" s="8">
        <v>0</v>
      </c>
    </row>
    <row r="163" spans="1:17" s="23" customFormat="1" hidden="1">
      <c r="A163" s="79" t="s">
        <v>178</v>
      </c>
      <c r="B163" s="21" t="s">
        <v>30</v>
      </c>
      <c r="C163" s="21" t="s">
        <v>41</v>
      </c>
      <c r="D163" s="21" t="s">
        <v>52</v>
      </c>
      <c r="E163" s="21" t="s">
        <v>179</v>
      </c>
      <c r="F163" s="21"/>
      <c r="G163" s="22">
        <f>G164</f>
        <v>300</v>
      </c>
      <c r="H163" s="22">
        <f>H164</f>
        <v>0</v>
      </c>
      <c r="I163" s="22">
        <f>I164</f>
        <v>0</v>
      </c>
      <c r="J163" s="22">
        <f>J164</f>
        <v>0</v>
      </c>
      <c r="K163" s="22">
        <f t="shared" ref="K163:Q163" si="75">K164</f>
        <v>0</v>
      </c>
      <c r="L163" s="22">
        <f t="shared" si="75"/>
        <v>0</v>
      </c>
      <c r="M163" s="22">
        <f t="shared" si="75"/>
        <v>0</v>
      </c>
      <c r="N163" s="22">
        <f t="shared" si="75"/>
        <v>0</v>
      </c>
      <c r="O163" s="22">
        <f t="shared" si="75"/>
        <v>300</v>
      </c>
      <c r="P163" s="22">
        <f t="shared" si="75"/>
        <v>0</v>
      </c>
      <c r="Q163" s="22">
        <f t="shared" si="75"/>
        <v>300</v>
      </c>
    </row>
    <row r="164" spans="1:17" ht="38.25" hidden="1">
      <c r="A164" s="31" t="s">
        <v>176</v>
      </c>
      <c r="B164" s="27" t="s">
        <v>30</v>
      </c>
      <c r="C164" s="27" t="s">
        <v>41</v>
      </c>
      <c r="D164" s="27" t="s">
        <v>52</v>
      </c>
      <c r="E164" s="27" t="s">
        <v>179</v>
      </c>
      <c r="F164" s="27" t="s">
        <v>177</v>
      </c>
      <c r="G164" s="28">
        <v>300</v>
      </c>
      <c r="H164" s="29"/>
      <c r="I164" s="30"/>
      <c r="J164" s="30"/>
      <c r="K164" s="30"/>
      <c r="L164" s="30"/>
      <c r="M164" s="30"/>
      <c r="N164" s="30"/>
      <c r="O164" s="298">
        <f t="shared" si="71"/>
        <v>300</v>
      </c>
      <c r="P164" s="287">
        <f>Q164-O164</f>
        <v>0</v>
      </c>
      <c r="Q164" s="8">
        <v>300</v>
      </c>
    </row>
    <row r="165" spans="1:17" s="23" customFormat="1" hidden="1">
      <c r="A165" s="79" t="s">
        <v>180</v>
      </c>
      <c r="B165" s="21" t="s">
        <v>30</v>
      </c>
      <c r="C165" s="21" t="s">
        <v>41</v>
      </c>
      <c r="D165" s="21" t="s">
        <v>52</v>
      </c>
      <c r="E165" s="21" t="s">
        <v>181</v>
      </c>
      <c r="F165" s="21"/>
      <c r="G165" s="22">
        <f>G166</f>
        <v>300</v>
      </c>
      <c r="H165" s="22">
        <f>H166</f>
        <v>0</v>
      </c>
      <c r="I165" s="22">
        <f>I166</f>
        <v>0</v>
      </c>
      <c r="J165" s="22">
        <f>J166</f>
        <v>0</v>
      </c>
      <c r="K165" s="22">
        <f t="shared" ref="K165:Q165" si="76">K166</f>
        <v>0</v>
      </c>
      <c r="L165" s="22">
        <f t="shared" si="76"/>
        <v>0</v>
      </c>
      <c r="M165" s="22">
        <f t="shared" si="76"/>
        <v>0</v>
      </c>
      <c r="N165" s="22">
        <f t="shared" si="76"/>
        <v>0</v>
      </c>
      <c r="O165" s="22">
        <f t="shared" si="76"/>
        <v>300</v>
      </c>
      <c r="P165" s="22">
        <f t="shared" si="76"/>
        <v>0</v>
      </c>
      <c r="Q165" s="22">
        <f t="shared" si="76"/>
        <v>300</v>
      </c>
    </row>
    <row r="166" spans="1:17" ht="38.25" hidden="1">
      <c r="A166" s="31" t="s">
        <v>176</v>
      </c>
      <c r="B166" s="27" t="s">
        <v>30</v>
      </c>
      <c r="C166" s="27" t="s">
        <v>41</v>
      </c>
      <c r="D166" s="27" t="s">
        <v>52</v>
      </c>
      <c r="E166" s="27" t="s">
        <v>181</v>
      </c>
      <c r="F166" s="27" t="s">
        <v>177</v>
      </c>
      <c r="G166" s="28">
        <v>300</v>
      </c>
      <c r="H166" s="29"/>
      <c r="I166" s="30"/>
      <c r="J166" s="30"/>
      <c r="K166" s="30"/>
      <c r="L166" s="30"/>
      <c r="M166" s="30"/>
      <c r="N166" s="30"/>
      <c r="O166" s="298">
        <f t="shared" si="71"/>
        <v>300</v>
      </c>
      <c r="P166" s="287">
        <f>Q166-O166</f>
        <v>0</v>
      </c>
      <c r="Q166" s="8">
        <v>300</v>
      </c>
    </row>
    <row r="167" spans="1:17" s="23" customFormat="1" hidden="1">
      <c r="A167" s="79" t="s">
        <v>182</v>
      </c>
      <c r="B167" s="21" t="s">
        <v>30</v>
      </c>
      <c r="C167" s="21" t="s">
        <v>41</v>
      </c>
      <c r="D167" s="21" t="s">
        <v>52</v>
      </c>
      <c r="E167" s="21" t="s">
        <v>183</v>
      </c>
      <c r="F167" s="21"/>
      <c r="G167" s="22">
        <f>G168</f>
        <v>150</v>
      </c>
      <c r="H167" s="22">
        <f>H168</f>
        <v>0</v>
      </c>
      <c r="I167" s="22">
        <f>I168</f>
        <v>0</v>
      </c>
      <c r="J167" s="22">
        <f>J168</f>
        <v>0</v>
      </c>
      <c r="K167" s="22">
        <f t="shared" ref="K167:Q167" si="77">K168</f>
        <v>0</v>
      </c>
      <c r="L167" s="22">
        <f t="shared" si="77"/>
        <v>0</v>
      </c>
      <c r="M167" s="22">
        <f t="shared" si="77"/>
        <v>0</v>
      </c>
      <c r="N167" s="22">
        <f t="shared" si="77"/>
        <v>0</v>
      </c>
      <c r="O167" s="22">
        <f t="shared" si="77"/>
        <v>150</v>
      </c>
      <c r="P167" s="22">
        <f t="shared" si="77"/>
        <v>0</v>
      </c>
      <c r="Q167" s="22">
        <f t="shared" si="77"/>
        <v>150</v>
      </c>
    </row>
    <row r="168" spans="1:17" ht="38.25" hidden="1">
      <c r="A168" s="31" t="s">
        <v>176</v>
      </c>
      <c r="B168" s="27" t="s">
        <v>30</v>
      </c>
      <c r="C168" s="27" t="s">
        <v>41</v>
      </c>
      <c r="D168" s="27" t="s">
        <v>52</v>
      </c>
      <c r="E168" s="27" t="s">
        <v>183</v>
      </c>
      <c r="F168" s="27" t="s">
        <v>177</v>
      </c>
      <c r="G168" s="28">
        <v>150</v>
      </c>
      <c r="H168" s="29"/>
      <c r="I168" s="30"/>
      <c r="J168" s="30"/>
      <c r="K168" s="30"/>
      <c r="L168" s="30"/>
      <c r="M168" s="30"/>
      <c r="N168" s="30"/>
      <c r="O168" s="298">
        <f t="shared" si="71"/>
        <v>150</v>
      </c>
      <c r="P168" s="287">
        <f>Q168-O168</f>
        <v>0</v>
      </c>
      <c r="Q168" s="8">
        <v>150</v>
      </c>
    </row>
    <row r="169" spans="1:17" s="23" customFormat="1" hidden="1">
      <c r="A169" s="79" t="s">
        <v>184</v>
      </c>
      <c r="B169" s="21" t="s">
        <v>30</v>
      </c>
      <c r="C169" s="21" t="s">
        <v>41</v>
      </c>
      <c r="D169" s="21" t="s">
        <v>52</v>
      </c>
      <c r="E169" s="21" t="s">
        <v>185</v>
      </c>
      <c r="F169" s="21"/>
      <c r="G169" s="22">
        <f>G170</f>
        <v>550</v>
      </c>
      <c r="H169" s="22">
        <f>H170</f>
        <v>250</v>
      </c>
      <c r="I169" s="22">
        <f>I170</f>
        <v>0</v>
      </c>
      <c r="J169" s="22">
        <f>J170</f>
        <v>0</v>
      </c>
      <c r="K169" s="22">
        <f t="shared" ref="K169:Q169" si="78">K170</f>
        <v>0</v>
      </c>
      <c r="L169" s="22">
        <f t="shared" si="78"/>
        <v>0</v>
      </c>
      <c r="M169" s="22">
        <f t="shared" si="78"/>
        <v>0</v>
      </c>
      <c r="N169" s="22">
        <f t="shared" si="78"/>
        <v>0</v>
      </c>
      <c r="O169" s="22">
        <f t="shared" si="78"/>
        <v>800</v>
      </c>
      <c r="P169" s="22">
        <f t="shared" si="78"/>
        <v>-160</v>
      </c>
      <c r="Q169" s="22">
        <f t="shared" si="78"/>
        <v>640</v>
      </c>
    </row>
    <row r="170" spans="1:17" ht="38.25" hidden="1">
      <c r="A170" s="31" t="s">
        <v>176</v>
      </c>
      <c r="B170" s="27" t="s">
        <v>30</v>
      </c>
      <c r="C170" s="27" t="s">
        <v>41</v>
      </c>
      <c r="D170" s="27" t="s">
        <v>52</v>
      </c>
      <c r="E170" s="27" t="s">
        <v>185</v>
      </c>
      <c r="F170" s="27" t="s">
        <v>177</v>
      </c>
      <c r="G170" s="28">
        <v>550</v>
      </c>
      <c r="H170" s="29">
        <v>250</v>
      </c>
      <c r="I170" s="30"/>
      <c r="J170" s="30"/>
      <c r="K170" s="30"/>
      <c r="L170" s="30"/>
      <c r="M170" s="30"/>
      <c r="N170" s="30"/>
      <c r="O170" s="298">
        <f t="shared" si="71"/>
        <v>800</v>
      </c>
      <c r="P170" s="287">
        <f>Q170-O170</f>
        <v>-160</v>
      </c>
      <c r="Q170" s="8">
        <v>640</v>
      </c>
    </row>
    <row r="171" spans="1:17" s="23" customFormat="1" hidden="1">
      <c r="A171" s="52" t="s">
        <v>186</v>
      </c>
      <c r="B171" s="21" t="s">
        <v>30</v>
      </c>
      <c r="C171" s="21" t="s">
        <v>41</v>
      </c>
      <c r="D171" s="21" t="s">
        <v>52</v>
      </c>
      <c r="E171" s="21" t="s">
        <v>187</v>
      </c>
      <c r="F171" s="21"/>
      <c r="G171" s="22">
        <f>G172</f>
        <v>0</v>
      </c>
      <c r="H171" s="22">
        <f>H172</f>
        <v>400</v>
      </c>
      <c r="I171" s="22">
        <f>I172</f>
        <v>0</v>
      </c>
      <c r="J171" s="22">
        <f>J172</f>
        <v>0</v>
      </c>
      <c r="K171" s="22">
        <f t="shared" ref="K171:Q171" si="79">K172</f>
        <v>0</v>
      </c>
      <c r="L171" s="22">
        <f t="shared" si="79"/>
        <v>-400</v>
      </c>
      <c r="M171" s="22">
        <f t="shared" si="79"/>
        <v>0</v>
      </c>
      <c r="N171" s="22">
        <f t="shared" si="79"/>
        <v>0</v>
      </c>
      <c r="O171" s="22">
        <f t="shared" si="79"/>
        <v>0</v>
      </c>
      <c r="P171" s="22">
        <f t="shared" si="79"/>
        <v>0</v>
      </c>
      <c r="Q171" s="22">
        <f t="shared" si="79"/>
        <v>0</v>
      </c>
    </row>
    <row r="172" spans="1:17" ht="38.25" hidden="1">
      <c r="A172" s="31" t="s">
        <v>176</v>
      </c>
      <c r="B172" s="27" t="s">
        <v>30</v>
      </c>
      <c r="C172" s="27" t="s">
        <v>41</v>
      </c>
      <c r="D172" s="27" t="s">
        <v>52</v>
      </c>
      <c r="E172" s="27" t="s">
        <v>187</v>
      </c>
      <c r="F172" s="27" t="s">
        <v>177</v>
      </c>
      <c r="G172" s="28"/>
      <c r="H172" s="29">
        <v>400</v>
      </c>
      <c r="I172" s="30"/>
      <c r="J172" s="30"/>
      <c r="K172" s="30"/>
      <c r="L172" s="30">
        <v>-400</v>
      </c>
      <c r="M172" s="30"/>
      <c r="N172" s="30"/>
      <c r="O172" s="298">
        <f t="shared" si="71"/>
        <v>0</v>
      </c>
      <c r="P172" s="287">
        <f>Q172-O172</f>
        <v>0</v>
      </c>
      <c r="Q172" s="8">
        <v>0</v>
      </c>
    </row>
    <row r="173" spans="1:17" s="23" customFormat="1" hidden="1">
      <c r="A173" s="52" t="s">
        <v>188</v>
      </c>
      <c r="B173" s="21" t="s">
        <v>30</v>
      </c>
      <c r="C173" s="21" t="s">
        <v>41</v>
      </c>
      <c r="D173" s="21" t="s">
        <v>52</v>
      </c>
      <c r="E173" s="21" t="s">
        <v>189</v>
      </c>
      <c r="F173" s="21"/>
      <c r="G173" s="22">
        <f>G174</f>
        <v>0</v>
      </c>
      <c r="H173" s="22">
        <f>H174</f>
        <v>0</v>
      </c>
      <c r="I173" s="22">
        <f>I174</f>
        <v>81.45</v>
      </c>
      <c r="J173" s="22">
        <f>J174</f>
        <v>0</v>
      </c>
      <c r="K173" s="22">
        <f t="shared" ref="K173:Q173" si="80">K174</f>
        <v>0</v>
      </c>
      <c r="L173" s="22">
        <f t="shared" si="80"/>
        <v>0</v>
      </c>
      <c r="M173" s="22">
        <f t="shared" si="80"/>
        <v>0</v>
      </c>
      <c r="N173" s="22">
        <f t="shared" si="80"/>
        <v>0</v>
      </c>
      <c r="O173" s="22">
        <f t="shared" si="80"/>
        <v>81.45</v>
      </c>
      <c r="P173" s="22">
        <f t="shared" si="80"/>
        <v>-81.45</v>
      </c>
      <c r="Q173" s="22">
        <f t="shared" si="80"/>
        <v>0</v>
      </c>
    </row>
    <row r="174" spans="1:17" ht="38.25" hidden="1">
      <c r="A174" s="33" t="s">
        <v>190</v>
      </c>
      <c r="B174" s="27" t="s">
        <v>30</v>
      </c>
      <c r="C174" s="27" t="s">
        <v>41</v>
      </c>
      <c r="D174" s="27" t="s">
        <v>52</v>
      </c>
      <c r="E174" s="27" t="s">
        <v>189</v>
      </c>
      <c r="F174" s="27" t="s">
        <v>191</v>
      </c>
      <c r="G174" s="28"/>
      <c r="H174" s="29"/>
      <c r="I174" s="30">
        <v>81.45</v>
      </c>
      <c r="J174" s="30"/>
      <c r="K174" s="30"/>
      <c r="L174" s="30"/>
      <c r="M174" s="30"/>
      <c r="N174" s="30"/>
      <c r="O174" s="298">
        <f t="shared" si="71"/>
        <v>81.45</v>
      </c>
      <c r="P174" s="287">
        <f>Q174-O174</f>
        <v>-81.45</v>
      </c>
      <c r="Q174" s="8">
        <v>0</v>
      </c>
    </row>
    <row r="175" spans="1:17" s="34" customFormat="1">
      <c r="A175" s="520" t="s">
        <v>192</v>
      </c>
      <c r="B175" s="466" t="s">
        <v>30</v>
      </c>
      <c r="C175" s="466" t="s">
        <v>41</v>
      </c>
      <c r="D175" s="466" t="s">
        <v>52</v>
      </c>
      <c r="E175" s="466" t="s">
        <v>193</v>
      </c>
      <c r="F175" s="466"/>
      <c r="G175" s="467">
        <f>G176</f>
        <v>5800</v>
      </c>
      <c r="H175" s="467">
        <f>H176</f>
        <v>0</v>
      </c>
      <c r="I175" s="467">
        <f>I176</f>
        <v>0</v>
      </c>
      <c r="J175" s="467">
        <f>J176</f>
        <v>200</v>
      </c>
      <c r="K175" s="467">
        <f t="shared" ref="K175:Q175" si="81">K176</f>
        <v>0</v>
      </c>
      <c r="L175" s="467">
        <f t="shared" si="81"/>
        <v>0</v>
      </c>
      <c r="M175" s="468">
        <f t="shared" si="81"/>
        <v>0</v>
      </c>
      <c r="N175" s="413">
        <f t="shared" si="81"/>
        <v>0</v>
      </c>
      <c r="O175" s="89">
        <f t="shared" si="81"/>
        <v>6000</v>
      </c>
      <c r="P175" s="475">
        <f t="shared" si="81"/>
        <v>80</v>
      </c>
      <c r="Q175" s="468">
        <f t="shared" si="81"/>
        <v>6080</v>
      </c>
    </row>
    <row r="176" spans="1:17" ht="33.75">
      <c r="A176" s="395" t="s">
        <v>176</v>
      </c>
      <c r="B176" s="390" t="s">
        <v>30</v>
      </c>
      <c r="C176" s="390" t="s">
        <v>41</v>
      </c>
      <c r="D176" s="390" t="s">
        <v>52</v>
      </c>
      <c r="E176" s="390" t="s">
        <v>193</v>
      </c>
      <c r="F176" s="390" t="s">
        <v>177</v>
      </c>
      <c r="G176" s="67">
        <v>5800</v>
      </c>
      <c r="H176" s="114"/>
      <c r="I176" s="95"/>
      <c r="J176" s="95">
        <v>200</v>
      </c>
      <c r="K176" s="95"/>
      <c r="L176" s="95"/>
      <c r="M176" s="497"/>
      <c r="N176" s="418"/>
      <c r="O176" s="378">
        <f t="shared" si="71"/>
        <v>6000</v>
      </c>
      <c r="P176" s="494">
        <f>Q176-O176</f>
        <v>80</v>
      </c>
      <c r="Q176" s="495">
        <v>6080</v>
      </c>
    </row>
    <row r="177" spans="1:17">
      <c r="A177" s="400" t="s">
        <v>192</v>
      </c>
      <c r="B177" s="389" t="s">
        <v>30</v>
      </c>
      <c r="C177" s="389" t="s">
        <v>41</v>
      </c>
      <c r="D177" s="389" t="s">
        <v>52</v>
      </c>
      <c r="E177" s="389" t="s">
        <v>193</v>
      </c>
      <c r="F177" s="389"/>
      <c r="G177" s="112">
        <f>G178</f>
        <v>0</v>
      </c>
      <c r="H177" s="112">
        <f>H178</f>
        <v>2.3999999999999998E-3</v>
      </c>
      <c r="I177" s="112">
        <f>I178</f>
        <v>0</v>
      </c>
      <c r="J177" s="112">
        <f>J178</f>
        <v>0</v>
      </c>
      <c r="K177" s="112">
        <f t="shared" ref="K177:Q177" si="82">K178</f>
        <v>0</v>
      </c>
      <c r="L177" s="112">
        <f t="shared" si="82"/>
        <v>0</v>
      </c>
      <c r="M177" s="469">
        <f t="shared" si="82"/>
        <v>0</v>
      </c>
      <c r="N177" s="413">
        <f t="shared" si="82"/>
        <v>0</v>
      </c>
      <c r="O177" s="89">
        <f t="shared" si="82"/>
        <v>2.3999999999999998E-3</v>
      </c>
      <c r="P177" s="476">
        <f t="shared" si="82"/>
        <v>0</v>
      </c>
      <c r="Q177" s="469">
        <f t="shared" si="82"/>
        <v>2.3999999999999998E-3</v>
      </c>
    </row>
    <row r="178" spans="1:17" ht="33.75">
      <c r="A178" s="395" t="s">
        <v>176</v>
      </c>
      <c r="B178" s="389" t="s">
        <v>30</v>
      </c>
      <c r="C178" s="389" t="s">
        <v>41</v>
      </c>
      <c r="D178" s="389" t="s">
        <v>52</v>
      </c>
      <c r="E178" s="389" t="s">
        <v>193</v>
      </c>
      <c r="F178" s="390" t="s">
        <v>177</v>
      </c>
      <c r="G178" s="67"/>
      <c r="H178" s="114">
        <v>2.3999999999999998E-3</v>
      </c>
      <c r="I178" s="95"/>
      <c r="J178" s="95"/>
      <c r="K178" s="95"/>
      <c r="L178" s="95"/>
      <c r="M178" s="497"/>
      <c r="N178" s="418"/>
      <c r="O178" s="378">
        <f t="shared" si="71"/>
        <v>2.3999999999999998E-3</v>
      </c>
      <c r="P178" s="494">
        <f>Q178-O178</f>
        <v>0</v>
      </c>
      <c r="Q178" s="495">
        <v>2.3999999999999998E-3</v>
      </c>
    </row>
    <row r="179" spans="1:17" s="34" customFormat="1">
      <c r="A179" s="392" t="s">
        <v>194</v>
      </c>
      <c r="B179" s="389" t="s">
        <v>30</v>
      </c>
      <c r="C179" s="389" t="s">
        <v>41</v>
      </c>
      <c r="D179" s="389" t="s">
        <v>52</v>
      </c>
      <c r="E179" s="389" t="s">
        <v>195</v>
      </c>
      <c r="F179" s="389"/>
      <c r="G179" s="112">
        <f>G180</f>
        <v>554</v>
      </c>
      <c r="H179" s="112">
        <f>H180</f>
        <v>0</v>
      </c>
      <c r="I179" s="112">
        <f>I180</f>
        <v>0</v>
      </c>
      <c r="J179" s="112">
        <f>J180</f>
        <v>0</v>
      </c>
      <c r="K179" s="112">
        <f t="shared" ref="K179:Q179" si="83">K180</f>
        <v>0</v>
      </c>
      <c r="L179" s="112">
        <f t="shared" si="83"/>
        <v>0</v>
      </c>
      <c r="M179" s="469">
        <f t="shared" si="83"/>
        <v>0</v>
      </c>
      <c r="N179" s="413">
        <f t="shared" si="83"/>
        <v>0</v>
      </c>
      <c r="O179" s="89">
        <f t="shared" si="83"/>
        <v>554</v>
      </c>
      <c r="P179" s="476">
        <f t="shared" si="83"/>
        <v>248.18511999999998</v>
      </c>
      <c r="Q179" s="469">
        <f t="shared" si="83"/>
        <v>802.18511999999998</v>
      </c>
    </row>
    <row r="180" spans="1:17" ht="33.75">
      <c r="A180" s="395" t="s">
        <v>176</v>
      </c>
      <c r="B180" s="390" t="s">
        <v>30</v>
      </c>
      <c r="C180" s="390" t="s">
        <v>41</v>
      </c>
      <c r="D180" s="390" t="s">
        <v>52</v>
      </c>
      <c r="E180" s="390" t="s">
        <v>195</v>
      </c>
      <c r="F180" s="390" t="s">
        <v>177</v>
      </c>
      <c r="G180" s="67">
        <v>554</v>
      </c>
      <c r="H180" s="114"/>
      <c r="I180" s="95"/>
      <c r="J180" s="95"/>
      <c r="K180" s="95"/>
      <c r="L180" s="95"/>
      <c r="M180" s="497"/>
      <c r="N180" s="418"/>
      <c r="O180" s="378">
        <f t="shared" si="71"/>
        <v>554</v>
      </c>
      <c r="P180" s="494">
        <f>Q180-O180</f>
        <v>248.18511999999998</v>
      </c>
      <c r="Q180" s="495">
        <v>802.18511999999998</v>
      </c>
    </row>
    <row r="181" spans="1:17" s="34" customFormat="1">
      <c r="A181" s="392" t="s">
        <v>182</v>
      </c>
      <c r="B181" s="389" t="s">
        <v>30</v>
      </c>
      <c r="C181" s="389" t="s">
        <v>41</v>
      </c>
      <c r="D181" s="389" t="s">
        <v>52</v>
      </c>
      <c r="E181" s="389" t="s">
        <v>196</v>
      </c>
      <c r="F181" s="389"/>
      <c r="G181" s="112">
        <f>G182</f>
        <v>263</v>
      </c>
      <c r="H181" s="112">
        <f>H182</f>
        <v>0</v>
      </c>
      <c r="I181" s="112">
        <f>I182</f>
        <v>0</v>
      </c>
      <c r="J181" s="112">
        <f>J182</f>
        <v>0</v>
      </c>
      <c r="K181" s="112">
        <f t="shared" ref="K181:Q181" si="84">K182</f>
        <v>0</v>
      </c>
      <c r="L181" s="112">
        <f t="shared" si="84"/>
        <v>0</v>
      </c>
      <c r="M181" s="469">
        <f t="shared" si="84"/>
        <v>0</v>
      </c>
      <c r="N181" s="413">
        <f t="shared" si="84"/>
        <v>0</v>
      </c>
      <c r="O181" s="89">
        <f t="shared" si="84"/>
        <v>263</v>
      </c>
      <c r="P181" s="476">
        <f t="shared" si="84"/>
        <v>24.610000000000014</v>
      </c>
      <c r="Q181" s="469">
        <f t="shared" si="84"/>
        <v>287.61</v>
      </c>
    </row>
    <row r="182" spans="1:17" ht="33.75">
      <c r="A182" s="395" t="s">
        <v>176</v>
      </c>
      <c r="B182" s="390" t="s">
        <v>30</v>
      </c>
      <c r="C182" s="390" t="s">
        <v>41</v>
      </c>
      <c r="D182" s="390" t="s">
        <v>52</v>
      </c>
      <c r="E182" s="390" t="s">
        <v>196</v>
      </c>
      <c r="F182" s="390" t="s">
        <v>177</v>
      </c>
      <c r="G182" s="67">
        <v>263</v>
      </c>
      <c r="H182" s="114"/>
      <c r="I182" s="95"/>
      <c r="J182" s="95"/>
      <c r="K182" s="95"/>
      <c r="L182" s="95"/>
      <c r="M182" s="497"/>
      <c r="N182" s="418"/>
      <c r="O182" s="378">
        <f t="shared" si="71"/>
        <v>263</v>
      </c>
      <c r="P182" s="494">
        <f>Q182-O182</f>
        <v>24.610000000000014</v>
      </c>
      <c r="Q182" s="495">
        <v>287.61</v>
      </c>
    </row>
    <row r="183" spans="1:17" s="34" customFormat="1">
      <c r="A183" s="392" t="s">
        <v>197</v>
      </c>
      <c r="B183" s="389" t="s">
        <v>30</v>
      </c>
      <c r="C183" s="389" t="s">
        <v>41</v>
      </c>
      <c r="D183" s="389" t="s">
        <v>52</v>
      </c>
      <c r="E183" s="389" t="s">
        <v>198</v>
      </c>
      <c r="F183" s="389"/>
      <c r="G183" s="112">
        <f>G184</f>
        <v>397</v>
      </c>
      <c r="H183" s="112">
        <f>H184</f>
        <v>0</v>
      </c>
      <c r="I183" s="112">
        <f>I184</f>
        <v>0</v>
      </c>
      <c r="J183" s="112">
        <f>J184</f>
        <v>0</v>
      </c>
      <c r="K183" s="112">
        <f t="shared" ref="K183:Q183" si="85">K184</f>
        <v>0</v>
      </c>
      <c r="L183" s="112">
        <f t="shared" si="85"/>
        <v>0</v>
      </c>
      <c r="M183" s="469">
        <f t="shared" si="85"/>
        <v>0</v>
      </c>
      <c r="N183" s="413">
        <f t="shared" si="85"/>
        <v>0</v>
      </c>
      <c r="O183" s="89">
        <f t="shared" si="85"/>
        <v>397</v>
      </c>
      <c r="P183" s="476">
        <f t="shared" si="85"/>
        <v>-206.44</v>
      </c>
      <c r="Q183" s="469">
        <f t="shared" si="85"/>
        <v>190.56</v>
      </c>
    </row>
    <row r="184" spans="1:17" ht="33.75">
      <c r="A184" s="395" t="s">
        <v>176</v>
      </c>
      <c r="B184" s="390" t="s">
        <v>30</v>
      </c>
      <c r="C184" s="390" t="s">
        <v>41</v>
      </c>
      <c r="D184" s="390" t="s">
        <v>52</v>
      </c>
      <c r="E184" s="390" t="s">
        <v>198</v>
      </c>
      <c r="F184" s="390" t="s">
        <v>177</v>
      </c>
      <c r="G184" s="67">
        <v>397</v>
      </c>
      <c r="H184" s="114"/>
      <c r="I184" s="95"/>
      <c r="J184" s="95"/>
      <c r="K184" s="95"/>
      <c r="L184" s="95"/>
      <c r="M184" s="497"/>
      <c r="N184" s="418"/>
      <c r="O184" s="378">
        <f t="shared" si="71"/>
        <v>397</v>
      </c>
      <c r="P184" s="494">
        <f>Q184-O184</f>
        <v>-206.44</v>
      </c>
      <c r="Q184" s="495">
        <v>190.56</v>
      </c>
    </row>
    <row r="185" spans="1:17" s="34" customFormat="1">
      <c r="A185" s="392" t="s">
        <v>199</v>
      </c>
      <c r="B185" s="389" t="s">
        <v>30</v>
      </c>
      <c r="C185" s="389" t="s">
        <v>41</v>
      </c>
      <c r="D185" s="389" t="s">
        <v>52</v>
      </c>
      <c r="E185" s="389" t="s">
        <v>200</v>
      </c>
      <c r="F185" s="389"/>
      <c r="G185" s="112">
        <f>G186</f>
        <v>716</v>
      </c>
      <c r="H185" s="112">
        <f>H186</f>
        <v>0</v>
      </c>
      <c r="I185" s="112">
        <f>I186</f>
        <v>0</v>
      </c>
      <c r="J185" s="112">
        <f>J186</f>
        <v>0</v>
      </c>
      <c r="K185" s="112">
        <f t="shared" ref="K185:Q185" si="86">K186</f>
        <v>0</v>
      </c>
      <c r="L185" s="112">
        <f t="shared" si="86"/>
        <v>0</v>
      </c>
      <c r="M185" s="469">
        <f t="shared" si="86"/>
        <v>0</v>
      </c>
      <c r="N185" s="413">
        <f t="shared" si="86"/>
        <v>0</v>
      </c>
      <c r="O185" s="89">
        <f t="shared" si="86"/>
        <v>716</v>
      </c>
      <c r="P185" s="476">
        <f t="shared" si="86"/>
        <v>343.40000000000009</v>
      </c>
      <c r="Q185" s="469">
        <f t="shared" si="86"/>
        <v>1059.4000000000001</v>
      </c>
    </row>
    <row r="186" spans="1:17" ht="33.75">
      <c r="A186" s="395" t="s">
        <v>176</v>
      </c>
      <c r="B186" s="390" t="s">
        <v>30</v>
      </c>
      <c r="C186" s="390" t="s">
        <v>41</v>
      </c>
      <c r="D186" s="390" t="s">
        <v>52</v>
      </c>
      <c r="E186" s="390" t="s">
        <v>200</v>
      </c>
      <c r="F186" s="390" t="s">
        <v>177</v>
      </c>
      <c r="G186" s="67">
        <v>716</v>
      </c>
      <c r="H186" s="114"/>
      <c r="I186" s="95"/>
      <c r="J186" s="95"/>
      <c r="K186" s="95"/>
      <c r="L186" s="95"/>
      <c r="M186" s="497"/>
      <c r="N186" s="418"/>
      <c r="O186" s="378">
        <f t="shared" si="71"/>
        <v>716</v>
      </c>
      <c r="P186" s="494">
        <f>Q186-O186</f>
        <v>343.40000000000009</v>
      </c>
      <c r="Q186" s="495">
        <v>1059.4000000000001</v>
      </c>
    </row>
    <row r="187" spans="1:17" s="34" customFormat="1">
      <c r="A187" s="392" t="s">
        <v>201</v>
      </c>
      <c r="B187" s="389" t="s">
        <v>30</v>
      </c>
      <c r="C187" s="389" t="s">
        <v>41</v>
      </c>
      <c r="D187" s="389" t="s">
        <v>52</v>
      </c>
      <c r="E187" s="389" t="s">
        <v>202</v>
      </c>
      <c r="F187" s="389"/>
      <c r="G187" s="112">
        <f>G188</f>
        <v>31822</v>
      </c>
      <c r="H187" s="112">
        <f>H188</f>
        <v>0</v>
      </c>
      <c r="I187" s="112">
        <f>I188</f>
        <v>-0.5</v>
      </c>
      <c r="J187" s="112">
        <f>J188</f>
        <v>0</v>
      </c>
      <c r="K187" s="112">
        <f t="shared" ref="K187:Q187" si="87">K188</f>
        <v>0</v>
      </c>
      <c r="L187" s="112">
        <f t="shared" si="87"/>
        <v>0</v>
      </c>
      <c r="M187" s="469">
        <f t="shared" si="87"/>
        <v>0</v>
      </c>
      <c r="N187" s="413">
        <f t="shared" si="87"/>
        <v>0</v>
      </c>
      <c r="O187" s="89">
        <f t="shared" si="87"/>
        <v>31821.5</v>
      </c>
      <c r="P187" s="476">
        <f t="shared" si="87"/>
        <v>1917</v>
      </c>
      <c r="Q187" s="469">
        <f t="shared" si="87"/>
        <v>33738.5</v>
      </c>
    </row>
    <row r="188" spans="1:17" ht="33.75">
      <c r="A188" s="395" t="s">
        <v>176</v>
      </c>
      <c r="B188" s="390" t="s">
        <v>30</v>
      </c>
      <c r="C188" s="390" t="s">
        <v>41</v>
      </c>
      <c r="D188" s="390" t="s">
        <v>52</v>
      </c>
      <c r="E188" s="390" t="s">
        <v>202</v>
      </c>
      <c r="F188" s="390" t="s">
        <v>177</v>
      </c>
      <c r="G188" s="67">
        <v>31822</v>
      </c>
      <c r="H188" s="114"/>
      <c r="I188" s="95">
        <v>-0.5</v>
      </c>
      <c r="J188" s="95"/>
      <c r="K188" s="95"/>
      <c r="L188" s="95"/>
      <c r="M188" s="497"/>
      <c r="N188" s="418"/>
      <c r="O188" s="378">
        <f t="shared" si="71"/>
        <v>31821.5</v>
      </c>
      <c r="P188" s="494">
        <f>Q188-O188</f>
        <v>1917</v>
      </c>
      <c r="Q188" s="495">
        <v>33738.5</v>
      </c>
    </row>
    <row r="189" spans="1:17" s="34" customFormat="1">
      <c r="A189" s="401" t="s">
        <v>203</v>
      </c>
      <c r="B189" s="389" t="s">
        <v>30</v>
      </c>
      <c r="C189" s="389" t="s">
        <v>41</v>
      </c>
      <c r="D189" s="389" t="s">
        <v>52</v>
      </c>
      <c r="E189" s="389" t="s">
        <v>204</v>
      </c>
      <c r="F189" s="389"/>
      <c r="G189" s="112">
        <f>G190</f>
        <v>2937.6</v>
      </c>
      <c r="H189" s="112">
        <f>H190</f>
        <v>0</v>
      </c>
      <c r="I189" s="112">
        <f>I190</f>
        <v>0</v>
      </c>
      <c r="J189" s="112">
        <f>J190</f>
        <v>0</v>
      </c>
      <c r="K189" s="112">
        <f t="shared" ref="K189:Q189" si="88">K190</f>
        <v>0</v>
      </c>
      <c r="L189" s="112">
        <f t="shared" si="88"/>
        <v>0</v>
      </c>
      <c r="M189" s="469">
        <f t="shared" si="88"/>
        <v>0</v>
      </c>
      <c r="N189" s="413">
        <f t="shared" si="88"/>
        <v>0</v>
      </c>
      <c r="O189" s="89">
        <f t="shared" si="88"/>
        <v>2937.6</v>
      </c>
      <c r="P189" s="476">
        <f t="shared" si="88"/>
        <v>29</v>
      </c>
      <c r="Q189" s="469">
        <f t="shared" si="88"/>
        <v>2966.6</v>
      </c>
    </row>
    <row r="190" spans="1:17" ht="33.75">
      <c r="A190" s="395" t="s">
        <v>176</v>
      </c>
      <c r="B190" s="390" t="s">
        <v>30</v>
      </c>
      <c r="C190" s="390" t="s">
        <v>41</v>
      </c>
      <c r="D190" s="390" t="s">
        <v>52</v>
      </c>
      <c r="E190" s="390" t="s">
        <v>204</v>
      </c>
      <c r="F190" s="390" t="s">
        <v>177</v>
      </c>
      <c r="G190" s="67">
        <v>2937.6</v>
      </c>
      <c r="H190" s="114"/>
      <c r="I190" s="95"/>
      <c r="J190" s="95"/>
      <c r="K190" s="95"/>
      <c r="L190" s="95"/>
      <c r="M190" s="497"/>
      <c r="N190" s="418"/>
      <c r="O190" s="378">
        <f t="shared" si="71"/>
        <v>2937.6</v>
      </c>
      <c r="P190" s="494">
        <f>Q190-O190</f>
        <v>29</v>
      </c>
      <c r="Q190" s="495">
        <v>2966.6</v>
      </c>
    </row>
    <row r="191" spans="1:17" s="34" customFormat="1" ht="22.5">
      <c r="A191" s="388" t="s">
        <v>169</v>
      </c>
      <c r="B191" s="389" t="s">
        <v>30</v>
      </c>
      <c r="C191" s="389" t="s">
        <v>41</v>
      </c>
      <c r="D191" s="389" t="s">
        <v>52</v>
      </c>
      <c r="E191" s="389" t="s">
        <v>170</v>
      </c>
      <c r="F191" s="389"/>
      <c r="G191" s="112">
        <f>G193+G192</f>
        <v>51.3</v>
      </c>
      <c r="H191" s="112">
        <f>H193+H192</f>
        <v>0</v>
      </c>
      <c r="I191" s="112">
        <f>I193+I192</f>
        <v>0</v>
      </c>
      <c r="J191" s="112">
        <f>J193+J192</f>
        <v>0</v>
      </c>
      <c r="K191" s="112">
        <f t="shared" ref="K191:Q191" si="89">K193+K192</f>
        <v>0</v>
      </c>
      <c r="L191" s="112">
        <f t="shared" si="89"/>
        <v>0</v>
      </c>
      <c r="M191" s="469">
        <f t="shared" si="89"/>
        <v>0</v>
      </c>
      <c r="N191" s="413">
        <f t="shared" si="89"/>
        <v>0</v>
      </c>
      <c r="O191" s="89">
        <f t="shared" si="89"/>
        <v>51.3</v>
      </c>
      <c r="P191" s="476">
        <f>P193+P192</f>
        <v>0</v>
      </c>
      <c r="Q191" s="469">
        <f t="shared" si="89"/>
        <v>51.3</v>
      </c>
    </row>
    <row r="192" spans="1:17" s="34" customFormat="1" ht="22.5">
      <c r="A192" s="395" t="s">
        <v>44</v>
      </c>
      <c r="B192" s="390" t="s">
        <v>30</v>
      </c>
      <c r="C192" s="390" t="s">
        <v>41</v>
      </c>
      <c r="D192" s="390" t="s">
        <v>52</v>
      </c>
      <c r="E192" s="390" t="s">
        <v>170</v>
      </c>
      <c r="F192" s="390" t="s">
        <v>45</v>
      </c>
      <c r="G192" s="67">
        <v>20</v>
      </c>
      <c r="H192" s="384"/>
      <c r="I192" s="95">
        <v>1.8</v>
      </c>
      <c r="J192" s="95"/>
      <c r="K192" s="95"/>
      <c r="L192" s="95"/>
      <c r="M192" s="497"/>
      <c r="N192" s="418"/>
      <c r="O192" s="378">
        <f t="shared" si="71"/>
        <v>21.8</v>
      </c>
      <c r="P192" s="505">
        <f>Q192-O192</f>
        <v>2</v>
      </c>
      <c r="Q192" s="522">
        <v>23.8</v>
      </c>
    </row>
    <row r="193" spans="1:17">
      <c r="A193" s="395" t="s">
        <v>46</v>
      </c>
      <c r="B193" s="390" t="s">
        <v>30</v>
      </c>
      <c r="C193" s="390" t="s">
        <v>41</v>
      </c>
      <c r="D193" s="390" t="s">
        <v>52</v>
      </c>
      <c r="E193" s="390" t="s">
        <v>170</v>
      </c>
      <c r="F193" s="390" t="s">
        <v>47</v>
      </c>
      <c r="G193" s="67">
        <v>31.3</v>
      </c>
      <c r="H193" s="114"/>
      <c r="I193" s="95">
        <v>-1.8</v>
      </c>
      <c r="J193" s="95"/>
      <c r="K193" s="95"/>
      <c r="L193" s="95"/>
      <c r="M193" s="497"/>
      <c r="N193" s="418"/>
      <c r="O193" s="378">
        <f t="shared" si="71"/>
        <v>29.5</v>
      </c>
      <c r="P193" s="505">
        <f>Q193-O193</f>
        <v>-2</v>
      </c>
      <c r="Q193" s="495">
        <v>27.5</v>
      </c>
    </row>
    <row r="194" spans="1:17" s="34" customFormat="1" ht="22.5">
      <c r="A194" s="401" t="s">
        <v>205</v>
      </c>
      <c r="B194" s="389" t="s">
        <v>30</v>
      </c>
      <c r="C194" s="389" t="s">
        <v>41</v>
      </c>
      <c r="D194" s="389" t="s">
        <v>52</v>
      </c>
      <c r="E194" s="389" t="s">
        <v>206</v>
      </c>
      <c r="F194" s="389"/>
      <c r="G194" s="112">
        <f>G195+G196+G198+G197+G199+G200</f>
        <v>1066</v>
      </c>
      <c r="H194" s="112">
        <f>H195+H196+H198+H197+H199+H200</f>
        <v>0</v>
      </c>
      <c r="I194" s="112">
        <f>I195+I196+I198+I197+I199+I200</f>
        <v>0</v>
      </c>
      <c r="J194" s="112">
        <f>J195+J196+J198+J197+J199+J200</f>
        <v>48</v>
      </c>
      <c r="K194" s="112">
        <f t="shared" ref="K194:Q194" si="90">K195+K196+K198+K197+K199+K200</f>
        <v>0</v>
      </c>
      <c r="L194" s="112">
        <f t="shared" si="90"/>
        <v>0</v>
      </c>
      <c r="M194" s="469">
        <f t="shared" si="90"/>
        <v>0</v>
      </c>
      <c r="N194" s="413">
        <f t="shared" si="90"/>
        <v>0</v>
      </c>
      <c r="O194" s="89">
        <f t="shared" si="90"/>
        <v>1114</v>
      </c>
      <c r="P194" s="476">
        <f t="shared" si="90"/>
        <v>64.5</v>
      </c>
      <c r="Q194" s="469">
        <f t="shared" si="90"/>
        <v>1178.5</v>
      </c>
    </row>
    <row r="195" spans="1:17">
      <c r="A195" s="370" t="s">
        <v>33</v>
      </c>
      <c r="B195" s="390" t="s">
        <v>30</v>
      </c>
      <c r="C195" s="390" t="s">
        <v>41</v>
      </c>
      <c r="D195" s="390" t="s">
        <v>52</v>
      </c>
      <c r="E195" s="390" t="s">
        <v>206</v>
      </c>
      <c r="F195" s="390" t="s">
        <v>34</v>
      </c>
      <c r="G195" s="67">
        <v>841.8</v>
      </c>
      <c r="H195" s="114"/>
      <c r="I195" s="95"/>
      <c r="J195" s="95">
        <v>48</v>
      </c>
      <c r="K195" s="95"/>
      <c r="L195" s="95"/>
      <c r="M195" s="497"/>
      <c r="N195" s="418"/>
      <c r="O195" s="378">
        <f t="shared" si="71"/>
        <v>889.8</v>
      </c>
      <c r="P195" s="494">
        <f>Q195-O195</f>
        <v>64.5</v>
      </c>
      <c r="Q195" s="495">
        <v>954.3</v>
      </c>
    </row>
    <row r="196" spans="1:17">
      <c r="A196" s="395" t="s">
        <v>38</v>
      </c>
      <c r="B196" s="390" t="s">
        <v>30</v>
      </c>
      <c r="C196" s="390" t="s">
        <v>41</v>
      </c>
      <c r="D196" s="390" t="s">
        <v>52</v>
      </c>
      <c r="E196" s="390" t="s">
        <v>206</v>
      </c>
      <c r="F196" s="390" t="s">
        <v>39</v>
      </c>
      <c r="G196" s="67">
        <v>2.4500000000000002</v>
      </c>
      <c r="H196" s="114"/>
      <c r="I196" s="95"/>
      <c r="J196" s="95"/>
      <c r="K196" s="95"/>
      <c r="L196" s="95"/>
      <c r="M196" s="497"/>
      <c r="N196" s="418"/>
      <c r="O196" s="378">
        <f t="shared" si="71"/>
        <v>2.4500000000000002</v>
      </c>
      <c r="P196" s="494">
        <f t="shared" ref="P196:P200" si="91">Q196-O196</f>
        <v>5.8259999999999996</v>
      </c>
      <c r="Q196" s="495">
        <v>8.2759999999999998</v>
      </c>
    </row>
    <row r="197" spans="1:17" ht="22.5">
      <c r="A197" s="395" t="s">
        <v>44</v>
      </c>
      <c r="B197" s="390" t="s">
        <v>30</v>
      </c>
      <c r="C197" s="390" t="s">
        <v>41</v>
      </c>
      <c r="D197" s="390" t="s">
        <v>52</v>
      </c>
      <c r="E197" s="390" t="s">
        <v>206</v>
      </c>
      <c r="F197" s="390" t="s">
        <v>45</v>
      </c>
      <c r="G197" s="67">
        <v>60</v>
      </c>
      <c r="H197" s="114"/>
      <c r="I197" s="95"/>
      <c r="J197" s="95"/>
      <c r="K197" s="95"/>
      <c r="L197" s="95">
        <v>10</v>
      </c>
      <c r="M197" s="497"/>
      <c r="N197" s="418"/>
      <c r="O197" s="378">
        <f t="shared" si="71"/>
        <v>70</v>
      </c>
      <c r="P197" s="494">
        <f t="shared" si="91"/>
        <v>0</v>
      </c>
      <c r="Q197" s="495">
        <v>70</v>
      </c>
    </row>
    <row r="198" spans="1:17">
      <c r="A198" s="395" t="s">
        <v>46</v>
      </c>
      <c r="B198" s="390" t="s">
        <v>30</v>
      </c>
      <c r="C198" s="390" t="s">
        <v>41</v>
      </c>
      <c r="D198" s="390" t="s">
        <v>52</v>
      </c>
      <c r="E198" s="390" t="s">
        <v>206</v>
      </c>
      <c r="F198" s="390" t="s">
        <v>47</v>
      </c>
      <c r="G198" s="67">
        <v>143.25</v>
      </c>
      <c r="H198" s="114"/>
      <c r="I198" s="95"/>
      <c r="J198" s="95"/>
      <c r="K198" s="95"/>
      <c r="L198" s="95">
        <v>-10</v>
      </c>
      <c r="M198" s="497"/>
      <c r="N198" s="418"/>
      <c r="O198" s="378">
        <f t="shared" si="71"/>
        <v>133.25</v>
      </c>
      <c r="P198" s="494">
        <f t="shared" si="91"/>
        <v>-1.4999999999986358E-2</v>
      </c>
      <c r="Q198" s="495">
        <v>133.23500000000001</v>
      </c>
    </row>
    <row r="199" spans="1:17">
      <c r="A199" s="394" t="s">
        <v>48</v>
      </c>
      <c r="B199" s="390" t="s">
        <v>30</v>
      </c>
      <c r="C199" s="390" t="s">
        <v>41</v>
      </c>
      <c r="D199" s="390" t="s">
        <v>52</v>
      </c>
      <c r="E199" s="390" t="s">
        <v>206</v>
      </c>
      <c r="F199" s="390" t="s">
        <v>49</v>
      </c>
      <c r="G199" s="67">
        <v>14.5</v>
      </c>
      <c r="H199" s="114"/>
      <c r="I199" s="95"/>
      <c r="J199" s="95"/>
      <c r="K199" s="95"/>
      <c r="L199" s="95"/>
      <c r="M199" s="497"/>
      <c r="N199" s="418"/>
      <c r="O199" s="378">
        <f t="shared" si="71"/>
        <v>14.5</v>
      </c>
      <c r="P199" s="494">
        <f t="shared" si="91"/>
        <v>-4.2590000000000003</v>
      </c>
      <c r="Q199" s="495">
        <v>10.241</v>
      </c>
    </row>
    <row r="200" spans="1:17">
      <c r="A200" s="394" t="s">
        <v>50</v>
      </c>
      <c r="B200" s="390" t="s">
        <v>30</v>
      </c>
      <c r="C200" s="390" t="s">
        <v>41</v>
      </c>
      <c r="D200" s="390" t="s">
        <v>52</v>
      </c>
      <c r="E200" s="390" t="s">
        <v>206</v>
      </c>
      <c r="F200" s="390" t="s">
        <v>51</v>
      </c>
      <c r="G200" s="67">
        <v>4</v>
      </c>
      <c r="H200" s="114"/>
      <c r="I200" s="95"/>
      <c r="J200" s="95"/>
      <c r="K200" s="95"/>
      <c r="L200" s="95"/>
      <c r="M200" s="497"/>
      <c r="N200" s="418"/>
      <c r="O200" s="378">
        <f t="shared" si="71"/>
        <v>4</v>
      </c>
      <c r="P200" s="494">
        <f t="shared" si="91"/>
        <v>-1.552</v>
      </c>
      <c r="Q200" s="495">
        <v>2.448</v>
      </c>
    </row>
    <row r="201" spans="1:17" s="34" customFormat="1" ht="22.5">
      <c r="A201" s="401" t="s">
        <v>207</v>
      </c>
      <c r="B201" s="389" t="s">
        <v>30</v>
      </c>
      <c r="C201" s="389" t="s">
        <v>41</v>
      </c>
      <c r="D201" s="389" t="s">
        <v>52</v>
      </c>
      <c r="E201" s="389" t="s">
        <v>208</v>
      </c>
      <c r="F201" s="389"/>
      <c r="G201" s="112">
        <f>G202+G203+G205</f>
        <v>3113.8</v>
      </c>
      <c r="H201" s="112">
        <f>H202+H203+H205</f>
        <v>520.75</v>
      </c>
      <c r="I201" s="112">
        <f>I202+I203+I205</f>
        <v>0</v>
      </c>
      <c r="J201" s="112">
        <f>J202+J203+J205</f>
        <v>168.4</v>
      </c>
      <c r="K201" s="112">
        <f t="shared" ref="K201:M201" si="92">K202+K203+K205</f>
        <v>0</v>
      </c>
      <c r="L201" s="112">
        <f t="shared" si="92"/>
        <v>0</v>
      </c>
      <c r="M201" s="469">
        <f t="shared" si="92"/>
        <v>0</v>
      </c>
      <c r="N201" s="413">
        <f>N202+N203+N205+N204</f>
        <v>0</v>
      </c>
      <c r="O201" s="89">
        <f t="shared" ref="O201:Q201" si="93">O202+O203+O205+O204</f>
        <v>3802.9500000000003</v>
      </c>
      <c r="P201" s="476">
        <f t="shared" si="93"/>
        <v>365.79999999999995</v>
      </c>
      <c r="Q201" s="469">
        <f t="shared" si="93"/>
        <v>4168.7500000000009</v>
      </c>
    </row>
    <row r="202" spans="1:17">
      <c r="A202" s="370" t="s">
        <v>33</v>
      </c>
      <c r="B202" s="390" t="s">
        <v>30</v>
      </c>
      <c r="C202" s="390" t="s">
        <v>41</v>
      </c>
      <c r="D202" s="390" t="s">
        <v>52</v>
      </c>
      <c r="E202" s="390" t="s">
        <v>208</v>
      </c>
      <c r="F202" s="390" t="s">
        <v>209</v>
      </c>
      <c r="G202" s="67">
        <v>3010.5</v>
      </c>
      <c r="H202" s="114"/>
      <c r="I202" s="95"/>
      <c r="J202" s="95">
        <v>168.4</v>
      </c>
      <c r="K202" s="95"/>
      <c r="L202" s="95"/>
      <c r="M202" s="497"/>
      <c r="N202" s="418"/>
      <c r="O202" s="378">
        <f t="shared" si="71"/>
        <v>3178.9</v>
      </c>
      <c r="P202" s="494">
        <f>Q202-O202</f>
        <v>162</v>
      </c>
      <c r="Q202" s="495">
        <v>3340.9</v>
      </c>
    </row>
    <row r="203" spans="1:17">
      <c r="A203" s="395" t="s">
        <v>38</v>
      </c>
      <c r="B203" s="390" t="s">
        <v>30</v>
      </c>
      <c r="C203" s="390" t="s">
        <v>41</v>
      </c>
      <c r="D203" s="390" t="s">
        <v>52</v>
      </c>
      <c r="E203" s="390" t="s">
        <v>208</v>
      </c>
      <c r="F203" s="390" t="s">
        <v>83</v>
      </c>
      <c r="G203" s="67">
        <v>73.3</v>
      </c>
      <c r="H203" s="114"/>
      <c r="I203" s="95"/>
      <c r="J203" s="95"/>
      <c r="K203" s="95"/>
      <c r="L203" s="95"/>
      <c r="M203" s="497"/>
      <c r="N203" s="418"/>
      <c r="O203" s="378">
        <f t="shared" si="71"/>
        <v>73.3</v>
      </c>
      <c r="P203" s="494">
        <f t="shared" ref="P203:P205" si="94">Q203-O203</f>
        <v>-15.819609999999997</v>
      </c>
      <c r="Q203" s="495">
        <v>57.48039</v>
      </c>
    </row>
    <row r="204" spans="1:17">
      <c r="A204" s="395"/>
      <c r="B204" s="390" t="s">
        <v>30</v>
      </c>
      <c r="C204" s="390" t="s">
        <v>41</v>
      </c>
      <c r="D204" s="390" t="s">
        <v>52</v>
      </c>
      <c r="E204" s="390" t="s">
        <v>208</v>
      </c>
      <c r="F204" s="390" t="s">
        <v>45</v>
      </c>
      <c r="G204" s="67"/>
      <c r="H204" s="114"/>
      <c r="I204" s="95"/>
      <c r="J204" s="95"/>
      <c r="K204" s="95"/>
      <c r="L204" s="95"/>
      <c r="M204" s="497"/>
      <c r="N204" s="418"/>
      <c r="O204" s="378"/>
      <c r="P204" s="494">
        <f t="shared" si="94"/>
        <v>31.39</v>
      </c>
      <c r="Q204" s="495">
        <v>31.39</v>
      </c>
    </row>
    <row r="205" spans="1:17">
      <c r="A205" s="395" t="s">
        <v>46</v>
      </c>
      <c r="B205" s="390" t="s">
        <v>30</v>
      </c>
      <c r="C205" s="390" t="s">
        <v>41</v>
      </c>
      <c r="D205" s="390" t="s">
        <v>52</v>
      </c>
      <c r="E205" s="390" t="s">
        <v>208</v>
      </c>
      <c r="F205" s="390" t="s">
        <v>47</v>
      </c>
      <c r="G205" s="67">
        <v>30</v>
      </c>
      <c r="H205" s="114">
        <v>520.75</v>
      </c>
      <c r="I205" s="95"/>
      <c r="J205" s="95"/>
      <c r="K205" s="95"/>
      <c r="L205" s="95"/>
      <c r="M205" s="497"/>
      <c r="N205" s="418"/>
      <c r="O205" s="378">
        <f t="shared" si="71"/>
        <v>550.75</v>
      </c>
      <c r="P205" s="494">
        <f t="shared" si="94"/>
        <v>188.22960999999998</v>
      </c>
      <c r="Q205" s="495">
        <v>738.97960999999998</v>
      </c>
    </row>
    <row r="206" spans="1:17" ht="13.5" thickBot="1">
      <c r="A206" s="521" t="s">
        <v>210</v>
      </c>
      <c r="B206" s="512"/>
      <c r="C206" s="512" t="s">
        <v>41</v>
      </c>
      <c r="D206" s="512" t="s">
        <v>211</v>
      </c>
      <c r="E206" s="512"/>
      <c r="F206" s="512"/>
      <c r="G206" s="387">
        <f>G230</f>
        <v>0</v>
      </c>
      <c r="H206" s="387">
        <f t="shared" ref="H206:Q206" si="95">H230</f>
        <v>0</v>
      </c>
      <c r="I206" s="387">
        <f t="shared" si="95"/>
        <v>0</v>
      </c>
      <c r="J206" s="387">
        <f t="shared" si="95"/>
        <v>0</v>
      </c>
      <c r="K206" s="387">
        <f t="shared" si="95"/>
        <v>0</v>
      </c>
      <c r="L206" s="387">
        <f t="shared" si="95"/>
        <v>375.36065000000002</v>
      </c>
      <c r="M206" s="513">
        <f t="shared" si="95"/>
        <v>0</v>
      </c>
      <c r="N206" s="413">
        <f t="shared" si="95"/>
        <v>0</v>
      </c>
      <c r="O206" s="89">
        <f t="shared" si="95"/>
        <v>375.36065000000002</v>
      </c>
      <c r="P206" s="516">
        <f t="shared" si="95"/>
        <v>0</v>
      </c>
      <c r="Q206" s="513">
        <f t="shared" si="95"/>
        <v>375.36065000000002</v>
      </c>
    </row>
    <row r="207" spans="1:17" hidden="1">
      <c r="A207" s="449" t="s">
        <v>212</v>
      </c>
      <c r="B207" s="439" t="s">
        <v>30</v>
      </c>
      <c r="C207" s="439" t="s">
        <v>41</v>
      </c>
      <c r="D207" s="439" t="s">
        <v>211</v>
      </c>
      <c r="E207" s="439" t="s">
        <v>213</v>
      </c>
      <c r="F207" s="439"/>
      <c r="G207" s="448">
        <f>G208</f>
        <v>25350</v>
      </c>
      <c r="H207" s="448">
        <f>H208</f>
        <v>-25350</v>
      </c>
      <c r="I207" s="448">
        <f>I208</f>
        <v>0</v>
      </c>
      <c r="J207" s="448">
        <f>J208</f>
        <v>0</v>
      </c>
      <c r="K207" s="448">
        <f t="shared" ref="K207:Q207" si="96">K208</f>
        <v>0</v>
      </c>
      <c r="L207" s="448">
        <f t="shared" si="96"/>
        <v>0</v>
      </c>
      <c r="M207" s="448">
        <f t="shared" si="96"/>
        <v>0</v>
      </c>
      <c r="N207" s="81">
        <f t="shared" si="96"/>
        <v>0</v>
      </c>
      <c r="O207" s="121">
        <f t="shared" si="96"/>
        <v>0</v>
      </c>
      <c r="P207" s="450">
        <f t="shared" si="96"/>
        <v>0</v>
      </c>
      <c r="Q207" s="450">
        <f t="shared" si="96"/>
        <v>0</v>
      </c>
    </row>
    <row r="208" spans="1:17" s="59" customFormat="1" ht="63.75" hidden="1">
      <c r="A208" s="88" t="s">
        <v>214</v>
      </c>
      <c r="B208" s="12"/>
      <c r="C208" s="12" t="s">
        <v>41</v>
      </c>
      <c r="D208" s="12" t="s">
        <v>211</v>
      </c>
      <c r="E208" s="12" t="s">
        <v>215</v>
      </c>
      <c r="F208" s="12"/>
      <c r="G208" s="10">
        <f>G209+G211+G213+G215+G217+G221+G223+G225+G219</f>
        <v>25350</v>
      </c>
      <c r="H208" s="10">
        <f>H209+H211+H213+H215+H217+H221+H223+H225+H219</f>
        <v>-25350</v>
      </c>
      <c r="I208" s="10">
        <f>I209+I211+I213+I215+I217+I221+I223+I225+I219</f>
        <v>0</v>
      </c>
      <c r="J208" s="10">
        <f>J209+J211+J213+J215+J217+J221+J223+J225+J219</f>
        <v>0</v>
      </c>
      <c r="K208" s="10">
        <f t="shared" ref="K208:Q208" si="97">K209+K211+K213+K215+K217+K221+K223+K225+K219</f>
        <v>0</v>
      </c>
      <c r="L208" s="10">
        <f t="shared" si="97"/>
        <v>0</v>
      </c>
      <c r="M208" s="10">
        <f t="shared" si="97"/>
        <v>0</v>
      </c>
      <c r="N208" s="10">
        <f t="shared" si="97"/>
        <v>0</v>
      </c>
      <c r="O208" s="10">
        <f t="shared" si="97"/>
        <v>0</v>
      </c>
      <c r="P208" s="10">
        <f t="shared" si="97"/>
        <v>0</v>
      </c>
      <c r="Q208" s="10">
        <f t="shared" si="97"/>
        <v>0</v>
      </c>
    </row>
    <row r="209" spans="1:17" s="23" customFormat="1" ht="38.25" hidden="1">
      <c r="A209" s="86" t="s">
        <v>216</v>
      </c>
      <c r="B209" s="21" t="s">
        <v>30</v>
      </c>
      <c r="C209" s="21" t="s">
        <v>41</v>
      </c>
      <c r="D209" s="21" t="s">
        <v>211</v>
      </c>
      <c r="E209" s="21" t="s">
        <v>217</v>
      </c>
      <c r="F209" s="21"/>
      <c r="G209" s="22">
        <f>G210</f>
        <v>10000</v>
      </c>
      <c r="H209" s="22">
        <f>H210</f>
        <v>-10000</v>
      </c>
      <c r="I209" s="22">
        <f>I210</f>
        <v>0</v>
      </c>
      <c r="J209" s="22">
        <f>J210</f>
        <v>0</v>
      </c>
      <c r="K209" s="22">
        <f t="shared" ref="K209:Q209" si="98">K210</f>
        <v>0</v>
      </c>
      <c r="L209" s="22">
        <f t="shared" si="98"/>
        <v>0</v>
      </c>
      <c r="M209" s="22">
        <f t="shared" si="98"/>
        <v>0</v>
      </c>
      <c r="N209" s="22">
        <f t="shared" si="98"/>
        <v>0</v>
      </c>
      <c r="O209" s="22">
        <f t="shared" si="98"/>
        <v>0</v>
      </c>
      <c r="P209" s="22">
        <f t="shared" si="98"/>
        <v>0</v>
      </c>
      <c r="Q209" s="22">
        <f t="shared" si="98"/>
        <v>0</v>
      </c>
    </row>
    <row r="210" spans="1:17" hidden="1">
      <c r="A210" s="31" t="s">
        <v>46</v>
      </c>
      <c r="B210" s="27" t="s">
        <v>30</v>
      </c>
      <c r="C210" s="27" t="s">
        <v>41</v>
      </c>
      <c r="D210" s="27" t="s">
        <v>211</v>
      </c>
      <c r="E210" s="27" t="s">
        <v>218</v>
      </c>
      <c r="F210" s="27" t="s">
        <v>47</v>
      </c>
      <c r="G210" s="28">
        <v>10000</v>
      </c>
      <c r="H210" s="29">
        <v>-10000</v>
      </c>
      <c r="I210" s="30"/>
      <c r="J210" s="30"/>
      <c r="K210" s="30"/>
      <c r="L210" s="30"/>
      <c r="M210" s="30"/>
      <c r="N210" s="30"/>
      <c r="O210" s="298">
        <f t="shared" si="71"/>
        <v>0</v>
      </c>
      <c r="P210" s="287">
        <f>Q210-O210</f>
        <v>0</v>
      </c>
      <c r="Q210" s="8">
        <v>0</v>
      </c>
    </row>
    <row r="211" spans="1:17" s="23" customFormat="1" ht="25.5" hidden="1">
      <c r="A211" s="86" t="s">
        <v>219</v>
      </c>
      <c r="B211" s="21" t="s">
        <v>30</v>
      </c>
      <c r="C211" s="21" t="s">
        <v>41</v>
      </c>
      <c r="D211" s="21" t="s">
        <v>211</v>
      </c>
      <c r="E211" s="21" t="s">
        <v>220</v>
      </c>
      <c r="F211" s="21"/>
      <c r="G211" s="22">
        <f>G212</f>
        <v>5000</v>
      </c>
      <c r="H211" s="22">
        <f>H212</f>
        <v>-5000</v>
      </c>
      <c r="I211" s="22">
        <f>I212</f>
        <v>0</v>
      </c>
      <c r="J211" s="22">
        <f>J212</f>
        <v>0</v>
      </c>
      <c r="K211" s="22">
        <f t="shared" ref="K211:Q211" si="99">K212</f>
        <v>0</v>
      </c>
      <c r="L211" s="22">
        <f t="shared" si="99"/>
        <v>0</v>
      </c>
      <c r="M211" s="22">
        <f t="shared" si="99"/>
        <v>0</v>
      </c>
      <c r="N211" s="22">
        <f t="shared" si="99"/>
        <v>0</v>
      </c>
      <c r="O211" s="22">
        <f t="shared" si="99"/>
        <v>0</v>
      </c>
      <c r="P211" s="22">
        <f t="shared" si="99"/>
        <v>0</v>
      </c>
      <c r="Q211" s="22">
        <f t="shared" si="99"/>
        <v>0</v>
      </c>
    </row>
    <row r="212" spans="1:17" hidden="1">
      <c r="A212" s="31" t="s">
        <v>46</v>
      </c>
      <c r="B212" s="27" t="s">
        <v>30</v>
      </c>
      <c r="C212" s="27" t="s">
        <v>41</v>
      </c>
      <c r="D212" s="27" t="s">
        <v>211</v>
      </c>
      <c r="E212" s="27" t="s">
        <v>220</v>
      </c>
      <c r="F212" s="27" t="s">
        <v>47</v>
      </c>
      <c r="G212" s="28">
        <v>5000</v>
      </c>
      <c r="H212" s="29">
        <v>-5000</v>
      </c>
      <c r="I212" s="30"/>
      <c r="J212" s="30"/>
      <c r="K212" s="30"/>
      <c r="L212" s="30"/>
      <c r="M212" s="30"/>
      <c r="N212" s="30"/>
      <c r="O212" s="298">
        <f t="shared" si="71"/>
        <v>0</v>
      </c>
      <c r="P212" s="287">
        <f>Q212-O212</f>
        <v>0</v>
      </c>
      <c r="Q212" s="8">
        <v>0</v>
      </c>
    </row>
    <row r="213" spans="1:17" s="23" customFormat="1" hidden="1">
      <c r="A213" s="86" t="s">
        <v>221</v>
      </c>
      <c r="B213" s="21" t="s">
        <v>30</v>
      </c>
      <c r="C213" s="21" t="s">
        <v>41</v>
      </c>
      <c r="D213" s="21" t="s">
        <v>211</v>
      </c>
      <c r="E213" s="21" t="s">
        <v>222</v>
      </c>
      <c r="F213" s="21"/>
      <c r="G213" s="22">
        <f>G214</f>
        <v>3000</v>
      </c>
      <c r="H213" s="22">
        <f>H214</f>
        <v>-3000</v>
      </c>
      <c r="I213" s="22">
        <f>I214</f>
        <v>0</v>
      </c>
      <c r="J213" s="22">
        <f>J214</f>
        <v>0</v>
      </c>
      <c r="K213" s="22">
        <f t="shared" ref="K213:Q213" si="100">K214</f>
        <v>0</v>
      </c>
      <c r="L213" s="22">
        <f t="shared" si="100"/>
        <v>0</v>
      </c>
      <c r="M213" s="22">
        <f t="shared" si="100"/>
        <v>0</v>
      </c>
      <c r="N213" s="22">
        <f t="shared" si="100"/>
        <v>0</v>
      </c>
      <c r="O213" s="142">
        <f t="shared" si="100"/>
        <v>0</v>
      </c>
      <c r="P213" s="142">
        <f t="shared" si="100"/>
        <v>0</v>
      </c>
      <c r="Q213" s="142">
        <f t="shared" si="100"/>
        <v>0</v>
      </c>
    </row>
    <row r="214" spans="1:17" hidden="1">
      <c r="A214" s="31" t="s">
        <v>46</v>
      </c>
      <c r="B214" s="27" t="s">
        <v>30</v>
      </c>
      <c r="C214" s="27" t="s">
        <v>41</v>
      </c>
      <c r="D214" s="27" t="s">
        <v>211</v>
      </c>
      <c r="E214" s="27" t="s">
        <v>222</v>
      </c>
      <c r="F214" s="27" t="s">
        <v>47</v>
      </c>
      <c r="G214" s="28">
        <v>3000</v>
      </c>
      <c r="H214" s="29">
        <v>-3000</v>
      </c>
      <c r="I214" s="30"/>
      <c r="J214" s="30"/>
      <c r="K214" s="30"/>
      <c r="L214" s="30"/>
      <c r="M214" s="30"/>
      <c r="N214" s="30"/>
      <c r="O214" s="298">
        <f t="shared" si="71"/>
        <v>0</v>
      </c>
      <c r="P214" s="287">
        <f>Q214-O214</f>
        <v>0</v>
      </c>
      <c r="Q214" s="8">
        <v>0</v>
      </c>
    </row>
    <row r="215" spans="1:17" s="23" customFormat="1" hidden="1">
      <c r="A215" s="86" t="s">
        <v>223</v>
      </c>
      <c r="B215" s="21" t="s">
        <v>30</v>
      </c>
      <c r="C215" s="21" t="s">
        <v>41</v>
      </c>
      <c r="D215" s="21" t="s">
        <v>211</v>
      </c>
      <c r="E215" s="21" t="s">
        <v>224</v>
      </c>
      <c r="F215" s="21"/>
      <c r="G215" s="22">
        <f>G216</f>
        <v>1000</v>
      </c>
      <c r="H215" s="22">
        <f>H216</f>
        <v>-1000</v>
      </c>
      <c r="I215" s="22">
        <f>I216</f>
        <v>0</v>
      </c>
      <c r="J215" s="22">
        <f>J216</f>
        <v>0</v>
      </c>
      <c r="K215" s="22">
        <f t="shared" ref="K215:Q215" si="101">K216</f>
        <v>0</v>
      </c>
      <c r="L215" s="22">
        <f t="shared" si="101"/>
        <v>0</v>
      </c>
      <c r="M215" s="22">
        <f t="shared" si="101"/>
        <v>0</v>
      </c>
      <c r="N215" s="22">
        <f t="shared" si="101"/>
        <v>0</v>
      </c>
      <c r="O215" s="142">
        <f t="shared" si="101"/>
        <v>0</v>
      </c>
      <c r="P215" s="142">
        <f t="shared" si="101"/>
        <v>0</v>
      </c>
      <c r="Q215" s="142">
        <f t="shared" si="101"/>
        <v>0</v>
      </c>
    </row>
    <row r="216" spans="1:17" hidden="1">
      <c r="A216" s="31" t="s">
        <v>46</v>
      </c>
      <c r="B216" s="27" t="s">
        <v>30</v>
      </c>
      <c r="C216" s="27" t="s">
        <v>41</v>
      </c>
      <c r="D216" s="27" t="s">
        <v>211</v>
      </c>
      <c r="E216" s="27" t="s">
        <v>224</v>
      </c>
      <c r="F216" s="27" t="s">
        <v>47</v>
      </c>
      <c r="G216" s="28">
        <v>1000</v>
      </c>
      <c r="H216" s="29">
        <v>-1000</v>
      </c>
      <c r="I216" s="30"/>
      <c r="J216" s="30"/>
      <c r="K216" s="30"/>
      <c r="L216" s="30"/>
      <c r="M216" s="30"/>
      <c r="N216" s="30"/>
      <c r="O216" s="298">
        <f t="shared" si="71"/>
        <v>0</v>
      </c>
      <c r="P216" s="287">
        <f>Q216-O216</f>
        <v>0</v>
      </c>
      <c r="Q216" s="8">
        <v>0</v>
      </c>
    </row>
    <row r="217" spans="1:17" s="23" customFormat="1" hidden="1">
      <c r="A217" s="86" t="s">
        <v>225</v>
      </c>
      <c r="B217" s="21" t="s">
        <v>30</v>
      </c>
      <c r="C217" s="21" t="s">
        <v>41</v>
      </c>
      <c r="D217" s="21" t="s">
        <v>211</v>
      </c>
      <c r="E217" s="21" t="s">
        <v>226</v>
      </c>
      <c r="F217" s="21"/>
      <c r="G217" s="22">
        <f>G218</f>
        <v>2000</v>
      </c>
      <c r="H217" s="22">
        <f>H218</f>
        <v>-2000</v>
      </c>
      <c r="I217" s="22">
        <f>I218</f>
        <v>0</v>
      </c>
      <c r="J217" s="22">
        <f>J218</f>
        <v>0</v>
      </c>
      <c r="K217" s="22">
        <f t="shared" ref="K217:Q217" si="102">K218</f>
        <v>0</v>
      </c>
      <c r="L217" s="22">
        <f t="shared" si="102"/>
        <v>0</v>
      </c>
      <c r="M217" s="22">
        <f t="shared" si="102"/>
        <v>0</v>
      </c>
      <c r="N217" s="22">
        <f t="shared" si="102"/>
        <v>0</v>
      </c>
      <c r="O217" s="142">
        <f t="shared" si="102"/>
        <v>0</v>
      </c>
      <c r="P217" s="142">
        <f t="shared" si="102"/>
        <v>0</v>
      </c>
      <c r="Q217" s="142">
        <f t="shared" si="102"/>
        <v>0</v>
      </c>
    </row>
    <row r="218" spans="1:17" hidden="1">
      <c r="A218" s="31" t="s">
        <v>46</v>
      </c>
      <c r="B218" s="27" t="s">
        <v>30</v>
      </c>
      <c r="C218" s="27" t="s">
        <v>41</v>
      </c>
      <c r="D218" s="27" t="s">
        <v>211</v>
      </c>
      <c r="E218" s="27" t="s">
        <v>226</v>
      </c>
      <c r="F218" s="27" t="s">
        <v>47</v>
      </c>
      <c r="G218" s="28">
        <v>2000</v>
      </c>
      <c r="H218" s="29">
        <v>-2000</v>
      </c>
      <c r="I218" s="30"/>
      <c r="J218" s="30"/>
      <c r="K218" s="30"/>
      <c r="L218" s="30"/>
      <c r="M218" s="30"/>
      <c r="N218" s="30"/>
      <c r="O218" s="298">
        <f t="shared" si="71"/>
        <v>0</v>
      </c>
      <c r="P218" s="287">
        <f>Q218-O218</f>
        <v>0</v>
      </c>
      <c r="Q218" s="8">
        <v>0</v>
      </c>
    </row>
    <row r="219" spans="1:17" s="23" customFormat="1" hidden="1">
      <c r="A219" s="86" t="s">
        <v>227</v>
      </c>
      <c r="B219" s="21" t="s">
        <v>30</v>
      </c>
      <c r="C219" s="21" t="s">
        <v>41</v>
      </c>
      <c r="D219" s="21" t="s">
        <v>211</v>
      </c>
      <c r="E219" s="21" t="s">
        <v>228</v>
      </c>
      <c r="F219" s="21"/>
      <c r="G219" s="22">
        <f>G220</f>
        <v>3150</v>
      </c>
      <c r="H219" s="22">
        <f>H220</f>
        <v>-3150</v>
      </c>
      <c r="I219" s="22">
        <f>I220</f>
        <v>0</v>
      </c>
      <c r="J219" s="22">
        <f>J220</f>
        <v>0</v>
      </c>
      <c r="K219" s="22">
        <f t="shared" ref="K219:Q219" si="103">K220</f>
        <v>0</v>
      </c>
      <c r="L219" s="22">
        <f t="shared" si="103"/>
        <v>0</v>
      </c>
      <c r="M219" s="22">
        <f t="shared" si="103"/>
        <v>0</v>
      </c>
      <c r="N219" s="22">
        <f t="shared" si="103"/>
        <v>0</v>
      </c>
      <c r="O219" s="142">
        <f t="shared" si="103"/>
        <v>0</v>
      </c>
      <c r="P219" s="142">
        <f t="shared" si="103"/>
        <v>0</v>
      </c>
      <c r="Q219" s="142">
        <f t="shared" si="103"/>
        <v>0</v>
      </c>
    </row>
    <row r="220" spans="1:17" hidden="1">
      <c r="A220" s="31" t="s">
        <v>46</v>
      </c>
      <c r="B220" s="27" t="s">
        <v>30</v>
      </c>
      <c r="C220" s="27" t="s">
        <v>41</v>
      </c>
      <c r="D220" s="27" t="s">
        <v>211</v>
      </c>
      <c r="E220" s="27" t="s">
        <v>228</v>
      </c>
      <c r="F220" s="27" t="s">
        <v>47</v>
      </c>
      <c r="G220" s="28">
        <v>3150</v>
      </c>
      <c r="H220" s="29">
        <v>-3150</v>
      </c>
      <c r="I220" s="30"/>
      <c r="J220" s="30"/>
      <c r="K220" s="30"/>
      <c r="L220" s="30"/>
      <c r="M220" s="30"/>
      <c r="N220" s="30"/>
      <c r="O220" s="298">
        <f t="shared" si="71"/>
        <v>0</v>
      </c>
      <c r="P220" s="287">
        <f>Q220-O220</f>
        <v>0</v>
      </c>
      <c r="Q220" s="8">
        <v>0</v>
      </c>
    </row>
    <row r="221" spans="1:17" s="23" customFormat="1" hidden="1">
      <c r="A221" s="86" t="s">
        <v>229</v>
      </c>
      <c r="B221" s="21" t="s">
        <v>30</v>
      </c>
      <c r="C221" s="21" t="s">
        <v>41</v>
      </c>
      <c r="D221" s="21" t="s">
        <v>211</v>
      </c>
      <c r="E221" s="21" t="s">
        <v>230</v>
      </c>
      <c r="F221" s="21"/>
      <c r="G221" s="22">
        <f>G222</f>
        <v>750</v>
      </c>
      <c r="H221" s="22">
        <f>H222</f>
        <v>-750</v>
      </c>
      <c r="I221" s="22">
        <f>I222</f>
        <v>0</v>
      </c>
      <c r="J221" s="22">
        <f>J222</f>
        <v>0</v>
      </c>
      <c r="K221" s="22">
        <f t="shared" ref="K221:Q221" si="104">K222</f>
        <v>0</v>
      </c>
      <c r="L221" s="22">
        <f t="shared" si="104"/>
        <v>0</v>
      </c>
      <c r="M221" s="22">
        <f t="shared" si="104"/>
        <v>0</v>
      </c>
      <c r="N221" s="22">
        <f t="shared" si="104"/>
        <v>0</v>
      </c>
      <c r="O221" s="142">
        <f t="shared" si="104"/>
        <v>0</v>
      </c>
      <c r="P221" s="142">
        <f t="shared" si="104"/>
        <v>0</v>
      </c>
      <c r="Q221" s="142">
        <f t="shared" si="104"/>
        <v>0</v>
      </c>
    </row>
    <row r="222" spans="1:17" hidden="1">
      <c r="A222" s="31" t="s">
        <v>46</v>
      </c>
      <c r="B222" s="27" t="s">
        <v>30</v>
      </c>
      <c r="C222" s="27" t="s">
        <v>41</v>
      </c>
      <c r="D222" s="27" t="s">
        <v>211</v>
      </c>
      <c r="E222" s="27" t="s">
        <v>230</v>
      </c>
      <c r="F222" s="27" t="s">
        <v>47</v>
      </c>
      <c r="G222" s="28">
        <v>750</v>
      </c>
      <c r="H222" s="29">
        <v>-750</v>
      </c>
      <c r="I222" s="30"/>
      <c r="J222" s="30"/>
      <c r="K222" s="30"/>
      <c r="L222" s="30"/>
      <c r="M222" s="30"/>
      <c r="N222" s="30"/>
      <c r="O222" s="298">
        <f t="shared" si="71"/>
        <v>0</v>
      </c>
      <c r="P222" s="287">
        <f>Q222-O222</f>
        <v>0</v>
      </c>
      <c r="Q222" s="8">
        <v>0</v>
      </c>
    </row>
    <row r="223" spans="1:17" s="23" customFormat="1" hidden="1">
      <c r="A223" s="86" t="s">
        <v>231</v>
      </c>
      <c r="B223" s="21" t="s">
        <v>30</v>
      </c>
      <c r="C223" s="21" t="s">
        <v>41</v>
      </c>
      <c r="D223" s="21" t="s">
        <v>211</v>
      </c>
      <c r="E223" s="21" t="s">
        <v>232</v>
      </c>
      <c r="F223" s="21"/>
      <c r="G223" s="22">
        <f>G224</f>
        <v>250</v>
      </c>
      <c r="H223" s="22">
        <f>H224</f>
        <v>-250</v>
      </c>
      <c r="I223" s="22">
        <f>I224</f>
        <v>0</v>
      </c>
      <c r="J223" s="22">
        <f>J224</f>
        <v>0</v>
      </c>
      <c r="K223" s="22">
        <f t="shared" ref="K223:Q223" si="105">K224</f>
        <v>0</v>
      </c>
      <c r="L223" s="22">
        <f t="shared" si="105"/>
        <v>0</v>
      </c>
      <c r="M223" s="22">
        <f t="shared" si="105"/>
        <v>0</v>
      </c>
      <c r="N223" s="22">
        <f t="shared" si="105"/>
        <v>0</v>
      </c>
      <c r="O223" s="142">
        <f t="shared" si="105"/>
        <v>0</v>
      </c>
      <c r="P223" s="142">
        <f t="shared" si="105"/>
        <v>0</v>
      </c>
      <c r="Q223" s="142">
        <f t="shared" si="105"/>
        <v>0</v>
      </c>
    </row>
    <row r="224" spans="1:17" hidden="1">
      <c r="A224" s="31" t="s">
        <v>46</v>
      </c>
      <c r="B224" s="27" t="s">
        <v>30</v>
      </c>
      <c r="C224" s="27" t="s">
        <v>41</v>
      </c>
      <c r="D224" s="27" t="s">
        <v>211</v>
      </c>
      <c r="E224" s="27" t="s">
        <v>232</v>
      </c>
      <c r="F224" s="27" t="s">
        <v>47</v>
      </c>
      <c r="G224" s="28">
        <v>250</v>
      </c>
      <c r="H224" s="29">
        <v>-250</v>
      </c>
      <c r="I224" s="30"/>
      <c r="J224" s="30"/>
      <c r="K224" s="30"/>
      <c r="L224" s="30"/>
      <c r="M224" s="30"/>
      <c r="N224" s="30"/>
      <c r="O224" s="298">
        <f t="shared" ref="O224:O292" si="106">I224+H224+G224+J224+K224+L224+M224+N224</f>
        <v>0</v>
      </c>
      <c r="P224" s="287">
        <f>Q224-O224</f>
        <v>0</v>
      </c>
      <c r="Q224" s="8">
        <v>0</v>
      </c>
    </row>
    <row r="225" spans="1:17" s="23" customFormat="1" hidden="1">
      <c r="A225" s="86" t="s">
        <v>233</v>
      </c>
      <c r="B225" s="21" t="s">
        <v>30</v>
      </c>
      <c r="C225" s="21" t="s">
        <v>41</v>
      </c>
      <c r="D225" s="21" t="s">
        <v>211</v>
      </c>
      <c r="E225" s="21" t="s">
        <v>234</v>
      </c>
      <c r="F225" s="21"/>
      <c r="G225" s="22">
        <f>G226</f>
        <v>200</v>
      </c>
      <c r="H225" s="22">
        <f>H226</f>
        <v>-200</v>
      </c>
      <c r="I225" s="22">
        <f>I226</f>
        <v>0</v>
      </c>
      <c r="J225" s="22">
        <f>J226</f>
        <v>0</v>
      </c>
      <c r="K225" s="22">
        <f t="shared" ref="K225:Q225" si="107">K226</f>
        <v>0</v>
      </c>
      <c r="L225" s="22">
        <f t="shared" si="107"/>
        <v>0</v>
      </c>
      <c r="M225" s="22">
        <f t="shared" si="107"/>
        <v>0</v>
      </c>
      <c r="N225" s="22">
        <f t="shared" si="107"/>
        <v>0</v>
      </c>
      <c r="O225" s="142">
        <f t="shared" si="107"/>
        <v>0</v>
      </c>
      <c r="P225" s="142">
        <f t="shared" si="107"/>
        <v>0</v>
      </c>
      <c r="Q225" s="142">
        <f t="shared" si="107"/>
        <v>0</v>
      </c>
    </row>
    <row r="226" spans="1:17" hidden="1">
      <c r="A226" s="31" t="s">
        <v>46</v>
      </c>
      <c r="B226" s="27" t="s">
        <v>30</v>
      </c>
      <c r="C226" s="27" t="s">
        <v>41</v>
      </c>
      <c r="D226" s="27" t="s">
        <v>211</v>
      </c>
      <c r="E226" s="27" t="s">
        <v>234</v>
      </c>
      <c r="F226" s="27" t="s">
        <v>47</v>
      </c>
      <c r="G226" s="28">
        <v>200</v>
      </c>
      <c r="H226" s="29">
        <v>-200</v>
      </c>
      <c r="I226" s="30"/>
      <c r="J226" s="30"/>
      <c r="K226" s="30"/>
      <c r="L226" s="30"/>
      <c r="M226" s="30"/>
      <c r="N226" s="30"/>
      <c r="O226" s="298">
        <f t="shared" si="106"/>
        <v>0</v>
      </c>
      <c r="P226" s="287">
        <f>Q226-O226</f>
        <v>0</v>
      </c>
      <c r="Q226" s="8">
        <v>0</v>
      </c>
    </row>
    <row r="227" spans="1:17" ht="38.25" hidden="1">
      <c r="A227" s="47" t="s">
        <v>235</v>
      </c>
      <c r="B227" s="49" t="s">
        <v>30</v>
      </c>
      <c r="C227" s="49" t="s">
        <v>41</v>
      </c>
      <c r="D227" s="49" t="s">
        <v>211</v>
      </c>
      <c r="E227" s="49" t="s">
        <v>236</v>
      </c>
      <c r="F227" s="49"/>
      <c r="G227" s="81">
        <f>G228</f>
        <v>0</v>
      </c>
      <c r="H227" s="81">
        <f t="shared" ref="H227:Q228" si="108">H228</f>
        <v>14000</v>
      </c>
      <c r="I227" s="81">
        <f t="shared" si="108"/>
        <v>0</v>
      </c>
      <c r="J227" s="81">
        <f t="shared" si="108"/>
        <v>0</v>
      </c>
      <c r="K227" s="81">
        <f t="shared" si="108"/>
        <v>0</v>
      </c>
      <c r="L227" s="81">
        <f t="shared" si="108"/>
        <v>0</v>
      </c>
      <c r="M227" s="81">
        <f t="shared" si="108"/>
        <v>0</v>
      </c>
      <c r="N227" s="81">
        <f t="shared" si="108"/>
        <v>0</v>
      </c>
      <c r="O227" s="81">
        <f t="shared" si="108"/>
        <v>14000</v>
      </c>
      <c r="P227" s="81">
        <f t="shared" si="108"/>
        <v>0</v>
      </c>
      <c r="Q227" s="81">
        <f t="shared" si="108"/>
        <v>14000</v>
      </c>
    </row>
    <row r="228" spans="1:17" s="23" customFormat="1" ht="38.25" hidden="1">
      <c r="A228" s="20" t="s">
        <v>237</v>
      </c>
      <c r="B228" s="21" t="s">
        <v>30</v>
      </c>
      <c r="C228" s="21" t="s">
        <v>41</v>
      </c>
      <c r="D228" s="21" t="s">
        <v>211</v>
      </c>
      <c r="E228" s="21" t="s">
        <v>238</v>
      </c>
      <c r="F228" s="21"/>
      <c r="G228" s="22">
        <f>G229</f>
        <v>0</v>
      </c>
      <c r="H228" s="22">
        <f t="shared" si="108"/>
        <v>14000</v>
      </c>
      <c r="I228" s="22">
        <f t="shared" si="108"/>
        <v>0</v>
      </c>
      <c r="J228" s="22">
        <f t="shared" si="108"/>
        <v>0</v>
      </c>
      <c r="K228" s="22">
        <f t="shared" si="108"/>
        <v>0</v>
      </c>
      <c r="L228" s="22">
        <f t="shared" si="108"/>
        <v>0</v>
      </c>
      <c r="M228" s="22">
        <f t="shared" si="108"/>
        <v>0</v>
      </c>
      <c r="N228" s="22">
        <f t="shared" si="108"/>
        <v>0</v>
      </c>
      <c r="O228" s="22">
        <f t="shared" si="108"/>
        <v>14000</v>
      </c>
      <c r="P228" s="22">
        <f t="shared" si="108"/>
        <v>0</v>
      </c>
      <c r="Q228" s="22">
        <f t="shared" si="108"/>
        <v>14000</v>
      </c>
    </row>
    <row r="229" spans="1:17" ht="38.25" hidden="1">
      <c r="A229" s="31" t="s">
        <v>176</v>
      </c>
      <c r="B229" s="27" t="s">
        <v>30</v>
      </c>
      <c r="C229" s="27" t="s">
        <v>41</v>
      </c>
      <c r="D229" s="27" t="s">
        <v>211</v>
      </c>
      <c r="E229" s="27" t="s">
        <v>238</v>
      </c>
      <c r="F229" s="27" t="s">
        <v>177</v>
      </c>
      <c r="G229" s="28"/>
      <c r="H229" s="29">
        <v>14000</v>
      </c>
      <c r="I229" s="30"/>
      <c r="J229" s="30"/>
      <c r="K229" s="30"/>
      <c r="L229" s="30"/>
      <c r="M229" s="30"/>
      <c r="N229" s="30"/>
      <c r="O229" s="298">
        <f t="shared" si="106"/>
        <v>14000</v>
      </c>
      <c r="P229" s="287">
        <f>Q229-O229</f>
        <v>0</v>
      </c>
      <c r="Q229" s="8">
        <v>14000</v>
      </c>
    </row>
    <row r="230" spans="1:17" s="23" customFormat="1">
      <c r="A230" s="496" t="s">
        <v>239</v>
      </c>
      <c r="B230" s="466" t="s">
        <v>30</v>
      </c>
      <c r="C230" s="466" t="s">
        <v>41</v>
      </c>
      <c r="D230" s="466" t="s">
        <v>211</v>
      </c>
      <c r="E230" s="466" t="s">
        <v>240</v>
      </c>
      <c r="F230" s="466"/>
      <c r="G230" s="467">
        <f>G231</f>
        <v>0</v>
      </c>
      <c r="H230" s="467">
        <f t="shared" ref="H230:Q230" si="109">H231</f>
        <v>0</v>
      </c>
      <c r="I230" s="467">
        <f t="shared" si="109"/>
        <v>0</v>
      </c>
      <c r="J230" s="467">
        <f t="shared" si="109"/>
        <v>0</v>
      </c>
      <c r="K230" s="467">
        <f t="shared" si="109"/>
        <v>0</v>
      </c>
      <c r="L230" s="467">
        <f t="shared" si="109"/>
        <v>375.36065000000002</v>
      </c>
      <c r="M230" s="468">
        <f t="shared" si="109"/>
        <v>0</v>
      </c>
      <c r="N230" s="413">
        <f t="shared" si="109"/>
        <v>0</v>
      </c>
      <c r="O230" s="89">
        <f t="shared" si="109"/>
        <v>375.36065000000002</v>
      </c>
      <c r="P230" s="475">
        <f t="shared" si="109"/>
        <v>0</v>
      </c>
      <c r="Q230" s="468">
        <f t="shared" si="109"/>
        <v>375.36065000000002</v>
      </c>
    </row>
    <row r="231" spans="1:17" ht="23.25" thickBot="1">
      <c r="A231" s="489" t="s">
        <v>73</v>
      </c>
      <c r="B231" s="471" t="s">
        <v>30</v>
      </c>
      <c r="C231" s="471" t="s">
        <v>41</v>
      </c>
      <c r="D231" s="471" t="s">
        <v>211</v>
      </c>
      <c r="E231" s="471" t="s">
        <v>240</v>
      </c>
      <c r="F231" s="471" t="s">
        <v>74</v>
      </c>
      <c r="G231" s="472"/>
      <c r="H231" s="499"/>
      <c r="I231" s="500"/>
      <c r="J231" s="500"/>
      <c r="K231" s="500"/>
      <c r="L231" s="500">
        <v>375.36065000000002</v>
      </c>
      <c r="M231" s="501"/>
      <c r="N231" s="418"/>
      <c r="O231" s="378">
        <f t="shared" si="106"/>
        <v>375.36065000000002</v>
      </c>
      <c r="P231" s="477">
        <f>Q231-O231</f>
        <v>0</v>
      </c>
      <c r="Q231" s="478">
        <v>375.36065000000002</v>
      </c>
    </row>
    <row r="232" spans="1:17" hidden="1">
      <c r="A232" s="451" t="s">
        <v>241</v>
      </c>
      <c r="B232" s="434" t="s">
        <v>30</v>
      </c>
      <c r="C232" s="434" t="s">
        <v>41</v>
      </c>
      <c r="D232" s="434" t="s">
        <v>211</v>
      </c>
      <c r="E232" s="434" t="s">
        <v>242</v>
      </c>
      <c r="F232" s="434"/>
      <c r="G232" s="435">
        <f>G233</f>
        <v>5000</v>
      </c>
      <c r="H232" s="435">
        <f>H233</f>
        <v>0</v>
      </c>
      <c r="I232" s="435">
        <f>I233</f>
        <v>5055</v>
      </c>
      <c r="J232" s="435">
        <f>J233</f>
        <v>0</v>
      </c>
      <c r="K232" s="435">
        <f t="shared" ref="K232:Q232" si="110">K233</f>
        <v>0</v>
      </c>
      <c r="L232" s="435">
        <f t="shared" si="110"/>
        <v>5600</v>
      </c>
      <c r="M232" s="435">
        <f t="shared" si="110"/>
        <v>0</v>
      </c>
      <c r="N232" s="26">
        <f t="shared" si="110"/>
        <v>0</v>
      </c>
      <c r="O232" s="26">
        <f t="shared" si="110"/>
        <v>15655</v>
      </c>
      <c r="P232" s="435">
        <f t="shared" si="110"/>
        <v>0</v>
      </c>
      <c r="Q232" s="435">
        <f t="shared" si="110"/>
        <v>15655</v>
      </c>
    </row>
    <row r="233" spans="1:17" s="94" customFormat="1" ht="38.25" hidden="1">
      <c r="A233" s="91" t="s">
        <v>243</v>
      </c>
      <c r="B233" s="27" t="s">
        <v>30</v>
      </c>
      <c r="C233" s="27" t="s">
        <v>41</v>
      </c>
      <c r="D233" s="27" t="s">
        <v>211</v>
      </c>
      <c r="E233" s="27" t="s">
        <v>242</v>
      </c>
      <c r="F233" s="27" t="s">
        <v>244</v>
      </c>
      <c r="G233" s="28">
        <v>5000</v>
      </c>
      <c r="H233" s="92"/>
      <c r="I233" s="93">
        <v>5055</v>
      </c>
      <c r="J233" s="93"/>
      <c r="K233" s="93"/>
      <c r="L233" s="93">
        <v>5600</v>
      </c>
      <c r="M233" s="93"/>
      <c r="N233" s="93"/>
      <c r="O233" s="298">
        <f t="shared" si="106"/>
        <v>15655</v>
      </c>
      <c r="P233" s="296">
        <f>Q233-O233</f>
        <v>0</v>
      </c>
      <c r="Q233" s="293">
        <v>15655</v>
      </c>
    </row>
    <row r="234" spans="1:17" ht="13.5" thickBot="1">
      <c r="A234" s="523" t="s">
        <v>245</v>
      </c>
      <c r="B234" s="524"/>
      <c r="C234" s="524" t="s">
        <v>41</v>
      </c>
      <c r="D234" s="524" t="s">
        <v>156</v>
      </c>
      <c r="E234" s="524"/>
      <c r="F234" s="524"/>
      <c r="G234" s="525">
        <f>G271+G273+G275+G277+G280</f>
        <v>0</v>
      </c>
      <c r="H234" s="525">
        <f t="shared" ref="H234:Q234" si="111">H271+H273+H275+H277+H280</f>
        <v>0</v>
      </c>
      <c r="I234" s="525">
        <f t="shared" si="111"/>
        <v>0</v>
      </c>
      <c r="J234" s="525">
        <f t="shared" si="111"/>
        <v>53822.129000000001</v>
      </c>
      <c r="K234" s="525">
        <f t="shared" si="111"/>
        <v>8736.4619999999995</v>
      </c>
      <c r="L234" s="525">
        <f t="shared" si="111"/>
        <v>0</v>
      </c>
      <c r="M234" s="526">
        <f t="shared" si="111"/>
        <v>0</v>
      </c>
      <c r="N234" s="413">
        <f t="shared" si="111"/>
        <v>0</v>
      </c>
      <c r="O234" s="89">
        <f t="shared" si="111"/>
        <v>62558.591</v>
      </c>
      <c r="P234" s="527">
        <f t="shared" si="111"/>
        <v>0</v>
      </c>
      <c r="Q234" s="526">
        <f t="shared" si="111"/>
        <v>62558.591</v>
      </c>
    </row>
    <row r="235" spans="1:17" ht="38.25" hidden="1">
      <c r="A235" s="437" t="s">
        <v>235</v>
      </c>
      <c r="B235" s="439" t="s">
        <v>30</v>
      </c>
      <c r="C235" s="439"/>
      <c r="D235" s="439"/>
      <c r="E235" s="439" t="s">
        <v>236</v>
      </c>
      <c r="F235" s="439"/>
      <c r="G235" s="448">
        <f>G236</f>
        <v>14000</v>
      </c>
      <c r="H235" s="448">
        <f t="shared" ref="H235:Q236" si="112">H236</f>
        <v>-14000</v>
      </c>
      <c r="I235" s="448">
        <f t="shared" si="112"/>
        <v>0</v>
      </c>
      <c r="J235" s="448">
        <f t="shared" si="112"/>
        <v>0</v>
      </c>
      <c r="K235" s="448">
        <f t="shared" si="112"/>
        <v>0</v>
      </c>
      <c r="L235" s="448">
        <f t="shared" si="112"/>
        <v>0</v>
      </c>
      <c r="M235" s="448">
        <f t="shared" si="112"/>
        <v>0</v>
      </c>
      <c r="N235" s="81">
        <f t="shared" si="112"/>
        <v>0</v>
      </c>
      <c r="O235" s="81">
        <f t="shared" si="112"/>
        <v>0</v>
      </c>
      <c r="P235" s="448">
        <f t="shared" si="112"/>
        <v>0</v>
      </c>
      <c r="Q235" s="448">
        <f t="shared" si="112"/>
        <v>0</v>
      </c>
    </row>
    <row r="236" spans="1:17" s="23" customFormat="1" ht="38.25" hidden="1">
      <c r="A236" s="20" t="s">
        <v>237</v>
      </c>
      <c r="B236" s="21" t="s">
        <v>30</v>
      </c>
      <c r="C236" s="21" t="s">
        <v>41</v>
      </c>
      <c r="D236" s="21" t="s">
        <v>156</v>
      </c>
      <c r="E236" s="21" t="s">
        <v>238</v>
      </c>
      <c r="F236" s="21"/>
      <c r="G236" s="22">
        <f>G237</f>
        <v>14000</v>
      </c>
      <c r="H236" s="22">
        <f t="shared" si="112"/>
        <v>-14000</v>
      </c>
      <c r="I236" s="22">
        <f t="shared" si="112"/>
        <v>0</v>
      </c>
      <c r="J236" s="22">
        <f t="shared" si="112"/>
        <v>0</v>
      </c>
      <c r="K236" s="22">
        <f t="shared" si="112"/>
        <v>0</v>
      </c>
      <c r="L236" s="22">
        <f t="shared" si="112"/>
        <v>0</v>
      </c>
      <c r="M236" s="22"/>
      <c r="N236" s="22"/>
      <c r="O236" s="22"/>
      <c r="P236" s="22"/>
      <c r="Q236" s="22"/>
    </row>
    <row r="237" spans="1:17" ht="38.25" hidden="1">
      <c r="A237" s="31" t="s">
        <v>176</v>
      </c>
      <c r="B237" s="27" t="s">
        <v>30</v>
      </c>
      <c r="C237" s="27" t="s">
        <v>41</v>
      </c>
      <c r="D237" s="27" t="s">
        <v>156</v>
      </c>
      <c r="E237" s="27" t="s">
        <v>238</v>
      </c>
      <c r="F237" s="27" t="s">
        <v>177</v>
      </c>
      <c r="G237" s="28">
        <v>14000</v>
      </c>
      <c r="H237" s="29">
        <v>-14000</v>
      </c>
      <c r="I237" s="30"/>
      <c r="J237" s="30"/>
      <c r="K237" s="30"/>
      <c r="L237" s="30"/>
      <c r="M237" s="30"/>
      <c r="N237" s="30"/>
      <c r="O237" s="298">
        <f t="shared" si="106"/>
        <v>0</v>
      </c>
      <c r="P237" s="287">
        <f>Q237-O237</f>
        <v>0</v>
      </c>
      <c r="Q237" s="8">
        <v>0</v>
      </c>
    </row>
    <row r="238" spans="1:17" hidden="1">
      <c r="A238" s="87" t="s">
        <v>212</v>
      </c>
      <c r="B238" s="49" t="s">
        <v>30</v>
      </c>
      <c r="C238" s="49" t="s">
        <v>41</v>
      </c>
      <c r="D238" s="49" t="s">
        <v>156</v>
      </c>
      <c r="E238" s="49" t="s">
        <v>213</v>
      </c>
      <c r="F238" s="49"/>
      <c r="G238" s="81">
        <f>G239+G242+G245+G247+G249+G251+G254+G256+G258+G260+G262+G267+G269+G264</f>
        <v>0</v>
      </c>
      <c r="H238" s="81">
        <f t="shared" ref="H238:J238" si="113">H239+H242+H245+H247+H249+H251+H254+H256+H258+H260+H262+H267+H269+H264</f>
        <v>27521.9</v>
      </c>
      <c r="I238" s="81">
        <f t="shared" si="113"/>
        <v>0</v>
      </c>
      <c r="J238" s="81">
        <f t="shared" si="113"/>
        <v>6000</v>
      </c>
      <c r="K238" s="81">
        <f>K239+K242+K245+K247+K249+K251+K254+K256+K258+K260+K262+K267+K269+K264</f>
        <v>1721.9</v>
      </c>
      <c r="L238" s="81">
        <f t="shared" ref="L238:Q238" si="114">L239+L242+L245+L247+L249+L251+L254+L256+L258+L260+L262+L267+L269+L264</f>
        <v>0</v>
      </c>
      <c r="M238" s="81">
        <f t="shared" si="114"/>
        <v>0</v>
      </c>
      <c r="N238" s="81">
        <f t="shared" si="114"/>
        <v>0</v>
      </c>
      <c r="O238" s="81">
        <f t="shared" si="114"/>
        <v>35243.800000000003</v>
      </c>
      <c r="P238" s="81">
        <f t="shared" si="114"/>
        <v>0</v>
      </c>
      <c r="Q238" s="81">
        <f t="shared" si="114"/>
        <v>35243.800000000003</v>
      </c>
    </row>
    <row r="239" spans="1:17" s="23" customFormat="1" ht="38.25" hidden="1">
      <c r="A239" s="86" t="s">
        <v>216</v>
      </c>
      <c r="B239" s="21" t="s">
        <v>30</v>
      </c>
      <c r="C239" s="21" t="s">
        <v>41</v>
      </c>
      <c r="D239" s="21" t="s">
        <v>156</v>
      </c>
      <c r="E239" s="21" t="s">
        <v>218</v>
      </c>
      <c r="F239" s="21"/>
      <c r="G239" s="22">
        <f t="shared" ref="G239:Q239" si="115">G240+G241</f>
        <v>0</v>
      </c>
      <c r="H239" s="22">
        <f t="shared" si="115"/>
        <v>11721.9</v>
      </c>
      <c r="I239" s="22">
        <f t="shared" si="115"/>
        <v>0</v>
      </c>
      <c r="J239" s="22">
        <f t="shared" si="115"/>
        <v>0</v>
      </c>
      <c r="K239" s="22">
        <f t="shared" si="115"/>
        <v>822.07200000000012</v>
      </c>
      <c r="L239" s="22">
        <f t="shared" si="115"/>
        <v>0</v>
      </c>
      <c r="M239" s="22">
        <f t="shared" si="115"/>
        <v>0</v>
      </c>
      <c r="N239" s="22">
        <f t="shared" si="115"/>
        <v>0</v>
      </c>
      <c r="O239" s="22">
        <f t="shared" si="115"/>
        <v>12543.972</v>
      </c>
      <c r="P239" s="22">
        <f t="shared" si="115"/>
        <v>0</v>
      </c>
      <c r="Q239" s="22">
        <f t="shared" si="115"/>
        <v>12543.972</v>
      </c>
    </row>
    <row r="240" spans="1:17" hidden="1">
      <c r="A240" s="31" t="s">
        <v>46</v>
      </c>
      <c r="B240" s="27" t="s">
        <v>30</v>
      </c>
      <c r="C240" s="27" t="s">
        <v>41</v>
      </c>
      <c r="D240" s="27" t="s">
        <v>156</v>
      </c>
      <c r="E240" s="27" t="s">
        <v>218</v>
      </c>
      <c r="F240" s="27" t="s">
        <v>47</v>
      </c>
      <c r="G240" s="28"/>
      <c r="H240" s="29">
        <f>10000-4500</f>
        <v>5500</v>
      </c>
      <c r="I240" s="30">
        <v>-2550.6790000000001</v>
      </c>
      <c r="J240" s="30"/>
      <c r="K240" s="95">
        <f>-899.828+0.037+1721.9</f>
        <v>822.10900000000015</v>
      </c>
      <c r="L240" s="95"/>
      <c r="M240" s="95"/>
      <c r="N240" s="95"/>
      <c r="O240" s="298">
        <f t="shared" si="106"/>
        <v>3771.4300000000003</v>
      </c>
      <c r="P240" s="287">
        <f>Q240-O240</f>
        <v>0</v>
      </c>
      <c r="Q240" s="8">
        <v>3771.43</v>
      </c>
    </row>
    <row r="241" spans="1:17" ht="38.25" hidden="1">
      <c r="A241" s="31" t="s">
        <v>176</v>
      </c>
      <c r="B241" s="27" t="s">
        <v>30</v>
      </c>
      <c r="C241" s="27" t="s">
        <v>41</v>
      </c>
      <c r="D241" s="27" t="s">
        <v>156</v>
      </c>
      <c r="E241" s="27" t="s">
        <v>218</v>
      </c>
      <c r="F241" s="27" t="s">
        <v>177</v>
      </c>
      <c r="G241" s="28"/>
      <c r="H241" s="29">
        <f>4500+1721.9</f>
        <v>6221.9</v>
      </c>
      <c r="I241" s="30">
        <v>2550.6790000000001</v>
      </c>
      <c r="J241" s="30"/>
      <c r="K241" s="30">
        <v>-3.6999999999999998E-2</v>
      </c>
      <c r="L241" s="30"/>
      <c r="M241" s="30"/>
      <c r="N241" s="30"/>
      <c r="O241" s="298">
        <f t="shared" si="106"/>
        <v>8772.5419999999995</v>
      </c>
      <c r="P241" s="287">
        <f>Q241-O241</f>
        <v>0</v>
      </c>
      <c r="Q241" s="8">
        <v>8772.5419999999995</v>
      </c>
    </row>
    <row r="242" spans="1:17" s="23" customFormat="1" ht="25.5" hidden="1">
      <c r="A242" s="86" t="s">
        <v>219</v>
      </c>
      <c r="B242" s="21" t="s">
        <v>30</v>
      </c>
      <c r="C242" s="21" t="s">
        <v>41</v>
      </c>
      <c r="D242" s="21" t="s">
        <v>156</v>
      </c>
      <c r="E242" s="21" t="s">
        <v>220</v>
      </c>
      <c r="F242" s="21"/>
      <c r="G242" s="22">
        <f>G243+G244</f>
        <v>0</v>
      </c>
      <c r="H242" s="22">
        <f>H243+H244</f>
        <v>5000</v>
      </c>
      <c r="I242" s="22">
        <f>I243+I244</f>
        <v>0</v>
      </c>
      <c r="J242" s="22">
        <f>J243+J244</f>
        <v>0</v>
      </c>
      <c r="K242" s="22">
        <f t="shared" ref="K242:Q242" si="116">K243+K244</f>
        <v>0</v>
      </c>
      <c r="L242" s="22">
        <f t="shared" si="116"/>
        <v>0</v>
      </c>
      <c r="M242" s="22">
        <f t="shared" si="116"/>
        <v>0</v>
      </c>
      <c r="N242" s="22">
        <f t="shared" si="116"/>
        <v>0</v>
      </c>
      <c r="O242" s="22">
        <f t="shared" si="116"/>
        <v>5000</v>
      </c>
      <c r="P242" s="22">
        <f t="shared" si="116"/>
        <v>0</v>
      </c>
      <c r="Q242" s="22">
        <f t="shared" si="116"/>
        <v>5000</v>
      </c>
    </row>
    <row r="243" spans="1:17" hidden="1">
      <c r="A243" s="31" t="s">
        <v>46</v>
      </c>
      <c r="B243" s="27" t="s">
        <v>30</v>
      </c>
      <c r="C243" s="27" t="s">
        <v>41</v>
      </c>
      <c r="D243" s="27" t="s">
        <v>156</v>
      </c>
      <c r="E243" s="27" t="s">
        <v>220</v>
      </c>
      <c r="F243" s="27" t="s">
        <v>47</v>
      </c>
      <c r="G243" s="28"/>
      <c r="H243" s="29">
        <v>5000</v>
      </c>
      <c r="I243" s="30">
        <v>-449.32100000000003</v>
      </c>
      <c r="J243" s="30"/>
      <c r="K243" s="30"/>
      <c r="L243" s="30"/>
      <c r="M243" s="30"/>
      <c r="N243" s="30"/>
      <c r="O243" s="298">
        <f t="shared" si="106"/>
        <v>4550.6790000000001</v>
      </c>
      <c r="P243" s="287">
        <f>Q243-O243</f>
        <v>0</v>
      </c>
      <c r="Q243" s="8">
        <v>4550.6790000000001</v>
      </c>
    </row>
    <row r="244" spans="1:17" ht="38.25" hidden="1">
      <c r="A244" s="31" t="s">
        <v>176</v>
      </c>
      <c r="B244" s="27" t="s">
        <v>30</v>
      </c>
      <c r="C244" s="27" t="s">
        <v>41</v>
      </c>
      <c r="D244" s="27" t="s">
        <v>156</v>
      </c>
      <c r="E244" s="27" t="s">
        <v>220</v>
      </c>
      <c r="F244" s="27" t="s">
        <v>177</v>
      </c>
      <c r="G244" s="28"/>
      <c r="H244" s="29"/>
      <c r="I244" s="30">
        <v>449.32100000000003</v>
      </c>
      <c r="J244" s="30"/>
      <c r="K244" s="30"/>
      <c r="L244" s="30"/>
      <c r="M244" s="30"/>
      <c r="N244" s="30"/>
      <c r="O244" s="298">
        <f t="shared" si="106"/>
        <v>449.32100000000003</v>
      </c>
      <c r="P244" s="287">
        <f>Q244-O244</f>
        <v>0</v>
      </c>
      <c r="Q244" s="8">
        <v>449.32100000000003</v>
      </c>
    </row>
    <row r="245" spans="1:17" s="23" customFormat="1" hidden="1">
      <c r="A245" s="86" t="s">
        <v>221</v>
      </c>
      <c r="B245" s="21" t="s">
        <v>30</v>
      </c>
      <c r="C245" s="21" t="s">
        <v>41</v>
      </c>
      <c r="D245" s="21" t="s">
        <v>156</v>
      </c>
      <c r="E245" s="21" t="s">
        <v>222</v>
      </c>
      <c r="F245" s="21"/>
      <c r="G245" s="22">
        <f>G246</f>
        <v>0</v>
      </c>
      <c r="H245" s="22">
        <f>H246</f>
        <v>3000</v>
      </c>
      <c r="I245" s="22">
        <f>I246</f>
        <v>0</v>
      </c>
      <c r="J245" s="22">
        <f>J246</f>
        <v>0</v>
      </c>
      <c r="K245" s="22">
        <f t="shared" ref="K245:Q245" si="117">K246</f>
        <v>-3000</v>
      </c>
      <c r="L245" s="22">
        <f t="shared" si="117"/>
        <v>0</v>
      </c>
      <c r="M245" s="22">
        <f t="shared" si="117"/>
        <v>0</v>
      </c>
      <c r="N245" s="22">
        <f t="shared" si="117"/>
        <v>0</v>
      </c>
      <c r="O245" s="22">
        <f t="shared" si="117"/>
        <v>0</v>
      </c>
      <c r="P245" s="22">
        <f t="shared" si="117"/>
        <v>0</v>
      </c>
      <c r="Q245" s="22">
        <f t="shared" si="117"/>
        <v>0</v>
      </c>
    </row>
    <row r="246" spans="1:17" hidden="1">
      <c r="A246" s="31" t="s">
        <v>46</v>
      </c>
      <c r="B246" s="27" t="s">
        <v>30</v>
      </c>
      <c r="C246" s="27" t="s">
        <v>41</v>
      </c>
      <c r="D246" s="27" t="s">
        <v>156</v>
      </c>
      <c r="E246" s="27" t="s">
        <v>222</v>
      </c>
      <c r="F246" s="27" t="s">
        <v>47</v>
      </c>
      <c r="G246" s="28"/>
      <c r="H246" s="29">
        <v>3000</v>
      </c>
      <c r="I246" s="30"/>
      <c r="J246" s="30"/>
      <c r="K246" s="30">
        <v>-3000</v>
      </c>
      <c r="L246" s="30"/>
      <c r="M246" s="30"/>
      <c r="N246" s="30"/>
      <c r="O246" s="298">
        <f t="shared" si="106"/>
        <v>0</v>
      </c>
      <c r="P246" s="287">
        <f>Q246-O246</f>
        <v>0</v>
      </c>
      <c r="Q246" s="8">
        <v>0</v>
      </c>
    </row>
    <row r="247" spans="1:17" s="23" customFormat="1" hidden="1">
      <c r="A247" s="86" t="s">
        <v>223</v>
      </c>
      <c r="B247" s="21" t="s">
        <v>30</v>
      </c>
      <c r="C247" s="21" t="s">
        <v>41</v>
      </c>
      <c r="D247" s="21" t="s">
        <v>156</v>
      </c>
      <c r="E247" s="21" t="s">
        <v>224</v>
      </c>
      <c r="F247" s="21"/>
      <c r="G247" s="22">
        <f t="shared" ref="G247:Q247" si="118">G248</f>
        <v>0</v>
      </c>
      <c r="H247" s="22">
        <f t="shared" si="118"/>
        <v>1000</v>
      </c>
      <c r="I247" s="22">
        <f t="shared" si="118"/>
        <v>0</v>
      </c>
      <c r="J247" s="22">
        <f t="shared" si="118"/>
        <v>0</v>
      </c>
      <c r="K247" s="22">
        <f t="shared" si="118"/>
        <v>933.62400000000002</v>
      </c>
      <c r="L247" s="22">
        <f t="shared" si="118"/>
        <v>0</v>
      </c>
      <c r="M247" s="22">
        <f t="shared" si="118"/>
        <v>0</v>
      </c>
      <c r="N247" s="22">
        <f t="shared" si="118"/>
        <v>0</v>
      </c>
      <c r="O247" s="22">
        <f t="shared" si="118"/>
        <v>1933.624</v>
      </c>
      <c r="P247" s="22">
        <f t="shared" si="118"/>
        <v>0</v>
      </c>
      <c r="Q247" s="22">
        <f t="shared" si="118"/>
        <v>1933.624</v>
      </c>
    </row>
    <row r="248" spans="1:17" hidden="1">
      <c r="A248" s="31" t="s">
        <v>46</v>
      </c>
      <c r="B248" s="27" t="s">
        <v>30</v>
      </c>
      <c r="C248" s="27" t="s">
        <v>41</v>
      </c>
      <c r="D248" s="27" t="s">
        <v>156</v>
      </c>
      <c r="E248" s="27" t="s">
        <v>224</v>
      </c>
      <c r="F248" s="27" t="s">
        <v>47</v>
      </c>
      <c r="G248" s="28"/>
      <c r="H248" s="29">
        <v>1000</v>
      </c>
      <c r="I248" s="30"/>
      <c r="J248" s="30"/>
      <c r="K248" s="30">
        <v>933.62400000000002</v>
      </c>
      <c r="L248" s="30"/>
      <c r="M248" s="30"/>
      <c r="N248" s="30"/>
      <c r="O248" s="298">
        <f t="shared" si="106"/>
        <v>1933.624</v>
      </c>
      <c r="P248" s="287">
        <f>Q248-O248</f>
        <v>0</v>
      </c>
      <c r="Q248" s="8">
        <v>1933.624</v>
      </c>
    </row>
    <row r="249" spans="1:17" s="23" customFormat="1" hidden="1">
      <c r="A249" s="86" t="s">
        <v>225</v>
      </c>
      <c r="B249" s="21" t="s">
        <v>30</v>
      </c>
      <c r="C249" s="21" t="s">
        <v>41</v>
      </c>
      <c r="D249" s="21" t="s">
        <v>156</v>
      </c>
      <c r="E249" s="21" t="s">
        <v>226</v>
      </c>
      <c r="F249" s="21"/>
      <c r="G249" s="22">
        <f>G250</f>
        <v>0</v>
      </c>
      <c r="H249" s="22">
        <f>H250</f>
        <v>2000</v>
      </c>
      <c r="I249" s="22">
        <f>I250</f>
        <v>0</v>
      </c>
      <c r="J249" s="22">
        <f>J250</f>
        <v>0</v>
      </c>
      <c r="K249" s="22">
        <f t="shared" ref="K249:Q249" si="119">K250</f>
        <v>-490.52600000000001</v>
      </c>
      <c r="L249" s="22">
        <f t="shared" si="119"/>
        <v>0</v>
      </c>
      <c r="M249" s="22">
        <f t="shared" si="119"/>
        <v>0</v>
      </c>
      <c r="N249" s="22">
        <f t="shared" si="119"/>
        <v>0</v>
      </c>
      <c r="O249" s="22">
        <f t="shared" si="119"/>
        <v>1509.4739999999999</v>
      </c>
      <c r="P249" s="22">
        <f t="shared" si="119"/>
        <v>0</v>
      </c>
      <c r="Q249" s="22">
        <f t="shared" si="119"/>
        <v>1509.4739999999999</v>
      </c>
    </row>
    <row r="250" spans="1:17" hidden="1">
      <c r="A250" s="31" t="s">
        <v>46</v>
      </c>
      <c r="B250" s="27" t="s">
        <v>30</v>
      </c>
      <c r="C250" s="27" t="s">
        <v>41</v>
      </c>
      <c r="D250" s="27" t="s">
        <v>156</v>
      </c>
      <c r="E250" s="27" t="s">
        <v>226</v>
      </c>
      <c r="F250" s="27" t="s">
        <v>47</v>
      </c>
      <c r="G250" s="28"/>
      <c r="H250" s="29">
        <v>2000</v>
      </c>
      <c r="I250" s="30"/>
      <c r="J250" s="30"/>
      <c r="K250" s="30">
        <v>-490.52600000000001</v>
      </c>
      <c r="L250" s="30"/>
      <c r="M250" s="30"/>
      <c r="N250" s="30"/>
      <c r="O250" s="298">
        <f t="shared" si="106"/>
        <v>1509.4739999999999</v>
      </c>
      <c r="P250" s="287">
        <f>Q250-O250</f>
        <v>0</v>
      </c>
      <c r="Q250" s="8">
        <v>1509.4739999999999</v>
      </c>
    </row>
    <row r="251" spans="1:17" s="23" customFormat="1" hidden="1">
      <c r="A251" s="254" t="s">
        <v>246</v>
      </c>
      <c r="B251" s="21" t="s">
        <v>30</v>
      </c>
      <c r="C251" s="21" t="s">
        <v>41</v>
      </c>
      <c r="D251" s="21" t="s">
        <v>156</v>
      </c>
      <c r="E251" s="21" t="s">
        <v>228</v>
      </c>
      <c r="F251" s="21"/>
      <c r="G251" s="22">
        <f>G252+G253</f>
        <v>0</v>
      </c>
      <c r="H251" s="22">
        <f t="shared" ref="H251:Q251" si="120">H252+H253</f>
        <v>3150</v>
      </c>
      <c r="I251" s="22">
        <f t="shared" si="120"/>
        <v>0</v>
      </c>
      <c r="J251" s="22">
        <f t="shared" si="120"/>
        <v>6000</v>
      </c>
      <c r="K251" s="22">
        <f t="shared" si="120"/>
        <v>-870.07799999999997</v>
      </c>
      <c r="L251" s="22">
        <f t="shared" si="120"/>
        <v>0</v>
      </c>
      <c r="M251" s="22">
        <f t="shared" si="120"/>
        <v>0</v>
      </c>
      <c r="N251" s="22">
        <f t="shared" si="120"/>
        <v>0</v>
      </c>
      <c r="O251" s="22">
        <f t="shared" si="120"/>
        <v>8279.9220000000005</v>
      </c>
      <c r="P251" s="22">
        <f t="shared" si="120"/>
        <v>0</v>
      </c>
      <c r="Q251" s="22">
        <f t="shared" si="120"/>
        <v>8279.9220000000005</v>
      </c>
    </row>
    <row r="252" spans="1:17" hidden="1">
      <c r="A252" s="110" t="s">
        <v>46</v>
      </c>
      <c r="B252" s="27" t="s">
        <v>30</v>
      </c>
      <c r="C252" s="27" t="s">
        <v>41</v>
      </c>
      <c r="D252" s="27" t="s">
        <v>156</v>
      </c>
      <c r="E252" s="27" t="s">
        <v>228</v>
      </c>
      <c r="F252" s="27" t="s">
        <v>47</v>
      </c>
      <c r="G252" s="28"/>
      <c r="H252" s="29">
        <v>3150</v>
      </c>
      <c r="I252" s="30"/>
      <c r="J252" s="30">
        <v>6000</v>
      </c>
      <c r="K252" s="30">
        <v>-870.07799999999997</v>
      </c>
      <c r="L252" s="30"/>
      <c r="M252" s="30"/>
      <c r="N252" s="30"/>
      <c r="O252" s="298">
        <f t="shared" si="106"/>
        <v>8279.9220000000005</v>
      </c>
      <c r="P252" s="287">
        <f>Q252-O252</f>
        <v>0</v>
      </c>
      <c r="Q252" s="8">
        <v>8279.9220000000005</v>
      </c>
    </row>
    <row r="253" spans="1:17" ht="38.25" hidden="1">
      <c r="A253" s="33" t="s">
        <v>190</v>
      </c>
      <c r="B253" s="27" t="s">
        <v>30</v>
      </c>
      <c r="C253" s="27" t="s">
        <v>41</v>
      </c>
      <c r="D253" s="27" t="s">
        <v>156</v>
      </c>
      <c r="E253" s="27" t="s">
        <v>228</v>
      </c>
      <c r="F253" s="27" t="s">
        <v>191</v>
      </c>
      <c r="G253" s="28"/>
      <c r="H253" s="29"/>
      <c r="I253" s="30"/>
      <c r="J253" s="30"/>
      <c r="K253" s="30"/>
      <c r="L253" s="30"/>
      <c r="M253" s="30"/>
      <c r="N253" s="30"/>
      <c r="O253" s="298">
        <f t="shared" si="106"/>
        <v>0</v>
      </c>
      <c r="P253" s="287">
        <f>Q253-O253</f>
        <v>0</v>
      </c>
      <c r="Q253" s="8">
        <v>0</v>
      </c>
    </row>
    <row r="254" spans="1:17" s="23" customFormat="1" hidden="1">
      <c r="A254" s="254" t="s">
        <v>229</v>
      </c>
      <c r="B254" s="21" t="s">
        <v>30</v>
      </c>
      <c r="C254" s="21" t="s">
        <v>41</v>
      </c>
      <c r="D254" s="21" t="s">
        <v>156</v>
      </c>
      <c r="E254" s="21" t="s">
        <v>230</v>
      </c>
      <c r="F254" s="21"/>
      <c r="G254" s="22">
        <f>G255</f>
        <v>0</v>
      </c>
      <c r="H254" s="22">
        <f>H255</f>
        <v>1200</v>
      </c>
      <c r="I254" s="22">
        <f>I255</f>
        <v>0</v>
      </c>
      <c r="J254" s="22">
        <f>J255</f>
        <v>0</v>
      </c>
      <c r="K254" s="22">
        <f t="shared" ref="K254:Q254" si="121">K255</f>
        <v>0</v>
      </c>
      <c r="L254" s="22">
        <f t="shared" si="121"/>
        <v>0</v>
      </c>
      <c r="M254" s="22">
        <f t="shared" si="121"/>
        <v>0</v>
      </c>
      <c r="N254" s="22">
        <f t="shared" si="121"/>
        <v>0</v>
      </c>
      <c r="O254" s="22">
        <f t="shared" si="121"/>
        <v>1200</v>
      </c>
      <c r="P254" s="22">
        <f t="shared" si="121"/>
        <v>0</v>
      </c>
      <c r="Q254" s="22">
        <f t="shared" si="121"/>
        <v>1200</v>
      </c>
    </row>
    <row r="255" spans="1:17" ht="38.25" hidden="1">
      <c r="A255" s="110" t="s">
        <v>176</v>
      </c>
      <c r="B255" s="27" t="s">
        <v>30</v>
      </c>
      <c r="C255" s="27" t="s">
        <v>41</v>
      </c>
      <c r="D255" s="27" t="s">
        <v>156</v>
      </c>
      <c r="E255" s="27" t="s">
        <v>230</v>
      </c>
      <c r="F255" s="27" t="s">
        <v>177</v>
      </c>
      <c r="G255" s="28"/>
      <c r="H255" s="29">
        <f>750+450</f>
        <v>1200</v>
      </c>
      <c r="I255" s="30"/>
      <c r="J255" s="30"/>
      <c r="K255" s="30"/>
      <c r="L255" s="30"/>
      <c r="M255" s="30"/>
      <c r="N255" s="30"/>
      <c r="O255" s="298">
        <f t="shared" si="106"/>
        <v>1200</v>
      </c>
      <c r="P255" s="287">
        <f>Q255-O255</f>
        <v>0</v>
      </c>
      <c r="Q255" s="8">
        <v>1200</v>
      </c>
    </row>
    <row r="256" spans="1:17" s="23" customFormat="1" hidden="1">
      <c r="A256" s="254" t="s">
        <v>231</v>
      </c>
      <c r="B256" s="21" t="s">
        <v>30</v>
      </c>
      <c r="C256" s="21" t="s">
        <v>41</v>
      </c>
      <c r="D256" s="21" t="s">
        <v>156</v>
      </c>
      <c r="E256" s="21" t="s">
        <v>232</v>
      </c>
      <c r="F256" s="21"/>
      <c r="G256" s="22">
        <f>G257</f>
        <v>0</v>
      </c>
      <c r="H256" s="22">
        <f>H257</f>
        <v>250</v>
      </c>
      <c r="I256" s="22">
        <f>I257</f>
        <v>0</v>
      </c>
      <c r="J256" s="22">
        <f>J257</f>
        <v>0</v>
      </c>
      <c r="K256" s="22">
        <f t="shared" ref="K256:Q256" si="122">K257</f>
        <v>0</v>
      </c>
      <c r="L256" s="22">
        <f t="shared" si="122"/>
        <v>0</v>
      </c>
      <c r="M256" s="22">
        <f t="shared" si="122"/>
        <v>0</v>
      </c>
      <c r="N256" s="22">
        <f t="shared" si="122"/>
        <v>0</v>
      </c>
      <c r="O256" s="22">
        <f t="shared" si="122"/>
        <v>250</v>
      </c>
      <c r="P256" s="22">
        <f t="shared" si="122"/>
        <v>0</v>
      </c>
      <c r="Q256" s="22">
        <f t="shared" si="122"/>
        <v>250</v>
      </c>
    </row>
    <row r="257" spans="1:17" hidden="1">
      <c r="A257" s="255" t="s">
        <v>114</v>
      </c>
      <c r="B257" s="27" t="s">
        <v>30</v>
      </c>
      <c r="C257" s="27" t="s">
        <v>41</v>
      </c>
      <c r="D257" s="27" t="s">
        <v>156</v>
      </c>
      <c r="E257" s="27" t="s">
        <v>232</v>
      </c>
      <c r="F257" s="27" t="s">
        <v>115</v>
      </c>
      <c r="G257" s="28"/>
      <c r="H257" s="29">
        <v>250</v>
      </c>
      <c r="I257" s="30"/>
      <c r="J257" s="30"/>
      <c r="K257" s="30"/>
      <c r="L257" s="30"/>
      <c r="M257" s="30"/>
      <c r="N257" s="30"/>
      <c r="O257" s="298">
        <f t="shared" si="106"/>
        <v>250</v>
      </c>
      <c r="P257" s="287">
        <f>Q257-O257</f>
        <v>0</v>
      </c>
      <c r="Q257" s="8">
        <v>250</v>
      </c>
    </row>
    <row r="258" spans="1:17" s="23" customFormat="1" hidden="1">
      <c r="A258" s="254" t="s">
        <v>233</v>
      </c>
      <c r="B258" s="21" t="s">
        <v>30</v>
      </c>
      <c r="C258" s="21" t="s">
        <v>41</v>
      </c>
      <c r="D258" s="21" t="s">
        <v>156</v>
      </c>
      <c r="E258" s="21" t="s">
        <v>234</v>
      </c>
      <c r="F258" s="21"/>
      <c r="G258" s="22">
        <f>G259</f>
        <v>0</v>
      </c>
      <c r="H258" s="22">
        <f>H259</f>
        <v>200</v>
      </c>
      <c r="I258" s="22">
        <f>I259</f>
        <v>0</v>
      </c>
      <c r="J258" s="22">
        <f>J259</f>
        <v>0</v>
      </c>
      <c r="K258" s="22">
        <f t="shared" ref="K258:Q258" si="123">K259</f>
        <v>0</v>
      </c>
      <c r="L258" s="22">
        <f t="shared" si="123"/>
        <v>0</v>
      </c>
      <c r="M258" s="22">
        <f t="shared" si="123"/>
        <v>0</v>
      </c>
      <c r="N258" s="22">
        <f t="shared" si="123"/>
        <v>0</v>
      </c>
      <c r="O258" s="22">
        <f t="shared" si="123"/>
        <v>200</v>
      </c>
      <c r="P258" s="22">
        <f t="shared" si="123"/>
        <v>0</v>
      </c>
      <c r="Q258" s="22">
        <f t="shared" si="123"/>
        <v>200</v>
      </c>
    </row>
    <row r="259" spans="1:17" hidden="1">
      <c r="A259" s="255" t="s">
        <v>114</v>
      </c>
      <c r="B259" s="27" t="s">
        <v>30</v>
      </c>
      <c r="C259" s="27" t="s">
        <v>41</v>
      </c>
      <c r="D259" s="27" t="s">
        <v>156</v>
      </c>
      <c r="E259" s="27" t="s">
        <v>234</v>
      </c>
      <c r="F259" s="27" t="s">
        <v>115</v>
      </c>
      <c r="G259" s="28"/>
      <c r="H259" s="29">
        <v>200</v>
      </c>
      <c r="I259" s="30"/>
      <c r="J259" s="30"/>
      <c r="K259" s="30"/>
      <c r="L259" s="30"/>
      <c r="M259" s="30"/>
      <c r="N259" s="30"/>
      <c r="O259" s="298">
        <f t="shared" si="106"/>
        <v>200</v>
      </c>
      <c r="P259" s="287">
        <f>Q259-O259</f>
        <v>0</v>
      </c>
      <c r="Q259" s="8">
        <v>200</v>
      </c>
    </row>
    <row r="260" spans="1:17" s="23" customFormat="1" ht="38.25" hidden="1">
      <c r="A260" s="256" t="s">
        <v>247</v>
      </c>
      <c r="B260" s="21" t="s">
        <v>30</v>
      </c>
      <c r="C260" s="21" t="s">
        <v>41</v>
      </c>
      <c r="D260" s="21" t="s">
        <v>156</v>
      </c>
      <c r="E260" s="21" t="s">
        <v>248</v>
      </c>
      <c r="F260" s="21"/>
      <c r="G260" s="22">
        <f>G261</f>
        <v>0</v>
      </c>
      <c r="H260" s="22">
        <f t="shared" ref="H260:Q260" si="124">H261</f>
        <v>0</v>
      </c>
      <c r="I260" s="22">
        <f t="shared" si="124"/>
        <v>0</v>
      </c>
      <c r="J260" s="22">
        <f t="shared" si="124"/>
        <v>0</v>
      </c>
      <c r="K260" s="22">
        <f t="shared" si="124"/>
        <v>899.82799999999997</v>
      </c>
      <c r="L260" s="22">
        <f t="shared" si="124"/>
        <v>0</v>
      </c>
      <c r="M260" s="22">
        <f t="shared" si="124"/>
        <v>0</v>
      </c>
      <c r="N260" s="22">
        <f t="shared" si="124"/>
        <v>0</v>
      </c>
      <c r="O260" s="22">
        <f t="shared" si="124"/>
        <v>899.82799999999997</v>
      </c>
      <c r="P260" s="22">
        <f t="shared" si="124"/>
        <v>0</v>
      </c>
      <c r="Q260" s="22">
        <f t="shared" si="124"/>
        <v>899.82799999999997</v>
      </c>
    </row>
    <row r="261" spans="1:17" hidden="1">
      <c r="A261" s="110" t="s">
        <v>46</v>
      </c>
      <c r="B261" s="27" t="s">
        <v>30</v>
      </c>
      <c r="C261" s="27" t="s">
        <v>41</v>
      </c>
      <c r="D261" s="27" t="s">
        <v>156</v>
      </c>
      <c r="E261" s="27" t="s">
        <v>248</v>
      </c>
      <c r="F261" s="27" t="s">
        <v>47</v>
      </c>
      <c r="G261" s="28"/>
      <c r="H261" s="29"/>
      <c r="I261" s="30"/>
      <c r="J261" s="30"/>
      <c r="K261" s="30">
        <v>899.82799999999997</v>
      </c>
      <c r="L261" s="30"/>
      <c r="M261" s="30"/>
      <c r="N261" s="30"/>
      <c r="O261" s="298">
        <f t="shared" si="106"/>
        <v>899.82799999999997</v>
      </c>
      <c r="P261" s="287">
        <f>Q261-O261</f>
        <v>0</v>
      </c>
      <c r="Q261" s="8">
        <v>899.82799999999997</v>
      </c>
    </row>
    <row r="262" spans="1:17" s="23" customFormat="1" hidden="1">
      <c r="A262" s="254" t="s">
        <v>249</v>
      </c>
      <c r="B262" s="21" t="s">
        <v>30</v>
      </c>
      <c r="C262" s="21" t="s">
        <v>41</v>
      </c>
      <c r="D262" s="21" t="s">
        <v>156</v>
      </c>
      <c r="E262" s="21" t="s">
        <v>250</v>
      </c>
      <c r="F262" s="21"/>
      <c r="G262" s="22">
        <f>G263</f>
        <v>0</v>
      </c>
      <c r="H262" s="22">
        <f t="shared" ref="H262:Q262" si="125">H263</f>
        <v>0</v>
      </c>
      <c r="I262" s="22">
        <f t="shared" si="125"/>
        <v>0</v>
      </c>
      <c r="J262" s="22">
        <f t="shared" si="125"/>
        <v>0</v>
      </c>
      <c r="K262" s="22">
        <f t="shared" si="125"/>
        <v>914.90200000000004</v>
      </c>
      <c r="L262" s="22">
        <f t="shared" si="125"/>
        <v>0</v>
      </c>
      <c r="M262" s="22">
        <f t="shared" si="125"/>
        <v>0</v>
      </c>
      <c r="N262" s="22">
        <f t="shared" si="125"/>
        <v>0</v>
      </c>
      <c r="O262" s="22">
        <f t="shared" si="125"/>
        <v>914.90200000000004</v>
      </c>
      <c r="P262" s="22">
        <f t="shared" si="125"/>
        <v>0</v>
      </c>
      <c r="Q262" s="22">
        <f t="shared" si="125"/>
        <v>914.90200000000004</v>
      </c>
    </row>
    <row r="263" spans="1:17" ht="24.75" hidden="1" customHeight="1">
      <c r="A263" s="110" t="s">
        <v>46</v>
      </c>
      <c r="B263" s="27" t="s">
        <v>30</v>
      </c>
      <c r="C263" s="27" t="s">
        <v>41</v>
      </c>
      <c r="D263" s="27" t="s">
        <v>156</v>
      </c>
      <c r="E263" s="27" t="s">
        <v>250</v>
      </c>
      <c r="F263" s="27" t="s">
        <v>47</v>
      </c>
      <c r="G263" s="28"/>
      <c r="H263" s="29"/>
      <c r="I263" s="30"/>
      <c r="J263" s="30"/>
      <c r="K263" s="30">
        <v>914.90200000000004</v>
      </c>
      <c r="L263" s="30"/>
      <c r="M263" s="30"/>
      <c r="N263" s="30"/>
      <c r="O263" s="298">
        <f t="shared" si="106"/>
        <v>914.90200000000004</v>
      </c>
      <c r="P263" s="287">
        <f>Q263-O263</f>
        <v>0</v>
      </c>
      <c r="Q263" s="8">
        <v>914.90200000000004</v>
      </c>
    </row>
    <row r="264" spans="1:17" s="23" customFormat="1" ht="24.75" hidden="1" customHeight="1">
      <c r="A264" s="257" t="s">
        <v>251</v>
      </c>
      <c r="B264" s="21" t="s">
        <v>30</v>
      </c>
      <c r="C264" s="21" t="s">
        <v>41</v>
      </c>
      <c r="D264" s="21" t="s">
        <v>156</v>
      </c>
      <c r="E264" s="21" t="s">
        <v>252</v>
      </c>
      <c r="F264" s="21"/>
      <c r="G264" s="22">
        <f>G265+G266</f>
        <v>0</v>
      </c>
      <c r="H264" s="22">
        <f t="shared" ref="H264:Q264" si="126">H265+H266</f>
        <v>0</v>
      </c>
      <c r="I264" s="22">
        <f t="shared" si="126"/>
        <v>0</v>
      </c>
      <c r="J264" s="22">
        <f t="shared" si="126"/>
        <v>0</v>
      </c>
      <c r="K264" s="22">
        <f t="shared" si="126"/>
        <v>870.07799999999997</v>
      </c>
      <c r="L264" s="22">
        <f t="shared" si="126"/>
        <v>0</v>
      </c>
      <c r="M264" s="22">
        <f t="shared" si="126"/>
        <v>0</v>
      </c>
      <c r="N264" s="22">
        <f t="shared" si="126"/>
        <v>0</v>
      </c>
      <c r="O264" s="22">
        <f t="shared" si="126"/>
        <v>870.07799999999997</v>
      </c>
      <c r="P264" s="22">
        <f t="shared" si="126"/>
        <v>0</v>
      </c>
      <c r="Q264" s="22">
        <f t="shared" si="126"/>
        <v>870.07799999999997</v>
      </c>
    </row>
    <row r="265" spans="1:17" ht="24.75" hidden="1" customHeight="1">
      <c r="A265" s="31" t="s">
        <v>46</v>
      </c>
      <c r="B265" s="27" t="s">
        <v>30</v>
      </c>
      <c r="C265" s="27" t="s">
        <v>41</v>
      </c>
      <c r="D265" s="27" t="s">
        <v>156</v>
      </c>
      <c r="E265" s="27" t="s">
        <v>252</v>
      </c>
      <c r="F265" s="27" t="s">
        <v>47</v>
      </c>
      <c r="G265" s="28"/>
      <c r="H265" s="29"/>
      <c r="I265" s="30"/>
      <c r="J265" s="30"/>
      <c r="K265" s="30">
        <v>870.07799999999997</v>
      </c>
      <c r="L265" s="30"/>
      <c r="M265" s="30"/>
      <c r="N265" s="30"/>
      <c r="O265" s="298">
        <f t="shared" si="106"/>
        <v>870.07799999999997</v>
      </c>
      <c r="P265" s="287">
        <f>Q265-O265</f>
        <v>-870.07799999999997</v>
      </c>
      <c r="Q265" s="8">
        <v>0</v>
      </c>
    </row>
    <row r="266" spans="1:17" ht="24.75" hidden="1" customHeight="1">
      <c r="A266" s="33" t="s">
        <v>190</v>
      </c>
      <c r="B266" s="27" t="s">
        <v>30</v>
      </c>
      <c r="C266" s="27" t="s">
        <v>41</v>
      </c>
      <c r="D266" s="27" t="s">
        <v>156</v>
      </c>
      <c r="E266" s="27" t="s">
        <v>252</v>
      </c>
      <c r="F266" s="27" t="s">
        <v>191</v>
      </c>
      <c r="G266" s="28"/>
      <c r="H266" s="29"/>
      <c r="I266" s="30"/>
      <c r="J266" s="30"/>
      <c r="K266" s="30"/>
      <c r="L266" s="30"/>
      <c r="M266" s="30"/>
      <c r="N266" s="30"/>
      <c r="O266" s="298">
        <f t="shared" si="106"/>
        <v>0</v>
      </c>
      <c r="P266" s="287">
        <f>Q266-O266</f>
        <v>870.07799999999997</v>
      </c>
      <c r="Q266" s="8">
        <v>870.07799999999997</v>
      </c>
    </row>
    <row r="267" spans="1:17" s="23" customFormat="1" ht="25.5" hidden="1">
      <c r="A267" s="96" t="s">
        <v>253</v>
      </c>
      <c r="B267" s="21" t="s">
        <v>30</v>
      </c>
      <c r="C267" s="21" t="s">
        <v>41</v>
      </c>
      <c r="D267" s="21" t="s">
        <v>156</v>
      </c>
      <c r="E267" s="21" t="s">
        <v>254</v>
      </c>
      <c r="F267" s="21"/>
      <c r="G267" s="22">
        <f>G268</f>
        <v>0</v>
      </c>
      <c r="H267" s="22">
        <f t="shared" ref="H267:Q267" si="127">H268</f>
        <v>0</v>
      </c>
      <c r="I267" s="22">
        <f t="shared" si="127"/>
        <v>0</v>
      </c>
      <c r="J267" s="22">
        <f t="shared" si="127"/>
        <v>0</v>
      </c>
      <c r="K267" s="22">
        <f t="shared" si="127"/>
        <v>1291</v>
      </c>
      <c r="L267" s="22">
        <f t="shared" si="127"/>
        <v>0</v>
      </c>
      <c r="M267" s="22">
        <f t="shared" si="127"/>
        <v>0</v>
      </c>
      <c r="N267" s="22">
        <f t="shared" si="127"/>
        <v>0</v>
      </c>
      <c r="O267" s="22">
        <f t="shared" si="127"/>
        <v>1291</v>
      </c>
      <c r="P267" s="22">
        <f t="shared" si="127"/>
        <v>0</v>
      </c>
      <c r="Q267" s="22">
        <f t="shared" si="127"/>
        <v>1291</v>
      </c>
    </row>
    <row r="268" spans="1:17" hidden="1">
      <c r="A268" s="31" t="s">
        <v>46</v>
      </c>
      <c r="B268" s="27" t="s">
        <v>30</v>
      </c>
      <c r="C268" s="27" t="s">
        <v>41</v>
      </c>
      <c r="D268" s="27" t="s">
        <v>156</v>
      </c>
      <c r="E268" s="27" t="s">
        <v>254</v>
      </c>
      <c r="F268" s="27" t="s">
        <v>47</v>
      </c>
      <c r="G268" s="28"/>
      <c r="H268" s="29"/>
      <c r="I268" s="30"/>
      <c r="J268" s="30"/>
      <c r="K268" s="30">
        <v>1291</v>
      </c>
      <c r="L268" s="30"/>
      <c r="M268" s="30"/>
      <c r="N268" s="30"/>
      <c r="O268" s="298">
        <f t="shared" si="106"/>
        <v>1291</v>
      </c>
      <c r="P268" s="287">
        <f>Q268-O268</f>
        <v>0</v>
      </c>
      <c r="Q268" s="8">
        <v>1291</v>
      </c>
    </row>
    <row r="269" spans="1:17" s="23" customFormat="1" ht="38.25" hidden="1">
      <c r="A269" s="97" t="s">
        <v>255</v>
      </c>
      <c r="B269" s="21" t="s">
        <v>30</v>
      </c>
      <c r="C269" s="21" t="s">
        <v>41</v>
      </c>
      <c r="D269" s="21" t="s">
        <v>156</v>
      </c>
      <c r="E269" s="21" t="s">
        <v>256</v>
      </c>
      <c r="F269" s="21"/>
      <c r="G269" s="22">
        <f>G270</f>
        <v>0</v>
      </c>
      <c r="H269" s="22">
        <f t="shared" ref="H269:Q269" si="128">H270</f>
        <v>0</v>
      </c>
      <c r="I269" s="22">
        <f t="shared" si="128"/>
        <v>0</v>
      </c>
      <c r="J269" s="22">
        <f t="shared" si="128"/>
        <v>0</v>
      </c>
      <c r="K269" s="22">
        <f t="shared" si="128"/>
        <v>351</v>
      </c>
      <c r="L269" s="22">
        <f t="shared" si="128"/>
        <v>0</v>
      </c>
      <c r="M269" s="22">
        <f t="shared" si="128"/>
        <v>0</v>
      </c>
      <c r="N269" s="22">
        <f t="shared" si="128"/>
        <v>0</v>
      </c>
      <c r="O269" s="22">
        <f t="shared" si="128"/>
        <v>351</v>
      </c>
      <c r="P269" s="22">
        <f t="shared" si="128"/>
        <v>0</v>
      </c>
      <c r="Q269" s="22">
        <f t="shared" si="128"/>
        <v>351</v>
      </c>
    </row>
    <row r="270" spans="1:17" hidden="1">
      <c r="A270" s="31" t="s">
        <v>46</v>
      </c>
      <c r="B270" s="27" t="s">
        <v>30</v>
      </c>
      <c r="C270" s="27" t="s">
        <v>41</v>
      </c>
      <c r="D270" s="27" t="s">
        <v>156</v>
      </c>
      <c r="E270" s="27" t="s">
        <v>256</v>
      </c>
      <c r="F270" s="27" t="s">
        <v>47</v>
      </c>
      <c r="G270" s="28"/>
      <c r="H270" s="29"/>
      <c r="I270" s="30"/>
      <c r="J270" s="30"/>
      <c r="K270" s="30">
        <v>351</v>
      </c>
      <c r="L270" s="30"/>
      <c r="M270" s="30"/>
      <c r="N270" s="30"/>
      <c r="O270" s="298">
        <f t="shared" si="106"/>
        <v>351</v>
      </c>
      <c r="P270" s="287">
        <f>Q270-O270</f>
        <v>0</v>
      </c>
      <c r="Q270" s="8">
        <v>351</v>
      </c>
    </row>
    <row r="271" spans="1:17" s="23" customFormat="1">
      <c r="A271" s="496" t="s">
        <v>257</v>
      </c>
      <c r="B271" s="466" t="s">
        <v>30</v>
      </c>
      <c r="C271" s="466" t="s">
        <v>41</v>
      </c>
      <c r="D271" s="466" t="s">
        <v>156</v>
      </c>
      <c r="E271" s="466" t="s">
        <v>258</v>
      </c>
      <c r="F271" s="466"/>
      <c r="G271" s="467">
        <f>G272</f>
        <v>0</v>
      </c>
      <c r="H271" s="467">
        <f>H272</f>
        <v>0</v>
      </c>
      <c r="I271" s="467">
        <f>I272</f>
        <v>0</v>
      </c>
      <c r="J271" s="467">
        <f>J272</f>
        <v>13472.034</v>
      </c>
      <c r="K271" s="467">
        <f t="shared" ref="K271:Q271" si="129">K272</f>
        <v>0</v>
      </c>
      <c r="L271" s="467">
        <f t="shared" si="129"/>
        <v>0</v>
      </c>
      <c r="M271" s="468">
        <f t="shared" si="129"/>
        <v>0</v>
      </c>
      <c r="N271" s="413">
        <f t="shared" si="129"/>
        <v>0</v>
      </c>
      <c r="O271" s="89">
        <f t="shared" si="129"/>
        <v>13472.034</v>
      </c>
      <c r="P271" s="475">
        <f t="shared" si="129"/>
        <v>0</v>
      </c>
      <c r="Q271" s="468">
        <f t="shared" si="129"/>
        <v>13472.034</v>
      </c>
    </row>
    <row r="272" spans="1:17" ht="22.5">
      <c r="A272" s="394" t="s">
        <v>190</v>
      </c>
      <c r="B272" s="390" t="s">
        <v>30</v>
      </c>
      <c r="C272" s="390" t="s">
        <v>41</v>
      </c>
      <c r="D272" s="390" t="s">
        <v>156</v>
      </c>
      <c r="E272" s="390" t="s">
        <v>258</v>
      </c>
      <c r="F272" s="390" t="s">
        <v>191</v>
      </c>
      <c r="G272" s="67"/>
      <c r="H272" s="114"/>
      <c r="I272" s="95"/>
      <c r="J272" s="95">
        <v>13472.034</v>
      </c>
      <c r="K272" s="95"/>
      <c r="L272" s="95"/>
      <c r="M272" s="497"/>
      <c r="N272" s="418"/>
      <c r="O272" s="378">
        <f t="shared" si="106"/>
        <v>13472.034</v>
      </c>
      <c r="P272" s="494">
        <f>Q272-O272</f>
        <v>0</v>
      </c>
      <c r="Q272" s="495">
        <v>13472.034</v>
      </c>
    </row>
    <row r="273" spans="1:17" s="23" customFormat="1">
      <c r="A273" s="403" t="s">
        <v>259</v>
      </c>
      <c r="B273" s="389" t="s">
        <v>30</v>
      </c>
      <c r="C273" s="389" t="s">
        <v>41</v>
      </c>
      <c r="D273" s="389" t="s">
        <v>156</v>
      </c>
      <c r="E273" s="389" t="s">
        <v>260</v>
      </c>
      <c r="F273" s="389"/>
      <c r="G273" s="112">
        <f>G274</f>
        <v>0</v>
      </c>
      <c r="H273" s="112">
        <f>H274</f>
        <v>0</v>
      </c>
      <c r="I273" s="112">
        <f>I274</f>
        <v>0</v>
      </c>
      <c r="J273" s="112">
        <f>J274</f>
        <v>3599.3119999999999</v>
      </c>
      <c r="K273" s="112">
        <f t="shared" ref="K273:Q273" si="130">K274</f>
        <v>0</v>
      </c>
      <c r="L273" s="112">
        <f t="shared" si="130"/>
        <v>0</v>
      </c>
      <c r="M273" s="469">
        <f t="shared" si="130"/>
        <v>0</v>
      </c>
      <c r="N273" s="413">
        <f t="shared" si="130"/>
        <v>0</v>
      </c>
      <c r="O273" s="89">
        <f t="shared" si="130"/>
        <v>3599.3119999999999</v>
      </c>
      <c r="P273" s="476">
        <f t="shared" si="130"/>
        <v>0</v>
      </c>
      <c r="Q273" s="469">
        <f t="shared" si="130"/>
        <v>3599.3119999999999</v>
      </c>
    </row>
    <row r="274" spans="1:17">
      <c r="A274" s="395" t="s">
        <v>46</v>
      </c>
      <c r="B274" s="390" t="s">
        <v>30</v>
      </c>
      <c r="C274" s="390" t="s">
        <v>41</v>
      </c>
      <c r="D274" s="390" t="s">
        <v>156</v>
      </c>
      <c r="E274" s="390" t="s">
        <v>260</v>
      </c>
      <c r="F274" s="390" t="s">
        <v>47</v>
      </c>
      <c r="G274" s="67"/>
      <c r="H274" s="114"/>
      <c r="I274" s="95"/>
      <c r="J274" s="95">
        <v>3599.3119999999999</v>
      </c>
      <c r="K274" s="95"/>
      <c r="L274" s="95"/>
      <c r="M274" s="497"/>
      <c r="N274" s="418"/>
      <c r="O274" s="378">
        <f t="shared" si="106"/>
        <v>3599.3119999999999</v>
      </c>
      <c r="P274" s="494">
        <f>Q274-O274</f>
        <v>0</v>
      </c>
      <c r="Q274" s="495">
        <v>3599.3119999999999</v>
      </c>
    </row>
    <row r="275" spans="1:17" s="23" customFormat="1">
      <c r="A275" s="403" t="s">
        <v>261</v>
      </c>
      <c r="B275" s="389" t="s">
        <v>30</v>
      </c>
      <c r="C275" s="389" t="s">
        <v>41</v>
      </c>
      <c r="D275" s="389" t="s">
        <v>156</v>
      </c>
      <c r="E275" s="389" t="s">
        <v>262</v>
      </c>
      <c r="F275" s="389"/>
      <c r="G275" s="112">
        <f>G276</f>
        <v>0</v>
      </c>
      <c r="H275" s="112">
        <f>H276</f>
        <v>0</v>
      </c>
      <c r="I275" s="112">
        <f>I276</f>
        <v>0</v>
      </c>
      <c r="J275" s="112">
        <f>J276</f>
        <v>11613.852999999999</v>
      </c>
      <c r="K275" s="112">
        <f t="shared" ref="K275:Q275" si="131">K276</f>
        <v>0</v>
      </c>
      <c r="L275" s="112">
        <f t="shared" si="131"/>
        <v>0</v>
      </c>
      <c r="M275" s="469">
        <f t="shared" si="131"/>
        <v>0</v>
      </c>
      <c r="N275" s="413">
        <f t="shared" si="131"/>
        <v>0</v>
      </c>
      <c r="O275" s="89">
        <f t="shared" si="131"/>
        <v>11613.852999999999</v>
      </c>
      <c r="P275" s="476">
        <f t="shared" si="131"/>
        <v>0</v>
      </c>
      <c r="Q275" s="469">
        <f t="shared" si="131"/>
        <v>11613.852999999999</v>
      </c>
    </row>
    <row r="276" spans="1:17">
      <c r="A276" s="395" t="s">
        <v>46</v>
      </c>
      <c r="B276" s="390" t="s">
        <v>30</v>
      </c>
      <c r="C276" s="390" t="s">
        <v>41</v>
      </c>
      <c r="D276" s="390" t="s">
        <v>156</v>
      </c>
      <c r="E276" s="390" t="s">
        <v>262</v>
      </c>
      <c r="F276" s="390" t="s">
        <v>47</v>
      </c>
      <c r="G276" s="67"/>
      <c r="H276" s="114"/>
      <c r="I276" s="95"/>
      <c r="J276" s="95">
        <v>11613.852999999999</v>
      </c>
      <c r="K276" s="95"/>
      <c r="L276" s="95"/>
      <c r="M276" s="497"/>
      <c r="N276" s="418"/>
      <c r="O276" s="378">
        <f t="shared" si="106"/>
        <v>11613.852999999999</v>
      </c>
      <c r="P276" s="494">
        <f>Q276-O276</f>
        <v>0</v>
      </c>
      <c r="Q276" s="495">
        <v>11613.852999999999</v>
      </c>
    </row>
    <row r="277" spans="1:17" s="23" customFormat="1">
      <c r="A277" s="403" t="s">
        <v>263</v>
      </c>
      <c r="B277" s="389" t="s">
        <v>30</v>
      </c>
      <c r="C277" s="389" t="s">
        <v>41</v>
      </c>
      <c r="D277" s="389" t="s">
        <v>156</v>
      </c>
      <c r="E277" s="389" t="s">
        <v>264</v>
      </c>
      <c r="F277" s="389"/>
      <c r="G277" s="112">
        <f>G278+G279</f>
        <v>0</v>
      </c>
      <c r="H277" s="112">
        <f t="shared" ref="H277:Q277" si="132">H278+H279</f>
        <v>0</v>
      </c>
      <c r="I277" s="112">
        <f t="shared" si="132"/>
        <v>0</v>
      </c>
      <c r="J277" s="112">
        <f t="shared" si="132"/>
        <v>25136.93</v>
      </c>
      <c r="K277" s="112">
        <f t="shared" si="132"/>
        <v>0</v>
      </c>
      <c r="L277" s="112">
        <f t="shared" si="132"/>
        <v>0</v>
      </c>
      <c r="M277" s="469">
        <f t="shared" si="132"/>
        <v>0</v>
      </c>
      <c r="N277" s="413">
        <f t="shared" si="132"/>
        <v>0</v>
      </c>
      <c r="O277" s="89">
        <f t="shared" si="132"/>
        <v>25136.93</v>
      </c>
      <c r="P277" s="476">
        <f t="shared" si="132"/>
        <v>0</v>
      </c>
      <c r="Q277" s="469">
        <f t="shared" si="132"/>
        <v>25136.93</v>
      </c>
    </row>
    <row r="278" spans="1:17">
      <c r="A278" s="395" t="s">
        <v>46</v>
      </c>
      <c r="B278" s="390" t="s">
        <v>30</v>
      </c>
      <c r="C278" s="390" t="s">
        <v>41</v>
      </c>
      <c r="D278" s="390" t="s">
        <v>156</v>
      </c>
      <c r="E278" s="390" t="s">
        <v>264</v>
      </c>
      <c r="F278" s="390" t="s">
        <v>47</v>
      </c>
      <c r="G278" s="67"/>
      <c r="H278" s="114"/>
      <c r="I278" s="95"/>
      <c r="J278" s="95">
        <v>25136.93</v>
      </c>
      <c r="K278" s="95"/>
      <c r="L278" s="95">
        <v>-25136.93</v>
      </c>
      <c r="M278" s="497"/>
      <c r="N278" s="418"/>
      <c r="O278" s="378">
        <f t="shared" si="106"/>
        <v>0</v>
      </c>
      <c r="P278" s="494">
        <f>Q278-O278</f>
        <v>0</v>
      </c>
      <c r="Q278" s="495">
        <v>0</v>
      </c>
    </row>
    <row r="279" spans="1:17" ht="22.5">
      <c r="A279" s="399" t="s">
        <v>73</v>
      </c>
      <c r="B279" s="390" t="s">
        <v>30</v>
      </c>
      <c r="C279" s="390" t="s">
        <v>41</v>
      </c>
      <c r="D279" s="390" t="s">
        <v>156</v>
      </c>
      <c r="E279" s="390" t="s">
        <v>264</v>
      </c>
      <c r="F279" s="390" t="s">
        <v>74</v>
      </c>
      <c r="G279" s="67"/>
      <c r="H279" s="114"/>
      <c r="I279" s="95"/>
      <c r="J279" s="95"/>
      <c r="K279" s="95"/>
      <c r="L279" s="95">
        <v>25136.93</v>
      </c>
      <c r="M279" s="497"/>
      <c r="N279" s="418"/>
      <c r="O279" s="378">
        <f t="shared" si="106"/>
        <v>25136.93</v>
      </c>
      <c r="P279" s="494">
        <f>Q279-O279</f>
        <v>0</v>
      </c>
      <c r="Q279" s="495">
        <v>25136.93</v>
      </c>
    </row>
    <row r="280" spans="1:17" s="23" customFormat="1" ht="22.5">
      <c r="A280" s="403" t="s">
        <v>265</v>
      </c>
      <c r="B280" s="389" t="s">
        <v>30</v>
      </c>
      <c r="C280" s="389" t="s">
        <v>41</v>
      </c>
      <c r="D280" s="389" t="s">
        <v>156</v>
      </c>
      <c r="E280" s="389" t="s">
        <v>266</v>
      </c>
      <c r="F280" s="389"/>
      <c r="G280" s="112">
        <f>G281</f>
        <v>0</v>
      </c>
      <c r="H280" s="112">
        <f t="shared" ref="H280:Q280" si="133">H281</f>
        <v>0</v>
      </c>
      <c r="I280" s="112">
        <f t="shared" si="133"/>
        <v>0</v>
      </c>
      <c r="J280" s="112">
        <f t="shared" si="133"/>
        <v>0</v>
      </c>
      <c r="K280" s="112">
        <f t="shared" si="133"/>
        <v>8736.4619999999995</v>
      </c>
      <c r="L280" s="112">
        <f t="shared" si="133"/>
        <v>0</v>
      </c>
      <c r="M280" s="469">
        <f t="shared" si="133"/>
        <v>0</v>
      </c>
      <c r="N280" s="413">
        <f t="shared" si="133"/>
        <v>0</v>
      </c>
      <c r="O280" s="89">
        <f t="shared" si="133"/>
        <v>8736.4619999999995</v>
      </c>
      <c r="P280" s="476">
        <f t="shared" si="133"/>
        <v>0</v>
      </c>
      <c r="Q280" s="469">
        <f t="shared" si="133"/>
        <v>8736.4619999999995</v>
      </c>
    </row>
    <row r="281" spans="1:17" ht="22.5">
      <c r="A281" s="399" t="s">
        <v>73</v>
      </c>
      <c r="B281" s="390" t="s">
        <v>30</v>
      </c>
      <c r="C281" s="390" t="s">
        <v>41</v>
      </c>
      <c r="D281" s="390" t="s">
        <v>156</v>
      </c>
      <c r="E281" s="390" t="s">
        <v>266</v>
      </c>
      <c r="F281" s="390" t="s">
        <v>74</v>
      </c>
      <c r="G281" s="67"/>
      <c r="H281" s="114"/>
      <c r="I281" s="95"/>
      <c r="J281" s="95"/>
      <c r="K281" s="95">
        <v>8736.4619999999995</v>
      </c>
      <c r="L281" s="95"/>
      <c r="M281" s="497"/>
      <c r="N281" s="418"/>
      <c r="O281" s="378">
        <f t="shared" si="106"/>
        <v>8736.4619999999995</v>
      </c>
      <c r="P281" s="494">
        <f>Q281-O281</f>
        <v>0</v>
      </c>
      <c r="Q281" s="495">
        <v>8736.4619999999995</v>
      </c>
    </row>
    <row r="282" spans="1:17">
      <c r="A282" s="392" t="s">
        <v>267</v>
      </c>
      <c r="B282" s="389"/>
      <c r="C282" s="389" t="s">
        <v>41</v>
      </c>
      <c r="D282" s="389" t="s">
        <v>268</v>
      </c>
      <c r="E282" s="389"/>
      <c r="F282" s="389"/>
      <c r="G282" s="112">
        <f>G283+G285+G360+G364+G366+G368</f>
        <v>0</v>
      </c>
      <c r="H282" s="112">
        <f t="shared" ref="H282:Q282" si="134">H283+H285+H360+H364+H366+H368</f>
        <v>4813.45136</v>
      </c>
      <c r="I282" s="112">
        <f t="shared" si="134"/>
        <v>202.1</v>
      </c>
      <c r="J282" s="112">
        <f t="shared" si="134"/>
        <v>148.79999999999998</v>
      </c>
      <c r="K282" s="112">
        <f t="shared" si="134"/>
        <v>0</v>
      </c>
      <c r="L282" s="112">
        <f t="shared" si="134"/>
        <v>756.39</v>
      </c>
      <c r="M282" s="469">
        <f t="shared" si="134"/>
        <v>0</v>
      </c>
      <c r="N282" s="413">
        <f t="shared" si="134"/>
        <v>0</v>
      </c>
      <c r="O282" s="89">
        <f t="shared" si="134"/>
        <v>5920.74136</v>
      </c>
      <c r="P282" s="476">
        <f t="shared" si="134"/>
        <v>14899.05</v>
      </c>
      <c r="Q282" s="469">
        <f t="shared" si="134"/>
        <v>20819.791359999999</v>
      </c>
    </row>
    <row r="283" spans="1:17">
      <c r="A283" s="392" t="s">
        <v>1083</v>
      </c>
      <c r="B283" s="389" t="s">
        <v>30</v>
      </c>
      <c r="C283" s="389" t="s">
        <v>41</v>
      </c>
      <c r="D283" s="389" t="s">
        <v>268</v>
      </c>
      <c r="E283" s="389" t="s">
        <v>1082</v>
      </c>
      <c r="F283" s="389"/>
      <c r="G283" s="112">
        <f>G284</f>
        <v>0</v>
      </c>
      <c r="H283" s="112">
        <f t="shared" ref="H283:Q283" si="135">H284</f>
        <v>0</v>
      </c>
      <c r="I283" s="112">
        <f t="shared" si="135"/>
        <v>0</v>
      </c>
      <c r="J283" s="112">
        <f t="shared" si="135"/>
        <v>0</v>
      </c>
      <c r="K283" s="112">
        <f t="shared" si="135"/>
        <v>0</v>
      </c>
      <c r="L283" s="112">
        <f t="shared" si="135"/>
        <v>0</v>
      </c>
      <c r="M283" s="469">
        <f t="shared" si="135"/>
        <v>0</v>
      </c>
      <c r="N283" s="413">
        <f t="shared" si="135"/>
        <v>0</v>
      </c>
      <c r="O283" s="89">
        <f t="shared" si="135"/>
        <v>0</v>
      </c>
      <c r="P283" s="476">
        <f t="shared" si="135"/>
        <v>14144.33</v>
      </c>
      <c r="Q283" s="469">
        <f t="shared" si="135"/>
        <v>14144.33</v>
      </c>
    </row>
    <row r="284" spans="1:17" ht="22.5">
      <c r="A284" s="394" t="s">
        <v>190</v>
      </c>
      <c r="B284" s="390" t="s">
        <v>30</v>
      </c>
      <c r="C284" s="390" t="s">
        <v>41</v>
      </c>
      <c r="D284" s="390" t="s">
        <v>268</v>
      </c>
      <c r="E284" s="390" t="s">
        <v>1082</v>
      </c>
      <c r="F284" s="390" t="s">
        <v>191</v>
      </c>
      <c r="G284" s="67"/>
      <c r="H284" s="67"/>
      <c r="I284" s="67"/>
      <c r="J284" s="67"/>
      <c r="K284" s="67"/>
      <c r="L284" s="67"/>
      <c r="M284" s="503"/>
      <c r="N284" s="422"/>
      <c r="O284" s="378">
        <f>N284</f>
        <v>0</v>
      </c>
      <c r="P284" s="494">
        <f>Q284-O284</f>
        <v>14144.33</v>
      </c>
      <c r="Q284" s="495">
        <v>14144.33</v>
      </c>
    </row>
    <row r="285" spans="1:17" s="23" customFormat="1" ht="22.5">
      <c r="A285" s="528" t="s">
        <v>1090</v>
      </c>
      <c r="B285" s="389" t="s">
        <v>30</v>
      </c>
      <c r="C285" s="389" t="s">
        <v>41</v>
      </c>
      <c r="D285" s="389" t="s">
        <v>268</v>
      </c>
      <c r="E285" s="389" t="s">
        <v>1091</v>
      </c>
      <c r="F285" s="389"/>
      <c r="G285" s="112">
        <f>G286</f>
        <v>0</v>
      </c>
      <c r="H285" s="112">
        <f t="shared" ref="H285:Q285" si="136">H286</f>
        <v>0</v>
      </c>
      <c r="I285" s="112">
        <f t="shared" si="136"/>
        <v>0</v>
      </c>
      <c r="J285" s="112">
        <f t="shared" si="136"/>
        <v>0</v>
      </c>
      <c r="K285" s="112">
        <f t="shared" si="136"/>
        <v>0</v>
      </c>
      <c r="L285" s="112">
        <f t="shared" si="136"/>
        <v>0</v>
      </c>
      <c r="M285" s="469">
        <f t="shared" si="136"/>
        <v>0</v>
      </c>
      <c r="N285" s="413">
        <f t="shared" si="136"/>
        <v>0</v>
      </c>
      <c r="O285" s="89">
        <f t="shared" si="136"/>
        <v>0</v>
      </c>
      <c r="P285" s="476">
        <f t="shared" si="136"/>
        <v>464.42</v>
      </c>
      <c r="Q285" s="469">
        <f t="shared" si="136"/>
        <v>464.42</v>
      </c>
    </row>
    <row r="286" spans="1:17" ht="34.5" thickBot="1">
      <c r="A286" s="498" t="s">
        <v>176</v>
      </c>
      <c r="B286" s="471" t="s">
        <v>30</v>
      </c>
      <c r="C286" s="471" t="s">
        <v>41</v>
      </c>
      <c r="D286" s="471" t="s">
        <v>268</v>
      </c>
      <c r="E286" s="471" t="s">
        <v>1091</v>
      </c>
      <c r="F286" s="471" t="s">
        <v>177</v>
      </c>
      <c r="G286" s="472"/>
      <c r="H286" s="472"/>
      <c r="I286" s="472"/>
      <c r="J286" s="472"/>
      <c r="K286" s="472"/>
      <c r="L286" s="472"/>
      <c r="M286" s="474"/>
      <c r="N286" s="422"/>
      <c r="O286" s="378">
        <f>N286</f>
        <v>0</v>
      </c>
      <c r="P286" s="477">
        <f>Q286-O286</f>
        <v>464.42</v>
      </c>
      <c r="Q286" s="478">
        <v>464.42</v>
      </c>
    </row>
    <row r="287" spans="1:17" s="23" customFormat="1" ht="25.5" hidden="1">
      <c r="A287" s="452" t="s">
        <v>269</v>
      </c>
      <c r="B287" s="439" t="s">
        <v>30</v>
      </c>
      <c r="C287" s="439" t="s">
        <v>41</v>
      </c>
      <c r="D287" s="439" t="s">
        <v>268</v>
      </c>
      <c r="E287" s="439" t="s">
        <v>270</v>
      </c>
      <c r="F287" s="439"/>
      <c r="G287" s="448">
        <f>G288+G295+G308</f>
        <v>7879.4130000000005</v>
      </c>
      <c r="H287" s="448">
        <f>H288+H295+H308</f>
        <v>304.7</v>
      </c>
      <c r="I287" s="448">
        <f>I288+I295+I308</f>
        <v>98</v>
      </c>
      <c r="J287" s="448">
        <f>J288+J295+J308</f>
        <v>0</v>
      </c>
      <c r="K287" s="448">
        <f t="shared" ref="K287:Q287" si="137">K288+K295+K308</f>
        <v>0</v>
      </c>
      <c r="L287" s="448">
        <f t="shared" si="137"/>
        <v>5</v>
      </c>
      <c r="M287" s="448">
        <f t="shared" si="137"/>
        <v>0</v>
      </c>
      <c r="N287" s="81">
        <f t="shared" si="137"/>
        <v>0</v>
      </c>
      <c r="O287" s="81">
        <f t="shared" si="137"/>
        <v>8287.1130000000012</v>
      </c>
      <c r="P287" s="448">
        <f t="shared" si="137"/>
        <v>-1520.9340900000002</v>
      </c>
      <c r="Q287" s="448">
        <f t="shared" si="137"/>
        <v>6516.3523100000002</v>
      </c>
    </row>
    <row r="288" spans="1:17" s="100" customFormat="1" hidden="1">
      <c r="A288" s="99" t="s">
        <v>271</v>
      </c>
      <c r="B288" s="12" t="s">
        <v>30</v>
      </c>
      <c r="C288" s="12" t="s">
        <v>41</v>
      </c>
      <c r="D288" s="12" t="s">
        <v>268</v>
      </c>
      <c r="E288" s="12" t="s">
        <v>272</v>
      </c>
      <c r="F288" s="12"/>
      <c r="G288" s="10">
        <f>G289+G290+G291+G292+G293+G294</f>
        <v>4579.4130000000005</v>
      </c>
      <c r="H288" s="10">
        <f t="shared" ref="H288:Q288" si="138">H289+H290+H291+H292+H293+H294</f>
        <v>124.69999999999999</v>
      </c>
      <c r="I288" s="10">
        <f t="shared" si="138"/>
        <v>98</v>
      </c>
      <c r="J288" s="10">
        <f t="shared" si="138"/>
        <v>0</v>
      </c>
      <c r="K288" s="10">
        <f t="shared" si="138"/>
        <v>0</v>
      </c>
      <c r="L288" s="10">
        <f t="shared" si="138"/>
        <v>5</v>
      </c>
      <c r="M288" s="10">
        <f t="shared" si="138"/>
        <v>0</v>
      </c>
      <c r="N288" s="10">
        <f t="shared" si="138"/>
        <v>0</v>
      </c>
      <c r="O288" s="10">
        <f t="shared" si="138"/>
        <v>4807.1130000000012</v>
      </c>
      <c r="P288" s="10">
        <f t="shared" si="138"/>
        <v>0</v>
      </c>
      <c r="Q288" s="10">
        <f t="shared" si="138"/>
        <v>4657.2864</v>
      </c>
    </row>
    <row r="289" spans="1:17" hidden="1">
      <c r="A289" s="17" t="s">
        <v>33</v>
      </c>
      <c r="B289" s="27" t="s">
        <v>30</v>
      </c>
      <c r="C289" s="27" t="s">
        <v>41</v>
      </c>
      <c r="D289" s="27" t="s">
        <v>268</v>
      </c>
      <c r="E289" s="27" t="s">
        <v>272</v>
      </c>
      <c r="F289" s="27" t="s">
        <v>209</v>
      </c>
      <c r="G289" s="28">
        <v>4061.9389999999999</v>
      </c>
      <c r="H289" s="29"/>
      <c r="I289" s="30"/>
      <c r="J289" s="30"/>
      <c r="K289" s="30"/>
      <c r="L289" s="30"/>
      <c r="M289" s="30"/>
      <c r="N289" s="30"/>
      <c r="O289" s="298">
        <f t="shared" si="106"/>
        <v>4061.9389999999999</v>
      </c>
      <c r="P289" s="8"/>
      <c r="Q289" s="8">
        <v>4061.9389999999999</v>
      </c>
    </row>
    <row r="290" spans="1:17" hidden="1">
      <c r="A290" s="31" t="s">
        <v>38</v>
      </c>
      <c r="B290" s="27" t="s">
        <v>30</v>
      </c>
      <c r="C290" s="27" t="s">
        <v>41</v>
      </c>
      <c r="D290" s="27" t="s">
        <v>268</v>
      </c>
      <c r="E290" s="27" t="s">
        <v>272</v>
      </c>
      <c r="F290" s="27" t="s">
        <v>83</v>
      </c>
      <c r="G290" s="28">
        <v>124.80200000000001</v>
      </c>
      <c r="H290" s="29"/>
      <c r="I290" s="30"/>
      <c r="J290" s="30"/>
      <c r="K290" s="30"/>
      <c r="L290" s="30"/>
      <c r="M290" s="30"/>
      <c r="N290" s="30"/>
      <c r="O290" s="298">
        <f t="shared" si="106"/>
        <v>124.80200000000001</v>
      </c>
      <c r="P290" s="8"/>
      <c r="Q290" s="8">
        <v>102.7012</v>
      </c>
    </row>
    <row r="291" spans="1:17" ht="25.5" hidden="1">
      <c r="A291" s="31" t="s">
        <v>44</v>
      </c>
      <c r="B291" s="27" t="s">
        <v>30</v>
      </c>
      <c r="C291" s="27" t="s">
        <v>41</v>
      </c>
      <c r="D291" s="27" t="s">
        <v>268</v>
      </c>
      <c r="E291" s="27" t="s">
        <v>272</v>
      </c>
      <c r="F291" s="27" t="s">
        <v>45</v>
      </c>
      <c r="G291" s="28">
        <v>57.52</v>
      </c>
      <c r="H291" s="29">
        <f>18+124.7</f>
        <v>142.69999999999999</v>
      </c>
      <c r="I291" s="30">
        <f>25.724+18</f>
        <v>43.724000000000004</v>
      </c>
      <c r="J291" s="30"/>
      <c r="K291" s="30"/>
      <c r="L291" s="30"/>
      <c r="M291" s="30"/>
      <c r="N291" s="30"/>
      <c r="O291" s="298">
        <f t="shared" si="106"/>
        <v>243.94399999999999</v>
      </c>
      <c r="P291" s="8"/>
      <c r="Q291" s="8">
        <v>307.77469000000002</v>
      </c>
    </row>
    <row r="292" spans="1:17" hidden="1">
      <c r="A292" s="31" t="s">
        <v>46</v>
      </c>
      <c r="B292" s="27" t="s">
        <v>30</v>
      </c>
      <c r="C292" s="27" t="s">
        <v>41</v>
      </c>
      <c r="D292" s="27" t="s">
        <v>268</v>
      </c>
      <c r="E292" s="27" t="s">
        <v>272</v>
      </c>
      <c r="F292" s="27" t="s">
        <v>47</v>
      </c>
      <c r="G292" s="28">
        <v>331.12299999999999</v>
      </c>
      <c r="H292" s="29">
        <f>-18</f>
        <v>-18</v>
      </c>
      <c r="I292" s="30">
        <f>-25.724+80</f>
        <v>54.275999999999996</v>
      </c>
      <c r="J292" s="30"/>
      <c r="K292" s="30"/>
      <c r="L292" s="30">
        <v>5</v>
      </c>
      <c r="M292" s="30"/>
      <c r="N292" s="30"/>
      <c r="O292" s="298">
        <f t="shared" si="106"/>
        <v>372.399</v>
      </c>
      <c r="P292" s="8"/>
      <c r="Q292" s="8">
        <v>182.69676999999999</v>
      </c>
    </row>
    <row r="293" spans="1:17" hidden="1">
      <c r="A293" s="33" t="s">
        <v>48</v>
      </c>
      <c r="B293" s="27" t="s">
        <v>30</v>
      </c>
      <c r="C293" s="27" t="s">
        <v>41</v>
      </c>
      <c r="D293" s="27" t="s">
        <v>268</v>
      </c>
      <c r="E293" s="27" t="s">
        <v>272</v>
      </c>
      <c r="F293" s="27" t="s">
        <v>49</v>
      </c>
      <c r="G293" s="28">
        <v>4.0289999999999999</v>
      </c>
      <c r="H293" s="29"/>
      <c r="I293" s="30"/>
      <c r="J293" s="30"/>
      <c r="K293" s="30"/>
      <c r="L293" s="30">
        <v>-7.3999999999999999E-4</v>
      </c>
      <c r="M293" s="30"/>
      <c r="N293" s="30"/>
      <c r="O293" s="298">
        <f t="shared" ref="O293:O355" si="139">I293+H293+G293+J293+K293+L293+M293+N293</f>
        <v>4.0282599999999995</v>
      </c>
      <c r="P293" s="8"/>
      <c r="Q293" s="8">
        <v>2.1739999999999999</v>
      </c>
    </row>
    <row r="294" spans="1:17" hidden="1">
      <c r="A294" s="33" t="s">
        <v>50</v>
      </c>
      <c r="B294" s="27" t="s">
        <v>30</v>
      </c>
      <c r="C294" s="27" t="s">
        <v>41</v>
      </c>
      <c r="D294" s="27" t="s">
        <v>268</v>
      </c>
      <c r="E294" s="27" t="s">
        <v>272</v>
      </c>
      <c r="F294" s="27" t="s">
        <v>51</v>
      </c>
      <c r="G294" s="28"/>
      <c r="H294" s="29"/>
      <c r="I294" s="30"/>
      <c r="J294" s="30"/>
      <c r="K294" s="30"/>
      <c r="L294" s="30">
        <v>7.3999999999999999E-4</v>
      </c>
      <c r="M294" s="30"/>
      <c r="N294" s="30"/>
      <c r="O294" s="298">
        <f t="shared" si="139"/>
        <v>7.3999999999999999E-4</v>
      </c>
      <c r="P294" s="8"/>
      <c r="Q294" s="8">
        <v>7.3999999999999999E-4</v>
      </c>
    </row>
    <row r="295" spans="1:17" s="23" customFormat="1" ht="38.25" hidden="1">
      <c r="A295" s="101" t="s">
        <v>273</v>
      </c>
      <c r="B295" s="21" t="s">
        <v>30</v>
      </c>
      <c r="C295" s="21" t="s">
        <v>41</v>
      </c>
      <c r="D295" s="21" t="s">
        <v>268</v>
      </c>
      <c r="E295" s="21" t="s">
        <v>274</v>
      </c>
      <c r="F295" s="21"/>
      <c r="G295" s="22">
        <f>G296+G298+G302+G304+G300+G306</f>
        <v>1100</v>
      </c>
      <c r="H295" s="22">
        <f>H296+H298+H302+H304+H300+H306</f>
        <v>180</v>
      </c>
      <c r="I295" s="22">
        <f>I296+I298+I302+I304+I300+I306</f>
        <v>0</v>
      </c>
      <c r="J295" s="22">
        <f>J296+J298+J302+J304+J300+J306</f>
        <v>0</v>
      </c>
      <c r="K295" s="22">
        <f>K296+K298+K302+K304+K300+K306</f>
        <v>0</v>
      </c>
      <c r="L295" s="22">
        <f t="shared" ref="L295:Q295" si="140">L296+L298+L302+L304+L300+L306</f>
        <v>0</v>
      </c>
      <c r="M295" s="22">
        <f t="shared" si="140"/>
        <v>0</v>
      </c>
      <c r="N295" s="22">
        <f t="shared" si="140"/>
        <v>0</v>
      </c>
      <c r="O295" s="22">
        <f t="shared" si="140"/>
        <v>1280</v>
      </c>
      <c r="P295" s="22">
        <f t="shared" si="140"/>
        <v>-855.75436000000002</v>
      </c>
      <c r="Q295" s="22">
        <f t="shared" si="140"/>
        <v>324.24563999999998</v>
      </c>
    </row>
    <row r="296" spans="1:17" s="23" customFormat="1" ht="38.25" hidden="1">
      <c r="A296" s="101" t="s">
        <v>275</v>
      </c>
      <c r="B296" s="21" t="s">
        <v>30</v>
      </c>
      <c r="C296" s="21" t="s">
        <v>41</v>
      </c>
      <c r="D296" s="21" t="s">
        <v>268</v>
      </c>
      <c r="E296" s="21" t="s">
        <v>276</v>
      </c>
      <c r="F296" s="21"/>
      <c r="G296" s="22">
        <f>G297</f>
        <v>400</v>
      </c>
      <c r="H296" s="22">
        <f>H297</f>
        <v>0</v>
      </c>
      <c r="I296" s="22">
        <f>I297</f>
        <v>0</v>
      </c>
      <c r="J296" s="22">
        <f>J297</f>
        <v>0</v>
      </c>
      <c r="K296" s="22">
        <f t="shared" ref="K296:Q296" si="141">K297</f>
        <v>0</v>
      </c>
      <c r="L296" s="22">
        <f t="shared" si="141"/>
        <v>0</v>
      </c>
      <c r="M296" s="22">
        <f t="shared" si="141"/>
        <v>0</v>
      </c>
      <c r="N296" s="22">
        <f t="shared" si="141"/>
        <v>0</v>
      </c>
      <c r="O296" s="22">
        <f t="shared" si="141"/>
        <v>400</v>
      </c>
      <c r="P296" s="22">
        <f t="shared" si="141"/>
        <v>-307.53321</v>
      </c>
      <c r="Q296" s="22">
        <f t="shared" si="141"/>
        <v>92.466790000000003</v>
      </c>
    </row>
    <row r="297" spans="1:17" s="23" customFormat="1" hidden="1">
      <c r="A297" s="31" t="s">
        <v>46</v>
      </c>
      <c r="B297" s="27" t="s">
        <v>30</v>
      </c>
      <c r="C297" s="27" t="s">
        <v>41</v>
      </c>
      <c r="D297" s="27" t="s">
        <v>268</v>
      </c>
      <c r="E297" s="27" t="s">
        <v>276</v>
      </c>
      <c r="F297" s="27" t="s">
        <v>47</v>
      </c>
      <c r="G297" s="28">
        <v>400</v>
      </c>
      <c r="H297" s="102"/>
      <c r="I297" s="103"/>
      <c r="J297" s="103"/>
      <c r="K297" s="103"/>
      <c r="L297" s="103"/>
      <c r="M297" s="103"/>
      <c r="N297" s="103"/>
      <c r="O297" s="298">
        <f t="shared" si="139"/>
        <v>400</v>
      </c>
      <c r="P297" s="295">
        <f>Q297-O297</f>
        <v>-307.53321</v>
      </c>
      <c r="Q297" s="288">
        <v>92.466790000000003</v>
      </c>
    </row>
    <row r="298" spans="1:17" s="23" customFormat="1" ht="25.5" hidden="1">
      <c r="A298" s="101" t="s">
        <v>277</v>
      </c>
      <c r="B298" s="21" t="s">
        <v>30</v>
      </c>
      <c r="C298" s="21" t="s">
        <v>41</v>
      </c>
      <c r="D298" s="21" t="s">
        <v>268</v>
      </c>
      <c r="E298" s="21" t="s">
        <v>278</v>
      </c>
      <c r="F298" s="21"/>
      <c r="G298" s="22">
        <f>G299</f>
        <v>200</v>
      </c>
      <c r="H298" s="22">
        <f>H299</f>
        <v>0</v>
      </c>
      <c r="I298" s="22">
        <f>I299</f>
        <v>0</v>
      </c>
      <c r="J298" s="22">
        <f>J299</f>
        <v>0</v>
      </c>
      <c r="K298" s="22">
        <f t="shared" ref="K298:Q298" si="142">K299</f>
        <v>0</v>
      </c>
      <c r="L298" s="22">
        <f t="shared" si="142"/>
        <v>0</v>
      </c>
      <c r="M298" s="22">
        <f t="shared" si="142"/>
        <v>0</v>
      </c>
      <c r="N298" s="22">
        <f t="shared" si="142"/>
        <v>0</v>
      </c>
      <c r="O298" s="22">
        <f t="shared" si="142"/>
        <v>200</v>
      </c>
      <c r="P298" s="22">
        <f t="shared" si="142"/>
        <v>-200</v>
      </c>
      <c r="Q298" s="22">
        <f t="shared" si="142"/>
        <v>0</v>
      </c>
    </row>
    <row r="299" spans="1:17" s="23" customFormat="1" hidden="1">
      <c r="A299" s="31" t="s">
        <v>46</v>
      </c>
      <c r="B299" s="27" t="s">
        <v>30</v>
      </c>
      <c r="C299" s="27" t="s">
        <v>41</v>
      </c>
      <c r="D299" s="27" t="s">
        <v>268</v>
      </c>
      <c r="E299" s="27" t="s">
        <v>278</v>
      </c>
      <c r="F299" s="27" t="s">
        <v>47</v>
      </c>
      <c r="G299" s="28">
        <v>200</v>
      </c>
      <c r="H299" s="102"/>
      <c r="I299" s="103"/>
      <c r="J299" s="103"/>
      <c r="K299" s="103"/>
      <c r="L299" s="103"/>
      <c r="M299" s="103"/>
      <c r="N299" s="103"/>
      <c r="O299" s="298">
        <f t="shared" si="139"/>
        <v>200</v>
      </c>
      <c r="P299" s="295">
        <f>Q299-O299</f>
        <v>-200</v>
      </c>
      <c r="Q299" s="288">
        <v>0</v>
      </c>
    </row>
    <row r="300" spans="1:17" s="23" customFormat="1" ht="25.5" hidden="1">
      <c r="A300" s="101" t="s">
        <v>279</v>
      </c>
      <c r="B300" s="21" t="s">
        <v>30</v>
      </c>
      <c r="C300" s="21" t="s">
        <v>41</v>
      </c>
      <c r="D300" s="21" t="s">
        <v>268</v>
      </c>
      <c r="E300" s="21" t="s">
        <v>280</v>
      </c>
      <c r="F300" s="21"/>
      <c r="G300" s="22">
        <f>G301</f>
        <v>100</v>
      </c>
      <c r="H300" s="22">
        <f>H301</f>
        <v>0</v>
      </c>
      <c r="I300" s="22">
        <f>I301</f>
        <v>0</v>
      </c>
      <c r="J300" s="22">
        <f>J301</f>
        <v>0</v>
      </c>
      <c r="K300" s="22">
        <f t="shared" ref="K300:Q300" si="143">K301</f>
        <v>0</v>
      </c>
      <c r="L300" s="22">
        <f t="shared" si="143"/>
        <v>0</v>
      </c>
      <c r="M300" s="22">
        <f t="shared" si="143"/>
        <v>0</v>
      </c>
      <c r="N300" s="22">
        <f t="shared" si="143"/>
        <v>0</v>
      </c>
      <c r="O300" s="22">
        <f t="shared" si="143"/>
        <v>100</v>
      </c>
      <c r="P300" s="22">
        <f t="shared" si="143"/>
        <v>0</v>
      </c>
      <c r="Q300" s="22">
        <f t="shared" si="143"/>
        <v>0</v>
      </c>
    </row>
    <row r="301" spans="1:17" s="23" customFormat="1" hidden="1">
      <c r="A301" s="31" t="s">
        <v>46</v>
      </c>
      <c r="B301" s="27" t="s">
        <v>30</v>
      </c>
      <c r="C301" s="27" t="s">
        <v>41</v>
      </c>
      <c r="D301" s="27" t="s">
        <v>268</v>
      </c>
      <c r="E301" s="27" t="s">
        <v>280</v>
      </c>
      <c r="F301" s="27" t="s">
        <v>47</v>
      </c>
      <c r="G301" s="28">
        <v>100</v>
      </c>
      <c r="H301" s="102"/>
      <c r="I301" s="103"/>
      <c r="J301" s="103"/>
      <c r="K301" s="103"/>
      <c r="L301" s="103"/>
      <c r="M301" s="103"/>
      <c r="N301" s="103"/>
      <c r="O301" s="298">
        <f t="shared" si="139"/>
        <v>100</v>
      </c>
      <c r="P301" s="288"/>
      <c r="Q301" s="288">
        <v>0</v>
      </c>
    </row>
    <row r="302" spans="1:17" s="23" customFormat="1" hidden="1">
      <c r="A302" s="101" t="s">
        <v>281</v>
      </c>
      <c r="B302" s="21" t="s">
        <v>30</v>
      </c>
      <c r="C302" s="21" t="s">
        <v>41</v>
      </c>
      <c r="D302" s="21" t="s">
        <v>268</v>
      </c>
      <c r="E302" s="21" t="s">
        <v>282</v>
      </c>
      <c r="F302" s="21"/>
      <c r="G302" s="22">
        <f>G303</f>
        <v>200</v>
      </c>
      <c r="H302" s="22">
        <f>H303</f>
        <v>0</v>
      </c>
      <c r="I302" s="22">
        <f>I303</f>
        <v>0</v>
      </c>
      <c r="J302" s="22">
        <f>J303</f>
        <v>0</v>
      </c>
      <c r="K302" s="22">
        <f t="shared" ref="K302:Q302" si="144">K303</f>
        <v>0</v>
      </c>
      <c r="L302" s="22">
        <f t="shared" si="144"/>
        <v>0</v>
      </c>
      <c r="M302" s="22">
        <f t="shared" si="144"/>
        <v>0</v>
      </c>
      <c r="N302" s="22">
        <f t="shared" si="144"/>
        <v>0</v>
      </c>
      <c r="O302" s="22">
        <f t="shared" si="144"/>
        <v>200</v>
      </c>
      <c r="P302" s="22">
        <f t="shared" si="144"/>
        <v>-147.53899999999999</v>
      </c>
      <c r="Q302" s="22">
        <f t="shared" si="144"/>
        <v>52.460999999999999</v>
      </c>
    </row>
    <row r="303" spans="1:17" s="23" customFormat="1" hidden="1">
      <c r="A303" s="31" t="s">
        <v>46</v>
      </c>
      <c r="B303" s="27" t="s">
        <v>30</v>
      </c>
      <c r="C303" s="27" t="s">
        <v>41</v>
      </c>
      <c r="D303" s="27" t="s">
        <v>268</v>
      </c>
      <c r="E303" s="27" t="s">
        <v>282</v>
      </c>
      <c r="F303" s="27" t="s">
        <v>47</v>
      </c>
      <c r="G303" s="28">
        <v>200</v>
      </c>
      <c r="H303" s="102"/>
      <c r="I303" s="103"/>
      <c r="J303" s="103"/>
      <c r="K303" s="103"/>
      <c r="L303" s="103"/>
      <c r="M303" s="103"/>
      <c r="N303" s="30"/>
      <c r="O303" s="298">
        <f t="shared" si="139"/>
        <v>200</v>
      </c>
      <c r="P303" s="295">
        <f>Q303-O303</f>
        <v>-147.53899999999999</v>
      </c>
      <c r="Q303" s="288">
        <v>52.460999999999999</v>
      </c>
    </row>
    <row r="304" spans="1:17" s="23" customFormat="1" hidden="1">
      <c r="A304" s="104" t="s">
        <v>283</v>
      </c>
      <c r="B304" s="21" t="s">
        <v>30</v>
      </c>
      <c r="C304" s="21" t="s">
        <v>41</v>
      </c>
      <c r="D304" s="21" t="s">
        <v>268</v>
      </c>
      <c r="E304" s="21" t="s">
        <v>284</v>
      </c>
      <c r="F304" s="21"/>
      <c r="G304" s="22">
        <f>G305</f>
        <v>200</v>
      </c>
      <c r="H304" s="22">
        <f>H305</f>
        <v>0</v>
      </c>
      <c r="I304" s="22">
        <f>I305</f>
        <v>0</v>
      </c>
      <c r="J304" s="22">
        <f>J305</f>
        <v>0</v>
      </c>
      <c r="K304" s="22">
        <f t="shared" ref="K304:Q304" si="145">K305</f>
        <v>0</v>
      </c>
      <c r="L304" s="22">
        <f t="shared" si="145"/>
        <v>0</v>
      </c>
      <c r="M304" s="22">
        <f t="shared" si="145"/>
        <v>0</v>
      </c>
      <c r="N304" s="22">
        <f t="shared" si="145"/>
        <v>0</v>
      </c>
      <c r="O304" s="22">
        <f t="shared" si="145"/>
        <v>200</v>
      </c>
      <c r="P304" s="22">
        <f t="shared" si="145"/>
        <v>-200</v>
      </c>
      <c r="Q304" s="22">
        <f t="shared" si="145"/>
        <v>0</v>
      </c>
    </row>
    <row r="305" spans="1:17" s="23" customFormat="1" hidden="1">
      <c r="A305" s="31" t="s">
        <v>46</v>
      </c>
      <c r="B305" s="27" t="s">
        <v>30</v>
      </c>
      <c r="C305" s="27" t="s">
        <v>41</v>
      </c>
      <c r="D305" s="27" t="s">
        <v>268</v>
      </c>
      <c r="E305" s="27" t="s">
        <v>284</v>
      </c>
      <c r="F305" s="27" t="s">
        <v>47</v>
      </c>
      <c r="G305" s="28">
        <v>200</v>
      </c>
      <c r="H305" s="102"/>
      <c r="I305" s="103"/>
      <c r="J305" s="103"/>
      <c r="K305" s="103"/>
      <c r="L305" s="103"/>
      <c r="M305" s="103"/>
      <c r="N305" s="103"/>
      <c r="O305" s="298">
        <f t="shared" si="139"/>
        <v>200</v>
      </c>
      <c r="P305" s="295">
        <f>Q305-O305</f>
        <v>-200</v>
      </c>
      <c r="Q305" s="288">
        <v>0</v>
      </c>
    </row>
    <row r="306" spans="1:17" s="100" customFormat="1" hidden="1">
      <c r="A306" s="105" t="s">
        <v>285</v>
      </c>
      <c r="B306" s="12" t="s">
        <v>30</v>
      </c>
      <c r="C306" s="12" t="s">
        <v>41</v>
      </c>
      <c r="D306" s="12" t="s">
        <v>268</v>
      </c>
      <c r="E306" s="12" t="s">
        <v>286</v>
      </c>
      <c r="F306" s="12"/>
      <c r="G306" s="10">
        <f>G307</f>
        <v>0</v>
      </c>
      <c r="H306" s="10">
        <f>H307</f>
        <v>180</v>
      </c>
      <c r="I306" s="10">
        <f>I307</f>
        <v>0</v>
      </c>
      <c r="J306" s="10">
        <f>J307</f>
        <v>0</v>
      </c>
      <c r="K306" s="10">
        <f t="shared" ref="K306:Q306" si="146">K307</f>
        <v>0</v>
      </c>
      <c r="L306" s="10">
        <f t="shared" si="146"/>
        <v>0</v>
      </c>
      <c r="M306" s="10">
        <f t="shared" si="146"/>
        <v>0</v>
      </c>
      <c r="N306" s="10">
        <f t="shared" si="146"/>
        <v>0</v>
      </c>
      <c r="O306" s="10">
        <f t="shared" si="146"/>
        <v>180</v>
      </c>
      <c r="P306" s="10">
        <f t="shared" si="146"/>
        <v>-0.68215000000000714</v>
      </c>
      <c r="Q306" s="10">
        <f t="shared" si="146"/>
        <v>179.31784999999999</v>
      </c>
    </row>
    <row r="307" spans="1:17" s="100" customFormat="1" hidden="1">
      <c r="A307" s="106" t="s">
        <v>46</v>
      </c>
      <c r="B307" s="18" t="s">
        <v>30</v>
      </c>
      <c r="C307" s="18" t="s">
        <v>41</v>
      </c>
      <c r="D307" s="18" t="s">
        <v>268</v>
      </c>
      <c r="E307" s="18" t="s">
        <v>286</v>
      </c>
      <c r="F307" s="18" t="s">
        <v>47</v>
      </c>
      <c r="G307" s="19"/>
      <c r="H307" s="107">
        <v>180</v>
      </c>
      <c r="I307" s="108"/>
      <c r="J307" s="108"/>
      <c r="K307" s="108"/>
      <c r="L307" s="108"/>
      <c r="M307" s="108"/>
      <c r="N307" s="108"/>
      <c r="O307" s="298">
        <f t="shared" si="139"/>
        <v>180</v>
      </c>
      <c r="P307" s="307">
        <f>Q307-O307</f>
        <v>-0.68215000000000714</v>
      </c>
      <c r="Q307" s="294">
        <v>179.31784999999999</v>
      </c>
    </row>
    <row r="308" spans="1:17" s="23" customFormat="1" hidden="1">
      <c r="A308" s="104" t="s">
        <v>287</v>
      </c>
      <c r="B308" s="21" t="s">
        <v>30</v>
      </c>
      <c r="C308" s="21" t="s">
        <v>41</v>
      </c>
      <c r="D308" s="21" t="s">
        <v>268</v>
      </c>
      <c r="E308" s="21" t="s">
        <v>288</v>
      </c>
      <c r="F308" s="21"/>
      <c r="G308" s="22">
        <f>G309+G311+G313</f>
        <v>2200</v>
      </c>
      <c r="H308" s="22">
        <f>H309+H311+H313</f>
        <v>0</v>
      </c>
      <c r="I308" s="22">
        <f>I309+I311+I313</f>
        <v>0</v>
      </c>
      <c r="J308" s="22">
        <f>J309+J311+J313</f>
        <v>0</v>
      </c>
      <c r="K308" s="22">
        <f t="shared" ref="K308:Q308" si="147">K309+K311+K313</f>
        <v>0</v>
      </c>
      <c r="L308" s="22">
        <f t="shared" si="147"/>
        <v>0</v>
      </c>
      <c r="M308" s="22">
        <f t="shared" si="147"/>
        <v>0</v>
      </c>
      <c r="N308" s="22">
        <f t="shared" si="147"/>
        <v>0</v>
      </c>
      <c r="O308" s="142">
        <f t="shared" si="147"/>
        <v>2200</v>
      </c>
      <c r="P308" s="142">
        <f t="shared" si="147"/>
        <v>-665.17973000000006</v>
      </c>
      <c r="Q308" s="142">
        <f t="shared" si="147"/>
        <v>1534.8202699999999</v>
      </c>
    </row>
    <row r="309" spans="1:17" s="23" customFormat="1" ht="25.5" hidden="1">
      <c r="A309" s="101" t="s">
        <v>289</v>
      </c>
      <c r="B309" s="21" t="s">
        <v>30</v>
      </c>
      <c r="C309" s="21" t="s">
        <v>41</v>
      </c>
      <c r="D309" s="21" t="s">
        <v>268</v>
      </c>
      <c r="E309" s="21" t="s">
        <v>290</v>
      </c>
      <c r="F309" s="21"/>
      <c r="G309" s="22">
        <f>G310</f>
        <v>400</v>
      </c>
      <c r="H309" s="22">
        <f>H310</f>
        <v>0</v>
      </c>
      <c r="I309" s="22">
        <f>I310</f>
        <v>0</v>
      </c>
      <c r="J309" s="22">
        <f>J310</f>
        <v>0</v>
      </c>
      <c r="K309" s="22">
        <f t="shared" ref="K309:Q309" si="148">K310</f>
        <v>0</v>
      </c>
      <c r="L309" s="22">
        <f t="shared" si="148"/>
        <v>0</v>
      </c>
      <c r="M309" s="22">
        <f t="shared" si="148"/>
        <v>0</v>
      </c>
      <c r="N309" s="22">
        <f t="shared" si="148"/>
        <v>0</v>
      </c>
      <c r="O309" s="22">
        <f t="shared" si="148"/>
        <v>400</v>
      </c>
      <c r="P309" s="22">
        <f t="shared" si="148"/>
        <v>-253.72083000000001</v>
      </c>
      <c r="Q309" s="22">
        <f t="shared" si="148"/>
        <v>146.27916999999999</v>
      </c>
    </row>
    <row r="310" spans="1:17" s="23" customFormat="1" hidden="1">
      <c r="A310" s="31" t="s">
        <v>46</v>
      </c>
      <c r="B310" s="27" t="s">
        <v>30</v>
      </c>
      <c r="C310" s="27" t="s">
        <v>41</v>
      </c>
      <c r="D310" s="27" t="s">
        <v>268</v>
      </c>
      <c r="E310" s="27" t="s">
        <v>290</v>
      </c>
      <c r="F310" s="27" t="s">
        <v>47</v>
      </c>
      <c r="G310" s="28">
        <v>400</v>
      </c>
      <c r="H310" s="102"/>
      <c r="I310" s="103"/>
      <c r="J310" s="103"/>
      <c r="K310" s="103"/>
      <c r="L310" s="103"/>
      <c r="M310" s="103"/>
      <c r="N310" s="103"/>
      <c r="O310" s="298">
        <f t="shared" si="139"/>
        <v>400</v>
      </c>
      <c r="P310" s="295">
        <f>Q310-O310</f>
        <v>-253.72083000000001</v>
      </c>
      <c r="Q310" s="288">
        <v>146.27916999999999</v>
      </c>
    </row>
    <row r="311" spans="1:17" s="23" customFormat="1" ht="38.25" hidden="1">
      <c r="A311" s="101" t="s">
        <v>291</v>
      </c>
      <c r="B311" s="21" t="s">
        <v>30</v>
      </c>
      <c r="C311" s="21" t="s">
        <v>41</v>
      </c>
      <c r="D311" s="21" t="s">
        <v>268</v>
      </c>
      <c r="E311" s="21" t="s">
        <v>292</v>
      </c>
      <c r="F311" s="21"/>
      <c r="G311" s="22">
        <f>G312</f>
        <v>400</v>
      </c>
      <c r="H311" s="22">
        <f>H312</f>
        <v>0</v>
      </c>
      <c r="I311" s="22">
        <f>I312</f>
        <v>0</v>
      </c>
      <c r="J311" s="22">
        <f>J312</f>
        <v>0</v>
      </c>
      <c r="K311" s="22">
        <f t="shared" ref="K311:Q311" si="149">K312</f>
        <v>0</v>
      </c>
      <c r="L311" s="22">
        <f t="shared" si="149"/>
        <v>0</v>
      </c>
      <c r="M311" s="22">
        <f t="shared" si="149"/>
        <v>0</v>
      </c>
      <c r="N311" s="22">
        <f t="shared" si="149"/>
        <v>0</v>
      </c>
      <c r="O311" s="22">
        <f t="shared" si="149"/>
        <v>400</v>
      </c>
      <c r="P311" s="22">
        <f t="shared" si="149"/>
        <v>-36.221000000000004</v>
      </c>
      <c r="Q311" s="22">
        <f t="shared" si="149"/>
        <v>363.779</v>
      </c>
    </row>
    <row r="312" spans="1:17" s="23" customFormat="1" hidden="1">
      <c r="A312" s="31" t="s">
        <v>46</v>
      </c>
      <c r="B312" s="27" t="s">
        <v>30</v>
      </c>
      <c r="C312" s="27" t="s">
        <v>41</v>
      </c>
      <c r="D312" s="27" t="s">
        <v>268</v>
      </c>
      <c r="E312" s="27" t="s">
        <v>292</v>
      </c>
      <c r="F312" s="27" t="s">
        <v>47</v>
      </c>
      <c r="G312" s="28">
        <v>400</v>
      </c>
      <c r="H312" s="102"/>
      <c r="I312" s="103"/>
      <c r="J312" s="103"/>
      <c r="K312" s="103"/>
      <c r="L312" s="103"/>
      <c r="M312" s="103"/>
      <c r="N312" s="30"/>
      <c r="O312" s="298">
        <f t="shared" si="139"/>
        <v>400</v>
      </c>
      <c r="P312" s="295">
        <f>Q312-O312</f>
        <v>-36.221000000000004</v>
      </c>
      <c r="Q312" s="288">
        <v>363.779</v>
      </c>
    </row>
    <row r="313" spans="1:17" s="23" customFormat="1" ht="63.75" hidden="1">
      <c r="A313" s="101" t="s">
        <v>293</v>
      </c>
      <c r="B313" s="21" t="s">
        <v>30</v>
      </c>
      <c r="C313" s="21" t="s">
        <v>41</v>
      </c>
      <c r="D313" s="21" t="s">
        <v>268</v>
      </c>
      <c r="E313" s="21" t="s">
        <v>294</v>
      </c>
      <c r="F313" s="21"/>
      <c r="G313" s="22">
        <f>G314</f>
        <v>1400</v>
      </c>
      <c r="H313" s="22">
        <f>H314</f>
        <v>0</v>
      </c>
      <c r="I313" s="22">
        <f>I314</f>
        <v>0</v>
      </c>
      <c r="J313" s="22">
        <f>J314</f>
        <v>0</v>
      </c>
      <c r="K313" s="22">
        <f t="shared" ref="K313:Q313" si="150">K314</f>
        <v>0</v>
      </c>
      <c r="L313" s="22">
        <f t="shared" si="150"/>
        <v>0</v>
      </c>
      <c r="M313" s="22">
        <f t="shared" si="150"/>
        <v>0</v>
      </c>
      <c r="N313" s="22">
        <f t="shared" si="150"/>
        <v>0</v>
      </c>
      <c r="O313" s="22">
        <f t="shared" si="150"/>
        <v>1400</v>
      </c>
      <c r="P313" s="22">
        <f t="shared" si="150"/>
        <v>-375.23790000000008</v>
      </c>
      <c r="Q313" s="22">
        <f t="shared" si="150"/>
        <v>1024.7620999999999</v>
      </c>
    </row>
    <row r="314" spans="1:17" s="23" customFormat="1" hidden="1">
      <c r="A314" s="31" t="s">
        <v>46</v>
      </c>
      <c r="B314" s="27" t="s">
        <v>30</v>
      </c>
      <c r="C314" s="27" t="s">
        <v>41</v>
      </c>
      <c r="D314" s="27" t="s">
        <v>268</v>
      </c>
      <c r="E314" s="27" t="s">
        <v>294</v>
      </c>
      <c r="F314" s="27" t="s">
        <v>47</v>
      </c>
      <c r="G314" s="28">
        <v>1400</v>
      </c>
      <c r="H314" s="102"/>
      <c r="I314" s="103"/>
      <c r="J314" s="103"/>
      <c r="K314" s="103"/>
      <c r="L314" s="103"/>
      <c r="M314" s="103"/>
      <c r="N314" s="103"/>
      <c r="O314" s="298">
        <f t="shared" si="139"/>
        <v>1400</v>
      </c>
      <c r="P314" s="295">
        <f>Q314-O314</f>
        <v>-375.23790000000008</v>
      </c>
      <c r="Q314" s="288">
        <v>1024.7620999999999</v>
      </c>
    </row>
    <row r="315" spans="1:17" s="23" customFormat="1" ht="25.5" hidden="1">
      <c r="A315" s="80" t="s">
        <v>295</v>
      </c>
      <c r="B315" s="49" t="s">
        <v>30</v>
      </c>
      <c r="C315" s="49" t="s">
        <v>41</v>
      </c>
      <c r="D315" s="49" t="s">
        <v>268</v>
      </c>
      <c r="E315" s="49" t="s">
        <v>296</v>
      </c>
      <c r="F315" s="49"/>
      <c r="G315" s="81">
        <f>G316</f>
        <v>3930</v>
      </c>
      <c r="H315" s="81">
        <f>H316</f>
        <v>0</v>
      </c>
      <c r="I315" s="81">
        <f>I316</f>
        <v>3130</v>
      </c>
      <c r="J315" s="81">
        <f>J316</f>
        <v>0</v>
      </c>
      <c r="K315" s="81">
        <f t="shared" ref="K315:Q315" si="151">K316</f>
        <v>0</v>
      </c>
      <c r="L315" s="81">
        <f t="shared" si="151"/>
        <v>3995</v>
      </c>
      <c r="M315" s="81">
        <f t="shared" si="151"/>
        <v>0</v>
      </c>
      <c r="N315" s="81">
        <f t="shared" si="151"/>
        <v>0</v>
      </c>
      <c r="O315" s="81">
        <f t="shared" si="151"/>
        <v>11055</v>
      </c>
      <c r="P315" s="81">
        <f t="shared" si="151"/>
        <v>-168.55</v>
      </c>
      <c r="Q315" s="81">
        <f t="shared" si="151"/>
        <v>10886.45</v>
      </c>
    </row>
    <row r="316" spans="1:17" s="23" customFormat="1" hidden="1">
      <c r="A316" s="52" t="s">
        <v>297</v>
      </c>
      <c r="B316" s="21" t="s">
        <v>30</v>
      </c>
      <c r="C316" s="21" t="s">
        <v>41</v>
      </c>
      <c r="D316" s="21" t="s">
        <v>268</v>
      </c>
      <c r="E316" s="21" t="s">
        <v>298</v>
      </c>
      <c r="F316" s="21"/>
      <c r="G316" s="22">
        <f>G317+G319+G321+G323+G325+G328+G330+G332+G334+G336+G338+G340+G342+G344+G346+G349+G351+G353+G356+G358</f>
        <v>3930</v>
      </c>
      <c r="H316" s="22">
        <f t="shared" ref="H316:K316" si="152">H317+H319+H321+H323+H325+H328+H330+H332+H334+H336+H338+H340+H342+H344+H346+H349+H351+H353+H356+H358</f>
        <v>0</v>
      </c>
      <c r="I316" s="22">
        <f t="shared" si="152"/>
        <v>3130</v>
      </c>
      <c r="J316" s="22">
        <f t="shared" si="152"/>
        <v>0</v>
      </c>
      <c r="K316" s="22">
        <f t="shared" si="152"/>
        <v>0</v>
      </c>
      <c r="L316" s="22">
        <f>L317+L319+L321+L323+L325+L328+L330+L332+L334+L336+L338+L340+L342+L344+L346+L349+L351+L353+L356+L358</f>
        <v>3995</v>
      </c>
      <c r="M316" s="22">
        <f t="shared" ref="M316:Q316" si="153">M317+M319+M321+M323+M325+M328+M330+M332+M334+M336+M338+M340+M342+M344+M346+M349+M351+M353+M356+M358</f>
        <v>0</v>
      </c>
      <c r="N316" s="22">
        <f t="shared" si="153"/>
        <v>0</v>
      </c>
      <c r="O316" s="22">
        <f t="shared" si="153"/>
        <v>11055</v>
      </c>
      <c r="P316" s="22">
        <f t="shared" si="153"/>
        <v>-168.55</v>
      </c>
      <c r="Q316" s="22">
        <f t="shared" si="153"/>
        <v>10886.45</v>
      </c>
    </row>
    <row r="317" spans="1:17" s="23" customFormat="1" ht="76.5" hidden="1">
      <c r="A317" s="52" t="s">
        <v>299</v>
      </c>
      <c r="B317" s="21" t="s">
        <v>30</v>
      </c>
      <c r="C317" s="21" t="s">
        <v>41</v>
      </c>
      <c r="D317" s="21" t="s">
        <v>268</v>
      </c>
      <c r="E317" s="21" t="s">
        <v>300</v>
      </c>
      <c r="F317" s="21"/>
      <c r="G317" s="22">
        <f>G318</f>
        <v>30</v>
      </c>
      <c r="H317" s="22">
        <f>H318</f>
        <v>0</v>
      </c>
      <c r="I317" s="22">
        <f>I318</f>
        <v>0</v>
      </c>
      <c r="J317" s="22">
        <f>J318</f>
        <v>0</v>
      </c>
      <c r="K317" s="22">
        <f t="shared" ref="K317:Q317" si="154">K318</f>
        <v>0</v>
      </c>
      <c r="L317" s="22">
        <f t="shared" si="154"/>
        <v>-30</v>
      </c>
      <c r="M317" s="22">
        <f t="shared" si="154"/>
        <v>0</v>
      </c>
      <c r="N317" s="22">
        <f t="shared" si="154"/>
        <v>0</v>
      </c>
      <c r="O317" s="22">
        <f t="shared" si="154"/>
        <v>0</v>
      </c>
      <c r="P317" s="22">
        <f t="shared" si="154"/>
        <v>0</v>
      </c>
      <c r="Q317" s="22">
        <f t="shared" si="154"/>
        <v>0</v>
      </c>
    </row>
    <row r="318" spans="1:17" ht="38.25" hidden="1">
      <c r="A318" s="31" t="s">
        <v>176</v>
      </c>
      <c r="B318" s="27" t="s">
        <v>30</v>
      </c>
      <c r="C318" s="27" t="s">
        <v>41</v>
      </c>
      <c r="D318" s="27" t="s">
        <v>268</v>
      </c>
      <c r="E318" s="27" t="s">
        <v>300</v>
      </c>
      <c r="F318" s="27" t="s">
        <v>177</v>
      </c>
      <c r="G318" s="28">
        <v>30</v>
      </c>
      <c r="H318" s="29"/>
      <c r="I318" s="30"/>
      <c r="J318" s="30"/>
      <c r="K318" s="30"/>
      <c r="L318" s="30">
        <v>-30</v>
      </c>
      <c r="M318" s="30"/>
      <c r="N318" s="30"/>
      <c r="O318" s="298">
        <f t="shared" si="139"/>
        <v>0</v>
      </c>
      <c r="P318" s="287">
        <f>Q318-O318</f>
        <v>0</v>
      </c>
      <c r="Q318" s="8">
        <v>0</v>
      </c>
    </row>
    <row r="319" spans="1:17" s="23" customFormat="1" ht="51" hidden="1">
      <c r="A319" s="52" t="s">
        <v>301</v>
      </c>
      <c r="B319" s="21" t="s">
        <v>30</v>
      </c>
      <c r="C319" s="21" t="s">
        <v>41</v>
      </c>
      <c r="D319" s="21" t="s">
        <v>268</v>
      </c>
      <c r="E319" s="21" t="s">
        <v>302</v>
      </c>
      <c r="F319" s="21"/>
      <c r="G319" s="22">
        <f>G320</f>
        <v>2000</v>
      </c>
      <c r="H319" s="22">
        <f>H320</f>
        <v>0</v>
      </c>
      <c r="I319" s="22">
        <f>I320</f>
        <v>3130</v>
      </c>
      <c r="J319" s="22">
        <f>J320</f>
        <v>0</v>
      </c>
      <c r="K319" s="22">
        <f t="shared" ref="K319:Q319" si="155">K320</f>
        <v>0</v>
      </c>
      <c r="L319" s="22">
        <f t="shared" si="155"/>
        <v>0</v>
      </c>
      <c r="M319" s="22">
        <f t="shared" si="155"/>
        <v>0</v>
      </c>
      <c r="N319" s="22">
        <f t="shared" si="155"/>
        <v>0</v>
      </c>
      <c r="O319" s="22">
        <f t="shared" si="155"/>
        <v>5130</v>
      </c>
      <c r="P319" s="22">
        <f t="shared" si="155"/>
        <v>0</v>
      </c>
      <c r="Q319" s="22">
        <f t="shared" si="155"/>
        <v>5130</v>
      </c>
    </row>
    <row r="320" spans="1:17" ht="38.25" hidden="1">
      <c r="A320" s="31" t="s">
        <v>176</v>
      </c>
      <c r="B320" s="27" t="s">
        <v>30</v>
      </c>
      <c r="C320" s="27" t="s">
        <v>41</v>
      </c>
      <c r="D320" s="27" t="s">
        <v>268</v>
      </c>
      <c r="E320" s="27" t="s">
        <v>302</v>
      </c>
      <c r="F320" s="27" t="s">
        <v>177</v>
      </c>
      <c r="G320" s="28">
        <v>2000</v>
      </c>
      <c r="H320" s="29"/>
      <c r="I320" s="30">
        <v>3130</v>
      </c>
      <c r="J320" s="30"/>
      <c r="K320" s="30"/>
      <c r="L320" s="30"/>
      <c r="M320" s="30"/>
      <c r="N320" s="30"/>
      <c r="O320" s="298">
        <f t="shared" si="139"/>
        <v>5130</v>
      </c>
      <c r="P320" s="287">
        <f>Q320-O320</f>
        <v>0</v>
      </c>
      <c r="Q320" s="8">
        <v>5130</v>
      </c>
    </row>
    <row r="321" spans="1:17" s="23" customFormat="1" ht="25.5" hidden="1">
      <c r="A321" s="52" t="s">
        <v>303</v>
      </c>
      <c r="B321" s="21" t="s">
        <v>30</v>
      </c>
      <c r="C321" s="21" t="s">
        <v>41</v>
      </c>
      <c r="D321" s="21" t="s">
        <v>268</v>
      </c>
      <c r="E321" s="21" t="s">
        <v>304</v>
      </c>
      <c r="F321" s="21"/>
      <c r="G321" s="22">
        <f>G322</f>
        <v>150</v>
      </c>
      <c r="H321" s="22">
        <f>H322</f>
        <v>0</v>
      </c>
      <c r="I321" s="22">
        <f>I322</f>
        <v>0</v>
      </c>
      <c r="J321" s="22">
        <f>J322</f>
        <v>0</v>
      </c>
      <c r="K321" s="22">
        <f t="shared" ref="K321:Q321" si="156">K322</f>
        <v>0</v>
      </c>
      <c r="L321" s="22">
        <f t="shared" si="156"/>
        <v>525</v>
      </c>
      <c r="M321" s="22">
        <f t="shared" si="156"/>
        <v>0</v>
      </c>
      <c r="N321" s="22">
        <f t="shared" si="156"/>
        <v>0</v>
      </c>
      <c r="O321" s="22">
        <f t="shared" si="156"/>
        <v>675</v>
      </c>
      <c r="P321" s="22">
        <f t="shared" si="156"/>
        <v>0</v>
      </c>
      <c r="Q321" s="22">
        <f t="shared" si="156"/>
        <v>675</v>
      </c>
    </row>
    <row r="322" spans="1:17" ht="38.25" hidden="1">
      <c r="A322" s="31" t="s">
        <v>176</v>
      </c>
      <c r="B322" s="27" t="s">
        <v>30</v>
      </c>
      <c r="C322" s="27" t="s">
        <v>41</v>
      </c>
      <c r="D322" s="27" t="s">
        <v>268</v>
      </c>
      <c r="E322" s="27" t="s">
        <v>304</v>
      </c>
      <c r="F322" s="27" t="s">
        <v>177</v>
      </c>
      <c r="G322" s="28">
        <v>150</v>
      </c>
      <c r="H322" s="29"/>
      <c r="I322" s="30"/>
      <c r="J322" s="30"/>
      <c r="K322" s="30"/>
      <c r="L322" s="30">
        <v>525</v>
      </c>
      <c r="M322" s="30"/>
      <c r="N322" s="30"/>
      <c r="O322" s="298">
        <f t="shared" si="139"/>
        <v>675</v>
      </c>
      <c r="P322" s="287">
        <f>Q322-O322</f>
        <v>0</v>
      </c>
      <c r="Q322" s="8">
        <v>675</v>
      </c>
    </row>
    <row r="323" spans="1:17" s="23" customFormat="1" ht="76.5" hidden="1">
      <c r="A323" s="52" t="s">
        <v>305</v>
      </c>
      <c r="B323" s="21" t="s">
        <v>30</v>
      </c>
      <c r="C323" s="21" t="s">
        <v>41</v>
      </c>
      <c r="D323" s="21" t="s">
        <v>268</v>
      </c>
      <c r="E323" s="21" t="s">
        <v>306</v>
      </c>
      <c r="F323" s="21"/>
      <c r="G323" s="22">
        <f>G324</f>
        <v>15</v>
      </c>
      <c r="H323" s="22">
        <f>H324</f>
        <v>0</v>
      </c>
      <c r="I323" s="22">
        <f>I324</f>
        <v>0</v>
      </c>
      <c r="J323" s="22">
        <f>J324</f>
        <v>0</v>
      </c>
      <c r="K323" s="22">
        <f t="shared" ref="K323:Q323" si="157">K324</f>
        <v>0</v>
      </c>
      <c r="L323" s="22">
        <f t="shared" si="157"/>
        <v>-15</v>
      </c>
      <c r="M323" s="22">
        <f t="shared" si="157"/>
        <v>0</v>
      </c>
      <c r="N323" s="22">
        <f t="shared" si="157"/>
        <v>0</v>
      </c>
      <c r="O323" s="22">
        <f t="shared" si="157"/>
        <v>0</v>
      </c>
      <c r="P323" s="22">
        <f t="shared" si="157"/>
        <v>0</v>
      </c>
      <c r="Q323" s="22">
        <f t="shared" si="157"/>
        <v>0</v>
      </c>
    </row>
    <row r="324" spans="1:17" ht="38.25" hidden="1">
      <c r="A324" s="31" t="s">
        <v>176</v>
      </c>
      <c r="B324" s="27" t="s">
        <v>30</v>
      </c>
      <c r="C324" s="27" t="s">
        <v>41</v>
      </c>
      <c r="D324" s="27" t="s">
        <v>268</v>
      </c>
      <c r="E324" s="27" t="s">
        <v>306</v>
      </c>
      <c r="F324" s="27" t="s">
        <v>177</v>
      </c>
      <c r="G324" s="28">
        <v>15</v>
      </c>
      <c r="H324" s="29"/>
      <c r="I324" s="30"/>
      <c r="J324" s="30"/>
      <c r="K324" s="30"/>
      <c r="L324" s="30">
        <v>-15</v>
      </c>
      <c r="M324" s="30"/>
      <c r="N324" s="30"/>
      <c r="O324" s="298">
        <f t="shared" si="139"/>
        <v>0</v>
      </c>
      <c r="P324" s="287">
        <f>Q324-O324</f>
        <v>0</v>
      </c>
      <c r="Q324" s="8">
        <v>0</v>
      </c>
    </row>
    <row r="325" spans="1:17" s="23" customFormat="1" hidden="1">
      <c r="A325" s="52" t="s">
        <v>307</v>
      </c>
      <c r="B325" s="21" t="s">
        <v>30</v>
      </c>
      <c r="C325" s="21" t="s">
        <v>41</v>
      </c>
      <c r="D325" s="21" t="s">
        <v>268</v>
      </c>
      <c r="E325" s="21" t="s">
        <v>308</v>
      </c>
      <c r="F325" s="21"/>
      <c r="G325" s="22">
        <f>G326+G327</f>
        <v>430</v>
      </c>
      <c r="H325" s="22">
        <f>H326+H327</f>
        <v>0</v>
      </c>
      <c r="I325" s="22">
        <f>I326+I327</f>
        <v>0</v>
      </c>
      <c r="J325" s="22">
        <f>J326+J327</f>
        <v>0</v>
      </c>
      <c r="K325" s="22">
        <f t="shared" ref="K325:Q325" si="158">K326+K327</f>
        <v>0</v>
      </c>
      <c r="L325" s="22">
        <f t="shared" si="158"/>
        <v>3995</v>
      </c>
      <c r="M325" s="22">
        <f t="shared" si="158"/>
        <v>0</v>
      </c>
      <c r="N325" s="22">
        <f t="shared" si="158"/>
        <v>0</v>
      </c>
      <c r="O325" s="22">
        <f t="shared" si="158"/>
        <v>4425</v>
      </c>
      <c r="P325" s="22">
        <f t="shared" si="158"/>
        <v>0</v>
      </c>
      <c r="Q325" s="22">
        <f t="shared" si="158"/>
        <v>4425</v>
      </c>
    </row>
    <row r="326" spans="1:17" hidden="1">
      <c r="A326" s="31" t="s">
        <v>46</v>
      </c>
      <c r="B326" s="27" t="s">
        <v>30</v>
      </c>
      <c r="C326" s="27" t="s">
        <v>41</v>
      </c>
      <c r="D326" s="27" t="s">
        <v>268</v>
      </c>
      <c r="E326" s="27" t="s">
        <v>308</v>
      </c>
      <c r="F326" s="27" t="s">
        <v>47</v>
      </c>
      <c r="G326" s="28">
        <v>430</v>
      </c>
      <c r="H326" s="29"/>
      <c r="I326" s="30"/>
      <c r="J326" s="30">
        <v>-430</v>
      </c>
      <c r="K326" s="30"/>
      <c r="L326" s="30"/>
      <c r="M326" s="30"/>
      <c r="N326" s="30"/>
      <c r="O326" s="298">
        <f t="shared" si="139"/>
        <v>0</v>
      </c>
      <c r="P326" s="287">
        <f>Q326-O326</f>
        <v>0</v>
      </c>
      <c r="Q326" s="8">
        <v>0</v>
      </c>
    </row>
    <row r="327" spans="1:17" hidden="1">
      <c r="A327" s="33" t="s">
        <v>138</v>
      </c>
      <c r="B327" s="27" t="s">
        <v>30</v>
      </c>
      <c r="C327" s="27" t="s">
        <v>41</v>
      </c>
      <c r="D327" s="27" t="s">
        <v>268</v>
      </c>
      <c r="E327" s="27" t="s">
        <v>308</v>
      </c>
      <c r="F327" s="27" t="s">
        <v>191</v>
      </c>
      <c r="G327" s="28"/>
      <c r="H327" s="29"/>
      <c r="I327" s="30"/>
      <c r="J327" s="30">
        <v>430</v>
      </c>
      <c r="K327" s="30"/>
      <c r="L327" s="30">
        <v>3995</v>
      </c>
      <c r="M327" s="30"/>
      <c r="N327" s="30"/>
      <c r="O327" s="298">
        <f t="shared" si="139"/>
        <v>4425</v>
      </c>
      <c r="P327" s="287">
        <f>Q327-O327</f>
        <v>0</v>
      </c>
      <c r="Q327" s="8">
        <v>4425</v>
      </c>
    </row>
    <row r="328" spans="1:17" s="23" customFormat="1" ht="51" hidden="1">
      <c r="A328" s="52" t="s">
        <v>309</v>
      </c>
      <c r="B328" s="21" t="s">
        <v>30</v>
      </c>
      <c r="C328" s="21" t="s">
        <v>41</v>
      </c>
      <c r="D328" s="21" t="s">
        <v>268</v>
      </c>
      <c r="E328" s="21" t="s">
        <v>310</v>
      </c>
      <c r="F328" s="21"/>
      <c r="G328" s="22">
        <f>G329</f>
        <v>120</v>
      </c>
      <c r="H328" s="22">
        <f>H329</f>
        <v>0</v>
      </c>
      <c r="I328" s="22">
        <f>I329</f>
        <v>0</v>
      </c>
      <c r="J328" s="22">
        <f>J329</f>
        <v>0</v>
      </c>
      <c r="K328" s="22">
        <f t="shared" ref="K328:Q328" si="159">K329</f>
        <v>0</v>
      </c>
      <c r="L328" s="22">
        <f t="shared" si="159"/>
        <v>-120</v>
      </c>
      <c r="M328" s="22">
        <f t="shared" si="159"/>
        <v>0</v>
      </c>
      <c r="N328" s="22">
        <f t="shared" si="159"/>
        <v>0</v>
      </c>
      <c r="O328" s="22">
        <f t="shared" si="159"/>
        <v>0</v>
      </c>
      <c r="P328" s="22">
        <f t="shared" si="159"/>
        <v>0</v>
      </c>
      <c r="Q328" s="22">
        <f t="shared" si="159"/>
        <v>0</v>
      </c>
    </row>
    <row r="329" spans="1:17" ht="38.25" hidden="1">
      <c r="A329" s="31" t="s">
        <v>176</v>
      </c>
      <c r="B329" s="27" t="s">
        <v>30</v>
      </c>
      <c r="C329" s="27" t="s">
        <v>41</v>
      </c>
      <c r="D329" s="27" t="s">
        <v>268</v>
      </c>
      <c r="E329" s="27" t="s">
        <v>310</v>
      </c>
      <c r="F329" s="27" t="s">
        <v>177</v>
      </c>
      <c r="G329" s="28">
        <v>120</v>
      </c>
      <c r="H329" s="29"/>
      <c r="I329" s="30"/>
      <c r="J329" s="30"/>
      <c r="K329" s="30"/>
      <c r="L329" s="30">
        <v>-120</v>
      </c>
      <c r="M329" s="30"/>
      <c r="N329" s="30"/>
      <c r="O329" s="298">
        <f t="shared" si="139"/>
        <v>0</v>
      </c>
      <c r="P329" s="287">
        <f>Q329-O329</f>
        <v>0</v>
      </c>
      <c r="Q329" s="8">
        <v>0</v>
      </c>
    </row>
    <row r="330" spans="1:17" s="23" customFormat="1" ht="63.75" hidden="1">
      <c r="A330" s="52" t="s">
        <v>311</v>
      </c>
      <c r="B330" s="21" t="s">
        <v>30</v>
      </c>
      <c r="C330" s="21" t="s">
        <v>41</v>
      </c>
      <c r="D330" s="21" t="s">
        <v>268</v>
      </c>
      <c r="E330" s="21" t="s">
        <v>312</v>
      </c>
      <c r="F330" s="21"/>
      <c r="G330" s="22">
        <f>G331</f>
        <v>40</v>
      </c>
      <c r="H330" s="22">
        <f>H331</f>
        <v>0</v>
      </c>
      <c r="I330" s="22">
        <f>I331</f>
        <v>0</v>
      </c>
      <c r="J330" s="22">
        <f>J331</f>
        <v>0</v>
      </c>
      <c r="K330" s="22">
        <f t="shared" ref="K330:Q330" si="160">K331</f>
        <v>0</v>
      </c>
      <c r="L330" s="22">
        <f t="shared" si="160"/>
        <v>-40</v>
      </c>
      <c r="M330" s="22">
        <f t="shared" si="160"/>
        <v>0</v>
      </c>
      <c r="N330" s="22">
        <f t="shared" si="160"/>
        <v>0</v>
      </c>
      <c r="O330" s="22">
        <f t="shared" si="160"/>
        <v>0</v>
      </c>
      <c r="P330" s="22">
        <f t="shared" si="160"/>
        <v>0</v>
      </c>
      <c r="Q330" s="22">
        <f t="shared" si="160"/>
        <v>0</v>
      </c>
    </row>
    <row r="331" spans="1:17" ht="38.25" hidden="1">
      <c r="A331" s="31" t="s">
        <v>176</v>
      </c>
      <c r="B331" s="27" t="s">
        <v>30</v>
      </c>
      <c r="C331" s="27" t="s">
        <v>41</v>
      </c>
      <c r="D331" s="27" t="s">
        <v>268</v>
      </c>
      <c r="E331" s="27" t="s">
        <v>312</v>
      </c>
      <c r="F331" s="27" t="s">
        <v>177</v>
      </c>
      <c r="G331" s="28">
        <v>40</v>
      </c>
      <c r="H331" s="29"/>
      <c r="I331" s="30"/>
      <c r="J331" s="30"/>
      <c r="K331" s="30"/>
      <c r="L331" s="30">
        <v>-40</v>
      </c>
      <c r="M331" s="30"/>
      <c r="N331" s="30"/>
      <c r="O331" s="298">
        <f t="shared" si="139"/>
        <v>0</v>
      </c>
      <c r="P331" s="287">
        <f>Q331-O331</f>
        <v>0</v>
      </c>
      <c r="Q331" s="8">
        <v>0</v>
      </c>
    </row>
    <row r="332" spans="1:17" s="23" customFormat="1" ht="38.25" hidden="1">
      <c r="A332" s="52" t="s">
        <v>313</v>
      </c>
      <c r="B332" s="21" t="s">
        <v>30</v>
      </c>
      <c r="C332" s="21" t="s">
        <v>41</v>
      </c>
      <c r="D332" s="21" t="s">
        <v>268</v>
      </c>
      <c r="E332" s="21" t="s">
        <v>314</v>
      </c>
      <c r="F332" s="21"/>
      <c r="G332" s="22">
        <f>G333</f>
        <v>540</v>
      </c>
      <c r="H332" s="22">
        <f>H333</f>
        <v>0</v>
      </c>
      <c r="I332" s="22">
        <f>I333</f>
        <v>0</v>
      </c>
      <c r="J332" s="22">
        <f>J333</f>
        <v>0</v>
      </c>
      <c r="K332" s="22">
        <f t="shared" ref="K332:Q332" si="161">K333</f>
        <v>0</v>
      </c>
      <c r="L332" s="22">
        <f t="shared" si="161"/>
        <v>0</v>
      </c>
      <c r="M332" s="22">
        <f t="shared" si="161"/>
        <v>0</v>
      </c>
      <c r="N332" s="22">
        <f t="shared" si="161"/>
        <v>0</v>
      </c>
      <c r="O332" s="22">
        <f t="shared" si="161"/>
        <v>540</v>
      </c>
      <c r="P332" s="22">
        <f t="shared" si="161"/>
        <v>0</v>
      </c>
      <c r="Q332" s="22">
        <f t="shared" si="161"/>
        <v>540</v>
      </c>
    </row>
    <row r="333" spans="1:17" ht="38.25" hidden="1">
      <c r="A333" s="31" t="s">
        <v>176</v>
      </c>
      <c r="B333" s="27" t="s">
        <v>30</v>
      </c>
      <c r="C333" s="27" t="s">
        <v>41</v>
      </c>
      <c r="D333" s="27" t="s">
        <v>268</v>
      </c>
      <c r="E333" s="27" t="s">
        <v>314</v>
      </c>
      <c r="F333" s="27" t="s">
        <v>177</v>
      </c>
      <c r="G333" s="28">
        <v>540</v>
      </c>
      <c r="H333" s="29"/>
      <c r="I333" s="30"/>
      <c r="J333" s="30"/>
      <c r="K333" s="30"/>
      <c r="L333" s="30"/>
      <c r="M333" s="30"/>
      <c r="N333" s="30"/>
      <c r="O333" s="298">
        <f t="shared" si="139"/>
        <v>540</v>
      </c>
      <c r="P333" s="287">
        <f>Q333-O333</f>
        <v>0</v>
      </c>
      <c r="Q333" s="8">
        <v>540</v>
      </c>
    </row>
    <row r="334" spans="1:17" s="23" customFormat="1" ht="51" hidden="1">
      <c r="A334" s="52" t="s">
        <v>315</v>
      </c>
      <c r="B334" s="21" t="s">
        <v>30</v>
      </c>
      <c r="C334" s="21" t="s">
        <v>41</v>
      </c>
      <c r="D334" s="21" t="s">
        <v>268</v>
      </c>
      <c r="E334" s="21" t="s">
        <v>316</v>
      </c>
      <c r="F334" s="21"/>
      <c r="G334" s="22">
        <f>G335</f>
        <v>70</v>
      </c>
      <c r="H334" s="22">
        <f>H335</f>
        <v>0</v>
      </c>
      <c r="I334" s="22">
        <f>I335</f>
        <v>0</v>
      </c>
      <c r="J334" s="22">
        <f>J335</f>
        <v>0</v>
      </c>
      <c r="K334" s="22">
        <f t="shared" ref="K334:Q334" si="162">K335</f>
        <v>0</v>
      </c>
      <c r="L334" s="22">
        <f t="shared" si="162"/>
        <v>-20</v>
      </c>
      <c r="M334" s="22">
        <f t="shared" si="162"/>
        <v>0</v>
      </c>
      <c r="N334" s="22">
        <f t="shared" si="162"/>
        <v>0</v>
      </c>
      <c r="O334" s="22">
        <f t="shared" si="162"/>
        <v>50</v>
      </c>
      <c r="P334" s="22">
        <f t="shared" si="162"/>
        <v>0</v>
      </c>
      <c r="Q334" s="22">
        <f t="shared" si="162"/>
        <v>50</v>
      </c>
    </row>
    <row r="335" spans="1:17" ht="38.25" hidden="1">
      <c r="A335" s="31" t="s">
        <v>176</v>
      </c>
      <c r="B335" s="27" t="s">
        <v>30</v>
      </c>
      <c r="C335" s="27" t="s">
        <v>41</v>
      </c>
      <c r="D335" s="27" t="s">
        <v>268</v>
      </c>
      <c r="E335" s="27" t="s">
        <v>316</v>
      </c>
      <c r="F335" s="27" t="s">
        <v>177</v>
      </c>
      <c r="G335" s="28">
        <v>70</v>
      </c>
      <c r="H335" s="29"/>
      <c r="I335" s="30"/>
      <c r="J335" s="30"/>
      <c r="K335" s="30"/>
      <c r="L335" s="30">
        <v>-20</v>
      </c>
      <c r="M335" s="30"/>
      <c r="N335" s="30"/>
      <c r="O335" s="298">
        <f t="shared" si="139"/>
        <v>50</v>
      </c>
      <c r="P335" s="287">
        <f>Q335-O335</f>
        <v>0</v>
      </c>
      <c r="Q335" s="8">
        <v>50</v>
      </c>
    </row>
    <row r="336" spans="1:17" s="23" customFormat="1" ht="114.75" hidden="1" customHeight="1">
      <c r="A336" s="52" t="s">
        <v>317</v>
      </c>
      <c r="B336" s="21" t="s">
        <v>30</v>
      </c>
      <c r="C336" s="21" t="s">
        <v>41</v>
      </c>
      <c r="D336" s="21" t="s">
        <v>268</v>
      </c>
      <c r="E336" s="21" t="s">
        <v>318</v>
      </c>
      <c r="F336" s="21"/>
      <c r="G336" s="22">
        <f>G337</f>
        <v>40</v>
      </c>
      <c r="H336" s="22">
        <f>H337</f>
        <v>0</v>
      </c>
      <c r="I336" s="22">
        <f>I337</f>
        <v>0</v>
      </c>
      <c r="J336" s="22">
        <f>J337</f>
        <v>0</v>
      </c>
      <c r="K336" s="22">
        <f t="shared" ref="K336:Q336" si="163">K337</f>
        <v>0</v>
      </c>
      <c r="L336" s="22">
        <f t="shared" si="163"/>
        <v>-40</v>
      </c>
      <c r="M336" s="22">
        <f t="shared" si="163"/>
        <v>0</v>
      </c>
      <c r="N336" s="22">
        <f t="shared" si="163"/>
        <v>0</v>
      </c>
      <c r="O336" s="22">
        <f t="shared" si="163"/>
        <v>0</v>
      </c>
      <c r="P336" s="22">
        <f t="shared" si="163"/>
        <v>0</v>
      </c>
      <c r="Q336" s="22">
        <f t="shared" si="163"/>
        <v>0</v>
      </c>
    </row>
    <row r="337" spans="1:17" ht="38.25" hidden="1">
      <c r="A337" s="31" t="s">
        <v>176</v>
      </c>
      <c r="B337" s="27" t="s">
        <v>30</v>
      </c>
      <c r="C337" s="27" t="s">
        <v>41</v>
      </c>
      <c r="D337" s="27" t="s">
        <v>268</v>
      </c>
      <c r="E337" s="27" t="s">
        <v>318</v>
      </c>
      <c r="F337" s="27" t="s">
        <v>177</v>
      </c>
      <c r="G337" s="28">
        <v>40</v>
      </c>
      <c r="H337" s="29"/>
      <c r="I337" s="30"/>
      <c r="J337" s="30"/>
      <c r="K337" s="30"/>
      <c r="L337" s="30">
        <v>-40</v>
      </c>
      <c r="M337" s="30"/>
      <c r="N337" s="30"/>
      <c r="O337" s="298">
        <f t="shared" si="139"/>
        <v>0</v>
      </c>
      <c r="P337" s="287">
        <f>Q337-O337</f>
        <v>0</v>
      </c>
      <c r="Q337" s="8">
        <v>0</v>
      </c>
    </row>
    <row r="338" spans="1:17" s="23" customFormat="1" ht="75.75" hidden="1" customHeight="1">
      <c r="A338" s="52" t="s">
        <v>319</v>
      </c>
      <c r="B338" s="21" t="s">
        <v>30</v>
      </c>
      <c r="C338" s="21" t="s">
        <v>41</v>
      </c>
      <c r="D338" s="21" t="s">
        <v>268</v>
      </c>
      <c r="E338" s="21" t="s">
        <v>320</v>
      </c>
      <c r="F338" s="21"/>
      <c r="G338" s="22">
        <f>G339</f>
        <v>40</v>
      </c>
      <c r="H338" s="22">
        <f>H339</f>
        <v>0</v>
      </c>
      <c r="I338" s="22">
        <f>I339</f>
        <v>0</v>
      </c>
      <c r="J338" s="22">
        <f>J339</f>
        <v>0</v>
      </c>
      <c r="K338" s="22">
        <f t="shared" ref="K338:Q338" si="164">K339</f>
        <v>0</v>
      </c>
      <c r="L338" s="22">
        <f t="shared" si="164"/>
        <v>-40</v>
      </c>
      <c r="M338" s="22">
        <f t="shared" si="164"/>
        <v>0</v>
      </c>
      <c r="N338" s="22">
        <f t="shared" si="164"/>
        <v>0</v>
      </c>
      <c r="O338" s="22">
        <f t="shared" si="164"/>
        <v>0</v>
      </c>
      <c r="P338" s="22">
        <f t="shared" si="164"/>
        <v>0</v>
      </c>
      <c r="Q338" s="22">
        <f t="shared" si="164"/>
        <v>0</v>
      </c>
    </row>
    <row r="339" spans="1:17" ht="38.25" hidden="1">
      <c r="A339" s="31" t="s">
        <v>176</v>
      </c>
      <c r="B339" s="27" t="s">
        <v>30</v>
      </c>
      <c r="C339" s="27" t="s">
        <v>41</v>
      </c>
      <c r="D339" s="27" t="s">
        <v>268</v>
      </c>
      <c r="E339" s="27" t="s">
        <v>320</v>
      </c>
      <c r="F339" s="27" t="s">
        <v>177</v>
      </c>
      <c r="G339" s="28">
        <v>40</v>
      </c>
      <c r="H339" s="29"/>
      <c r="I339" s="30"/>
      <c r="J339" s="30"/>
      <c r="K339" s="30"/>
      <c r="L339" s="30">
        <v>-40</v>
      </c>
      <c r="M339" s="30"/>
      <c r="N339" s="30"/>
      <c r="O339" s="298">
        <f t="shared" si="139"/>
        <v>0</v>
      </c>
      <c r="P339" s="287">
        <f>Q339-O339</f>
        <v>0</v>
      </c>
      <c r="Q339" s="8">
        <v>0</v>
      </c>
    </row>
    <row r="340" spans="1:17" s="23" customFormat="1" hidden="1">
      <c r="A340" s="52" t="s">
        <v>321</v>
      </c>
      <c r="B340" s="21" t="s">
        <v>30</v>
      </c>
      <c r="C340" s="21" t="s">
        <v>41</v>
      </c>
      <c r="D340" s="21" t="s">
        <v>268</v>
      </c>
      <c r="E340" s="21" t="s">
        <v>322</v>
      </c>
      <c r="F340" s="21"/>
      <c r="G340" s="22">
        <f>G341</f>
        <v>10</v>
      </c>
      <c r="H340" s="22">
        <f>H341</f>
        <v>0</v>
      </c>
      <c r="I340" s="22">
        <f>I341</f>
        <v>0</v>
      </c>
      <c r="J340" s="22">
        <f>J341</f>
        <v>0</v>
      </c>
      <c r="K340" s="22">
        <f t="shared" ref="K340:Q340" si="165">K341</f>
        <v>0</v>
      </c>
      <c r="L340" s="22">
        <f t="shared" si="165"/>
        <v>-10</v>
      </c>
      <c r="M340" s="22">
        <f t="shared" si="165"/>
        <v>0</v>
      </c>
      <c r="N340" s="22">
        <f t="shared" si="165"/>
        <v>0</v>
      </c>
      <c r="O340" s="22">
        <f t="shared" si="165"/>
        <v>0</v>
      </c>
      <c r="P340" s="22">
        <f t="shared" si="165"/>
        <v>0</v>
      </c>
      <c r="Q340" s="22">
        <f t="shared" si="165"/>
        <v>0</v>
      </c>
    </row>
    <row r="341" spans="1:17" ht="38.25" hidden="1">
      <c r="A341" s="31" t="s">
        <v>176</v>
      </c>
      <c r="B341" s="27" t="s">
        <v>30</v>
      </c>
      <c r="C341" s="27" t="s">
        <v>41</v>
      </c>
      <c r="D341" s="27" t="s">
        <v>268</v>
      </c>
      <c r="E341" s="27" t="s">
        <v>322</v>
      </c>
      <c r="F341" s="27" t="s">
        <v>177</v>
      </c>
      <c r="G341" s="28">
        <v>10</v>
      </c>
      <c r="H341" s="29"/>
      <c r="I341" s="30"/>
      <c r="J341" s="30"/>
      <c r="K341" s="30"/>
      <c r="L341" s="30">
        <v>-10</v>
      </c>
      <c r="M341" s="30"/>
      <c r="N341" s="30"/>
      <c r="O341" s="298">
        <f t="shared" si="139"/>
        <v>0</v>
      </c>
      <c r="P341" s="287">
        <f>Q341-O341</f>
        <v>0</v>
      </c>
      <c r="Q341" s="8">
        <v>0</v>
      </c>
    </row>
    <row r="342" spans="1:17" s="23" customFormat="1" ht="51" hidden="1">
      <c r="A342" s="52" t="s">
        <v>323</v>
      </c>
      <c r="B342" s="21" t="s">
        <v>30</v>
      </c>
      <c r="C342" s="21" t="s">
        <v>41</v>
      </c>
      <c r="D342" s="21" t="s">
        <v>268</v>
      </c>
      <c r="E342" s="21" t="s">
        <v>324</v>
      </c>
      <c r="F342" s="21"/>
      <c r="G342" s="22">
        <f>G343</f>
        <v>50</v>
      </c>
      <c r="H342" s="22">
        <f>H343</f>
        <v>0</v>
      </c>
      <c r="I342" s="22">
        <f>I343</f>
        <v>0</v>
      </c>
      <c r="J342" s="22">
        <f>J343</f>
        <v>0</v>
      </c>
      <c r="K342" s="22">
        <f t="shared" ref="K342:Q342" si="166">K343</f>
        <v>0</v>
      </c>
      <c r="L342" s="22">
        <f t="shared" si="166"/>
        <v>-50</v>
      </c>
      <c r="M342" s="22">
        <f t="shared" si="166"/>
        <v>0</v>
      </c>
      <c r="N342" s="22">
        <f t="shared" si="166"/>
        <v>0</v>
      </c>
      <c r="O342" s="22">
        <f t="shared" si="166"/>
        <v>0</v>
      </c>
      <c r="P342" s="22">
        <f t="shared" si="166"/>
        <v>0</v>
      </c>
      <c r="Q342" s="22">
        <f t="shared" si="166"/>
        <v>0</v>
      </c>
    </row>
    <row r="343" spans="1:17" ht="38.25" hidden="1">
      <c r="A343" s="31" t="s">
        <v>176</v>
      </c>
      <c r="B343" s="27" t="s">
        <v>30</v>
      </c>
      <c r="C343" s="27" t="s">
        <v>41</v>
      </c>
      <c r="D343" s="27" t="s">
        <v>268</v>
      </c>
      <c r="E343" s="27" t="s">
        <v>324</v>
      </c>
      <c r="F343" s="27" t="s">
        <v>177</v>
      </c>
      <c r="G343" s="28">
        <v>50</v>
      </c>
      <c r="H343" s="29"/>
      <c r="I343" s="30"/>
      <c r="J343" s="30"/>
      <c r="K343" s="30"/>
      <c r="L343" s="30">
        <v>-50</v>
      </c>
      <c r="M343" s="30"/>
      <c r="N343" s="30"/>
      <c r="O343" s="298">
        <f t="shared" si="139"/>
        <v>0</v>
      </c>
      <c r="P343" s="287">
        <f>Q343-O343</f>
        <v>0</v>
      </c>
      <c r="Q343" s="8">
        <v>0</v>
      </c>
    </row>
    <row r="344" spans="1:17" s="23" customFormat="1" ht="63.75" hidden="1">
      <c r="A344" s="52" t="s">
        <v>325</v>
      </c>
      <c r="B344" s="21" t="s">
        <v>30</v>
      </c>
      <c r="C344" s="21" t="s">
        <v>41</v>
      </c>
      <c r="D344" s="21" t="s">
        <v>268</v>
      </c>
      <c r="E344" s="21" t="s">
        <v>326</v>
      </c>
      <c r="F344" s="21"/>
      <c r="G344" s="22">
        <f t="shared" ref="G344:Q344" si="167">G345</f>
        <v>90</v>
      </c>
      <c r="H344" s="22">
        <f t="shared" si="167"/>
        <v>0</v>
      </c>
      <c r="I344" s="22">
        <f t="shared" si="167"/>
        <v>0</v>
      </c>
      <c r="J344" s="22">
        <f t="shared" si="167"/>
        <v>0</v>
      </c>
      <c r="K344" s="22">
        <f t="shared" si="167"/>
        <v>0</v>
      </c>
      <c r="L344" s="22">
        <f t="shared" si="167"/>
        <v>-90</v>
      </c>
      <c r="M344" s="22">
        <f t="shared" si="167"/>
        <v>0</v>
      </c>
      <c r="N344" s="22">
        <f t="shared" si="167"/>
        <v>0</v>
      </c>
      <c r="O344" s="22">
        <f t="shared" si="167"/>
        <v>0</v>
      </c>
      <c r="P344" s="22">
        <f t="shared" si="167"/>
        <v>0</v>
      </c>
      <c r="Q344" s="22">
        <f t="shared" si="167"/>
        <v>0</v>
      </c>
    </row>
    <row r="345" spans="1:17" ht="38.25" hidden="1">
      <c r="A345" s="31" t="s">
        <v>176</v>
      </c>
      <c r="B345" s="27" t="s">
        <v>30</v>
      </c>
      <c r="C345" s="27" t="s">
        <v>41</v>
      </c>
      <c r="D345" s="27" t="s">
        <v>268</v>
      </c>
      <c r="E345" s="27" t="s">
        <v>326</v>
      </c>
      <c r="F345" s="27" t="s">
        <v>177</v>
      </c>
      <c r="G345" s="28">
        <v>90</v>
      </c>
      <c r="H345" s="29"/>
      <c r="I345" s="30"/>
      <c r="J345" s="30"/>
      <c r="K345" s="30"/>
      <c r="L345" s="30">
        <v>-90</v>
      </c>
      <c r="M345" s="30"/>
      <c r="N345" s="30"/>
      <c r="O345" s="298">
        <f t="shared" si="139"/>
        <v>0</v>
      </c>
      <c r="P345" s="287">
        <f>Q345-O345</f>
        <v>0</v>
      </c>
      <c r="Q345" s="8">
        <v>0</v>
      </c>
    </row>
    <row r="346" spans="1:17" s="23" customFormat="1" ht="63.75" hidden="1">
      <c r="A346" s="52" t="s">
        <v>327</v>
      </c>
      <c r="B346" s="21" t="s">
        <v>30</v>
      </c>
      <c r="C346" s="21" t="s">
        <v>41</v>
      </c>
      <c r="D346" s="21" t="s">
        <v>268</v>
      </c>
      <c r="E346" s="21" t="s">
        <v>328</v>
      </c>
      <c r="F346" s="21"/>
      <c r="G346" s="22">
        <f>G347+G348</f>
        <v>20</v>
      </c>
      <c r="H346" s="22">
        <f t="shared" ref="H346:Q346" si="168">H347+H348</f>
        <v>0</v>
      </c>
      <c r="I346" s="22">
        <f t="shared" si="168"/>
        <v>0</v>
      </c>
      <c r="J346" s="22">
        <f t="shared" si="168"/>
        <v>0</v>
      </c>
      <c r="K346" s="22">
        <f t="shared" si="168"/>
        <v>0</v>
      </c>
      <c r="L346" s="22">
        <f t="shared" si="168"/>
        <v>0</v>
      </c>
      <c r="M346" s="22">
        <f t="shared" si="168"/>
        <v>0</v>
      </c>
      <c r="N346" s="22">
        <f t="shared" si="168"/>
        <v>0</v>
      </c>
      <c r="O346" s="22">
        <f t="shared" si="168"/>
        <v>20</v>
      </c>
      <c r="P346" s="22">
        <f t="shared" si="168"/>
        <v>0</v>
      </c>
      <c r="Q346" s="22">
        <f t="shared" si="168"/>
        <v>20</v>
      </c>
    </row>
    <row r="347" spans="1:17" ht="25.5" hidden="1">
      <c r="A347" s="31" t="s">
        <v>44</v>
      </c>
      <c r="B347" s="27" t="s">
        <v>30</v>
      </c>
      <c r="C347" s="27" t="s">
        <v>41</v>
      </c>
      <c r="D347" s="27" t="s">
        <v>268</v>
      </c>
      <c r="E347" s="27" t="s">
        <v>328</v>
      </c>
      <c r="F347" s="27" t="s">
        <v>45</v>
      </c>
      <c r="G347" s="28">
        <v>20</v>
      </c>
      <c r="H347" s="29"/>
      <c r="I347" s="30"/>
      <c r="J347" s="30"/>
      <c r="K347" s="30"/>
      <c r="L347" s="30">
        <v>-20</v>
      </c>
      <c r="M347" s="30"/>
      <c r="N347" s="30"/>
      <c r="O347" s="298">
        <f t="shared" si="139"/>
        <v>0</v>
      </c>
      <c r="P347" s="287">
        <f>Q347-O347</f>
        <v>0</v>
      </c>
      <c r="Q347" s="8">
        <v>0</v>
      </c>
    </row>
    <row r="348" spans="1:17" hidden="1">
      <c r="A348" s="31" t="s">
        <v>46</v>
      </c>
      <c r="B348" s="27" t="s">
        <v>30</v>
      </c>
      <c r="C348" s="27" t="s">
        <v>41</v>
      </c>
      <c r="D348" s="27" t="s">
        <v>268</v>
      </c>
      <c r="E348" s="27" t="s">
        <v>328</v>
      </c>
      <c r="F348" s="27" t="s">
        <v>47</v>
      </c>
      <c r="G348" s="28"/>
      <c r="H348" s="29"/>
      <c r="I348" s="30"/>
      <c r="J348" s="30"/>
      <c r="K348" s="30"/>
      <c r="L348" s="30">
        <v>20</v>
      </c>
      <c r="M348" s="30"/>
      <c r="N348" s="30"/>
      <c r="O348" s="298">
        <f t="shared" si="139"/>
        <v>20</v>
      </c>
      <c r="P348" s="287">
        <f>Q348-O348</f>
        <v>0</v>
      </c>
      <c r="Q348" s="8">
        <v>20</v>
      </c>
    </row>
    <row r="349" spans="1:17" s="23" customFormat="1" ht="25.5" hidden="1">
      <c r="A349" s="109" t="s">
        <v>329</v>
      </c>
      <c r="B349" s="21" t="s">
        <v>30</v>
      </c>
      <c r="C349" s="21" t="s">
        <v>41</v>
      </c>
      <c r="D349" s="21" t="s">
        <v>268</v>
      </c>
      <c r="E349" s="21" t="s">
        <v>330</v>
      </c>
      <c r="F349" s="21"/>
      <c r="G349" s="22">
        <f>G350</f>
        <v>60</v>
      </c>
      <c r="H349" s="22">
        <f>H350</f>
        <v>0</v>
      </c>
      <c r="I349" s="22">
        <f>I350</f>
        <v>0</v>
      </c>
      <c r="J349" s="22">
        <f>J350</f>
        <v>0</v>
      </c>
      <c r="K349" s="22">
        <f t="shared" ref="K349:Q349" si="169">K350</f>
        <v>0</v>
      </c>
      <c r="L349" s="22">
        <f t="shared" si="169"/>
        <v>0</v>
      </c>
      <c r="M349" s="22">
        <f t="shared" si="169"/>
        <v>0</v>
      </c>
      <c r="N349" s="22">
        <f t="shared" si="169"/>
        <v>0</v>
      </c>
      <c r="O349" s="22">
        <f t="shared" si="169"/>
        <v>60</v>
      </c>
      <c r="P349" s="22">
        <f t="shared" si="169"/>
        <v>-60</v>
      </c>
      <c r="Q349" s="22">
        <f t="shared" si="169"/>
        <v>0</v>
      </c>
    </row>
    <row r="350" spans="1:17" hidden="1">
      <c r="A350" s="110" t="s">
        <v>46</v>
      </c>
      <c r="B350" s="27" t="s">
        <v>30</v>
      </c>
      <c r="C350" s="27" t="s">
        <v>41</v>
      </c>
      <c r="D350" s="27" t="s">
        <v>268</v>
      </c>
      <c r="E350" s="27" t="s">
        <v>330</v>
      </c>
      <c r="F350" s="27" t="s">
        <v>47</v>
      </c>
      <c r="G350" s="28">
        <v>60</v>
      </c>
      <c r="H350" s="29"/>
      <c r="I350" s="30"/>
      <c r="J350" s="30"/>
      <c r="K350" s="30"/>
      <c r="L350" s="30"/>
      <c r="M350" s="30"/>
      <c r="N350" s="30"/>
      <c r="O350" s="298">
        <f t="shared" si="139"/>
        <v>60</v>
      </c>
      <c r="P350" s="287">
        <f>Q350-O350</f>
        <v>-60</v>
      </c>
      <c r="Q350" s="8">
        <v>0</v>
      </c>
    </row>
    <row r="351" spans="1:17" s="23" customFormat="1" hidden="1">
      <c r="A351" s="109" t="s">
        <v>331</v>
      </c>
      <c r="B351" s="21" t="s">
        <v>30</v>
      </c>
      <c r="C351" s="21" t="s">
        <v>41</v>
      </c>
      <c r="D351" s="21" t="s">
        <v>268</v>
      </c>
      <c r="E351" s="21" t="s">
        <v>332</v>
      </c>
      <c r="F351" s="21"/>
      <c r="G351" s="22">
        <f>G352</f>
        <v>110</v>
      </c>
      <c r="H351" s="22">
        <f>H352</f>
        <v>0</v>
      </c>
      <c r="I351" s="22">
        <f>I352</f>
        <v>0</v>
      </c>
      <c r="J351" s="22">
        <f>J352</f>
        <v>0</v>
      </c>
      <c r="K351" s="22">
        <f t="shared" ref="K351:Q351" si="170">K352</f>
        <v>0</v>
      </c>
      <c r="L351" s="22">
        <f t="shared" si="170"/>
        <v>10</v>
      </c>
      <c r="M351" s="22">
        <f t="shared" si="170"/>
        <v>0</v>
      </c>
      <c r="N351" s="22">
        <f t="shared" si="170"/>
        <v>0</v>
      </c>
      <c r="O351" s="22">
        <f t="shared" si="170"/>
        <v>120</v>
      </c>
      <c r="P351" s="22">
        <f t="shared" si="170"/>
        <v>-93.55</v>
      </c>
      <c r="Q351" s="22">
        <f t="shared" si="170"/>
        <v>26.45</v>
      </c>
    </row>
    <row r="352" spans="1:17" hidden="1">
      <c r="A352" s="110" t="s">
        <v>46</v>
      </c>
      <c r="B352" s="27" t="s">
        <v>30</v>
      </c>
      <c r="C352" s="27" t="s">
        <v>41</v>
      </c>
      <c r="D352" s="27" t="s">
        <v>268</v>
      </c>
      <c r="E352" s="27" t="s">
        <v>332</v>
      </c>
      <c r="F352" s="27" t="s">
        <v>47</v>
      </c>
      <c r="G352" s="28">
        <v>110</v>
      </c>
      <c r="H352" s="29"/>
      <c r="I352" s="30"/>
      <c r="J352" s="30"/>
      <c r="K352" s="30"/>
      <c r="L352" s="30">
        <v>10</v>
      </c>
      <c r="M352" s="30"/>
      <c r="N352" s="30"/>
      <c r="O352" s="298">
        <f t="shared" si="139"/>
        <v>120</v>
      </c>
      <c r="P352" s="287">
        <f>Q352-O352</f>
        <v>-93.55</v>
      </c>
      <c r="Q352" s="8">
        <v>26.45</v>
      </c>
    </row>
    <row r="353" spans="1:17" s="23" customFormat="1" ht="28.5" hidden="1" customHeight="1">
      <c r="A353" s="109" t="s">
        <v>333</v>
      </c>
      <c r="B353" s="21" t="s">
        <v>30</v>
      </c>
      <c r="C353" s="21" t="s">
        <v>41</v>
      </c>
      <c r="D353" s="21" t="s">
        <v>268</v>
      </c>
      <c r="E353" s="21" t="s">
        <v>334</v>
      </c>
      <c r="F353" s="21"/>
      <c r="G353" s="22">
        <f>G354+G355</f>
        <v>15</v>
      </c>
      <c r="H353" s="22">
        <f t="shared" ref="H353:Q353" si="171">H354+H355</f>
        <v>0</v>
      </c>
      <c r="I353" s="22">
        <f t="shared" si="171"/>
        <v>0</v>
      </c>
      <c r="J353" s="22">
        <f t="shared" si="171"/>
        <v>0</v>
      </c>
      <c r="K353" s="22">
        <f t="shared" si="171"/>
        <v>0</v>
      </c>
      <c r="L353" s="22">
        <f t="shared" si="171"/>
        <v>0</v>
      </c>
      <c r="M353" s="22">
        <f t="shared" si="171"/>
        <v>0</v>
      </c>
      <c r="N353" s="22">
        <f t="shared" si="171"/>
        <v>0</v>
      </c>
      <c r="O353" s="22">
        <f t="shared" si="171"/>
        <v>15</v>
      </c>
      <c r="P353" s="22">
        <f t="shared" si="171"/>
        <v>-15</v>
      </c>
      <c r="Q353" s="22">
        <f t="shared" si="171"/>
        <v>0</v>
      </c>
    </row>
    <row r="354" spans="1:17" hidden="1">
      <c r="A354" s="31" t="s">
        <v>46</v>
      </c>
      <c r="B354" s="27" t="s">
        <v>30</v>
      </c>
      <c r="C354" s="27" t="s">
        <v>41</v>
      </c>
      <c r="D354" s="27" t="s">
        <v>268</v>
      </c>
      <c r="E354" s="27" t="s">
        <v>334</v>
      </c>
      <c r="F354" s="27" t="s">
        <v>47</v>
      </c>
      <c r="G354" s="28">
        <v>15</v>
      </c>
      <c r="H354" s="29"/>
      <c r="I354" s="30"/>
      <c r="J354" s="30"/>
      <c r="K354" s="30"/>
      <c r="L354" s="30">
        <v>-15</v>
      </c>
      <c r="M354" s="30"/>
      <c r="N354" s="30"/>
      <c r="O354" s="298">
        <f t="shared" si="139"/>
        <v>0</v>
      </c>
      <c r="P354" s="287">
        <f>Q354-O354</f>
        <v>0</v>
      </c>
      <c r="Q354" s="8">
        <v>0</v>
      </c>
    </row>
    <row r="355" spans="1:17" ht="38.25" hidden="1">
      <c r="A355" s="31" t="s">
        <v>176</v>
      </c>
      <c r="B355" s="27" t="s">
        <v>30</v>
      </c>
      <c r="C355" s="27" t="s">
        <v>41</v>
      </c>
      <c r="D355" s="27" t="s">
        <v>268</v>
      </c>
      <c r="E355" s="27" t="s">
        <v>334</v>
      </c>
      <c r="F355" s="27" t="s">
        <v>177</v>
      </c>
      <c r="G355" s="28"/>
      <c r="H355" s="29"/>
      <c r="I355" s="30"/>
      <c r="J355" s="30"/>
      <c r="K355" s="30"/>
      <c r="L355" s="30">
        <v>15</v>
      </c>
      <c r="M355" s="30"/>
      <c r="N355" s="30"/>
      <c r="O355" s="298">
        <f t="shared" si="139"/>
        <v>15</v>
      </c>
      <c r="P355" s="287">
        <f>Q355-O355</f>
        <v>-15</v>
      </c>
      <c r="Q355" s="8">
        <v>0</v>
      </c>
    </row>
    <row r="356" spans="1:17" s="23" customFormat="1" ht="25.5" hidden="1">
      <c r="A356" s="52" t="s">
        <v>335</v>
      </c>
      <c r="B356" s="21" t="s">
        <v>30</v>
      </c>
      <c r="C356" s="21" t="s">
        <v>41</v>
      </c>
      <c r="D356" s="21" t="s">
        <v>268</v>
      </c>
      <c r="E356" s="21" t="s">
        <v>336</v>
      </c>
      <c r="F356" s="21"/>
      <c r="G356" s="22">
        <f t="shared" ref="G356:Q356" si="172">G357</f>
        <v>100</v>
      </c>
      <c r="H356" s="22">
        <f t="shared" si="172"/>
        <v>0</v>
      </c>
      <c r="I356" s="22">
        <f t="shared" si="172"/>
        <v>0</v>
      </c>
      <c r="J356" s="22">
        <f t="shared" si="172"/>
        <v>0</v>
      </c>
      <c r="K356" s="22">
        <f t="shared" si="172"/>
        <v>0</v>
      </c>
      <c r="L356" s="22">
        <f t="shared" si="172"/>
        <v>-100</v>
      </c>
      <c r="M356" s="22">
        <f t="shared" si="172"/>
        <v>0</v>
      </c>
      <c r="N356" s="22">
        <f t="shared" si="172"/>
        <v>0</v>
      </c>
      <c r="O356" s="142">
        <f t="shared" si="172"/>
        <v>0</v>
      </c>
      <c r="P356" s="142">
        <f t="shared" si="172"/>
        <v>0</v>
      </c>
      <c r="Q356" s="142">
        <f t="shared" si="172"/>
        <v>0</v>
      </c>
    </row>
    <row r="357" spans="1:17" ht="38.25" hidden="1">
      <c r="A357" s="31" t="s">
        <v>176</v>
      </c>
      <c r="B357" s="27" t="s">
        <v>30</v>
      </c>
      <c r="C357" s="27" t="s">
        <v>41</v>
      </c>
      <c r="D357" s="27" t="s">
        <v>268</v>
      </c>
      <c r="E357" s="27" t="s">
        <v>336</v>
      </c>
      <c r="F357" s="27" t="s">
        <v>177</v>
      </c>
      <c r="G357" s="28">
        <v>100</v>
      </c>
      <c r="H357" s="29"/>
      <c r="I357" s="30"/>
      <c r="J357" s="30"/>
      <c r="K357" s="30"/>
      <c r="L357" s="30">
        <v>-100</v>
      </c>
      <c r="M357" s="30"/>
      <c r="N357" s="30"/>
      <c r="O357" s="298">
        <f t="shared" ref="O357:O427" si="173">I357+H357+G357+J357+K357+L357+M357+N357</f>
        <v>0</v>
      </c>
      <c r="P357" s="287">
        <f>Q357-O357</f>
        <v>0</v>
      </c>
      <c r="Q357" s="8">
        <v>0</v>
      </c>
    </row>
    <row r="358" spans="1:17" s="113" customFormat="1" ht="25.5" hidden="1">
      <c r="A358" s="109" t="s">
        <v>337</v>
      </c>
      <c r="B358" s="111" t="s">
        <v>30</v>
      </c>
      <c r="C358" s="111" t="s">
        <v>41</v>
      </c>
      <c r="D358" s="111" t="s">
        <v>268</v>
      </c>
      <c r="E358" s="111" t="s">
        <v>338</v>
      </c>
      <c r="F358" s="111"/>
      <c r="G358" s="112">
        <f>G359</f>
        <v>0</v>
      </c>
      <c r="H358" s="112">
        <f t="shared" ref="H358:Q358" si="174">H359</f>
        <v>0</v>
      </c>
      <c r="I358" s="112">
        <f t="shared" si="174"/>
        <v>0</v>
      </c>
      <c r="J358" s="112">
        <f t="shared" si="174"/>
        <v>0</v>
      </c>
      <c r="K358" s="112">
        <f t="shared" si="174"/>
        <v>0</v>
      </c>
      <c r="L358" s="112">
        <f t="shared" si="174"/>
        <v>20</v>
      </c>
      <c r="M358" s="112">
        <f t="shared" si="174"/>
        <v>0</v>
      </c>
      <c r="N358" s="112">
        <f t="shared" si="174"/>
        <v>0</v>
      </c>
      <c r="O358" s="112">
        <f t="shared" si="174"/>
        <v>20</v>
      </c>
      <c r="P358" s="112">
        <f t="shared" si="174"/>
        <v>0</v>
      </c>
      <c r="Q358" s="112">
        <f t="shared" si="174"/>
        <v>20</v>
      </c>
    </row>
    <row r="359" spans="1:17" s="69" customFormat="1" ht="38.25" hidden="1">
      <c r="A359" s="110" t="s">
        <v>176</v>
      </c>
      <c r="B359" s="66" t="s">
        <v>30</v>
      </c>
      <c r="C359" s="66" t="s">
        <v>41</v>
      </c>
      <c r="D359" s="66" t="s">
        <v>268</v>
      </c>
      <c r="E359" s="66" t="s">
        <v>338</v>
      </c>
      <c r="F359" s="66" t="s">
        <v>177</v>
      </c>
      <c r="G359" s="67"/>
      <c r="H359" s="114"/>
      <c r="I359" s="95"/>
      <c r="J359" s="95"/>
      <c r="K359" s="95"/>
      <c r="L359" s="95">
        <v>20</v>
      </c>
      <c r="M359" s="95"/>
      <c r="N359" s="95"/>
      <c r="O359" s="298">
        <f t="shared" si="173"/>
        <v>20</v>
      </c>
      <c r="P359" s="304">
        <f>Q359-O359</f>
        <v>0</v>
      </c>
      <c r="Q359" s="291">
        <v>20</v>
      </c>
    </row>
    <row r="360" spans="1:17" ht="22.5">
      <c r="A360" s="496" t="s">
        <v>339</v>
      </c>
      <c r="B360" s="466" t="s">
        <v>30</v>
      </c>
      <c r="C360" s="466" t="s">
        <v>41</v>
      </c>
      <c r="D360" s="466" t="s">
        <v>268</v>
      </c>
      <c r="E360" s="466" t="s">
        <v>340</v>
      </c>
      <c r="F360" s="466"/>
      <c r="G360" s="467">
        <f t="shared" ref="G360:M360" si="175">G362+G363</f>
        <v>0</v>
      </c>
      <c r="H360" s="467">
        <f t="shared" si="175"/>
        <v>0</v>
      </c>
      <c r="I360" s="467">
        <f t="shared" si="175"/>
        <v>0</v>
      </c>
      <c r="J360" s="467">
        <f t="shared" si="175"/>
        <v>0</v>
      </c>
      <c r="K360" s="467">
        <f t="shared" si="175"/>
        <v>0</v>
      </c>
      <c r="L360" s="467">
        <f t="shared" si="175"/>
        <v>756.39</v>
      </c>
      <c r="M360" s="468">
        <f t="shared" si="175"/>
        <v>0</v>
      </c>
      <c r="N360" s="413">
        <f>N362+N363+N361</f>
        <v>0</v>
      </c>
      <c r="O360" s="89">
        <f t="shared" ref="O360:Q360" si="176">O362+O363+O361</f>
        <v>756.39</v>
      </c>
      <c r="P360" s="475">
        <f t="shared" si="176"/>
        <v>0</v>
      </c>
      <c r="Q360" s="468">
        <f t="shared" si="176"/>
        <v>756.39</v>
      </c>
    </row>
    <row r="361" spans="1:17" s="94" customFormat="1">
      <c r="A361" s="395" t="s">
        <v>46</v>
      </c>
      <c r="B361" s="389" t="s">
        <v>30</v>
      </c>
      <c r="C361" s="389" t="s">
        <v>41</v>
      </c>
      <c r="D361" s="389" t="s">
        <v>268</v>
      </c>
      <c r="E361" s="389" t="s">
        <v>340</v>
      </c>
      <c r="F361" s="389" t="s">
        <v>47</v>
      </c>
      <c r="G361" s="112"/>
      <c r="H361" s="112"/>
      <c r="I361" s="366"/>
      <c r="J361" s="366"/>
      <c r="K361" s="366"/>
      <c r="L361" s="366"/>
      <c r="M361" s="469"/>
      <c r="N361" s="423"/>
      <c r="O361" s="283"/>
      <c r="P361" s="476">
        <f>Q361-O361</f>
        <v>445.5</v>
      </c>
      <c r="Q361" s="469">
        <v>445.5</v>
      </c>
    </row>
    <row r="362" spans="1:17" ht="33.75">
      <c r="A362" s="395" t="s">
        <v>176</v>
      </c>
      <c r="B362" s="390" t="s">
        <v>30</v>
      </c>
      <c r="C362" s="390" t="s">
        <v>41</v>
      </c>
      <c r="D362" s="390" t="s">
        <v>268</v>
      </c>
      <c r="E362" s="390" t="s">
        <v>340</v>
      </c>
      <c r="F362" s="390" t="s">
        <v>177</v>
      </c>
      <c r="G362" s="67"/>
      <c r="H362" s="114"/>
      <c r="I362" s="95"/>
      <c r="J362" s="95"/>
      <c r="K362" s="95"/>
      <c r="L362" s="95">
        <v>310.89</v>
      </c>
      <c r="M362" s="497"/>
      <c r="N362" s="418"/>
      <c r="O362" s="378">
        <f t="shared" si="173"/>
        <v>310.89</v>
      </c>
      <c r="P362" s="494">
        <f>Q362-O362</f>
        <v>0</v>
      </c>
      <c r="Q362" s="495">
        <v>310.89</v>
      </c>
    </row>
    <row r="363" spans="1:17">
      <c r="A363" s="370" t="s">
        <v>92</v>
      </c>
      <c r="B363" s="390" t="s">
        <v>30</v>
      </c>
      <c r="C363" s="390" t="s">
        <v>41</v>
      </c>
      <c r="D363" s="390" t="s">
        <v>268</v>
      </c>
      <c r="E363" s="390" t="s">
        <v>340</v>
      </c>
      <c r="F363" s="390" t="s">
        <v>93</v>
      </c>
      <c r="G363" s="67"/>
      <c r="H363" s="114"/>
      <c r="I363" s="95"/>
      <c r="J363" s="95"/>
      <c r="K363" s="95"/>
      <c r="L363" s="95">
        <v>445.5</v>
      </c>
      <c r="M363" s="497"/>
      <c r="N363" s="418"/>
      <c r="O363" s="378">
        <f t="shared" si="173"/>
        <v>445.5</v>
      </c>
      <c r="P363" s="494">
        <f>Q363-O363</f>
        <v>-445.5</v>
      </c>
      <c r="Q363" s="495">
        <v>0</v>
      </c>
    </row>
    <row r="364" spans="1:17" ht="33.75">
      <c r="A364" s="396" t="s">
        <v>341</v>
      </c>
      <c r="B364" s="389" t="s">
        <v>30</v>
      </c>
      <c r="C364" s="389" t="s">
        <v>41</v>
      </c>
      <c r="D364" s="389" t="s">
        <v>268</v>
      </c>
      <c r="E364" s="389" t="s">
        <v>342</v>
      </c>
      <c r="F364" s="389"/>
      <c r="G364" s="112">
        <f>G365</f>
        <v>0</v>
      </c>
      <c r="H364" s="112">
        <f>H365</f>
        <v>4813.45136</v>
      </c>
      <c r="I364" s="112">
        <f>I365</f>
        <v>0</v>
      </c>
      <c r="J364" s="112">
        <f>J365</f>
        <v>0</v>
      </c>
      <c r="K364" s="112">
        <f t="shared" ref="K364:Q364" si="177">K365</f>
        <v>0</v>
      </c>
      <c r="L364" s="112">
        <f t="shared" si="177"/>
        <v>0</v>
      </c>
      <c r="M364" s="469">
        <f t="shared" si="177"/>
        <v>0</v>
      </c>
      <c r="N364" s="413">
        <f t="shared" si="177"/>
        <v>0</v>
      </c>
      <c r="O364" s="89">
        <f t="shared" si="177"/>
        <v>4813.45136</v>
      </c>
      <c r="P364" s="476">
        <f t="shared" si="177"/>
        <v>0</v>
      </c>
      <c r="Q364" s="469">
        <f t="shared" si="177"/>
        <v>4813.45136</v>
      </c>
    </row>
    <row r="365" spans="1:17" ht="22.5">
      <c r="A365" s="394" t="s">
        <v>190</v>
      </c>
      <c r="B365" s="390" t="s">
        <v>30</v>
      </c>
      <c r="C365" s="390" t="s">
        <v>41</v>
      </c>
      <c r="D365" s="390" t="s">
        <v>268</v>
      </c>
      <c r="E365" s="390" t="s">
        <v>342</v>
      </c>
      <c r="F365" s="390" t="s">
        <v>191</v>
      </c>
      <c r="G365" s="67"/>
      <c r="H365" s="114">
        <v>4813.45136</v>
      </c>
      <c r="I365" s="95"/>
      <c r="J365" s="95"/>
      <c r="K365" s="95"/>
      <c r="L365" s="95"/>
      <c r="M365" s="497"/>
      <c r="N365" s="418"/>
      <c r="O365" s="378">
        <f t="shared" si="173"/>
        <v>4813.45136</v>
      </c>
      <c r="P365" s="494">
        <f>Q365-O365</f>
        <v>0</v>
      </c>
      <c r="Q365" s="495">
        <v>4813.45136</v>
      </c>
    </row>
    <row r="366" spans="1:17" ht="56.25">
      <c r="A366" s="403" t="s">
        <v>29</v>
      </c>
      <c r="B366" s="389" t="s">
        <v>30</v>
      </c>
      <c r="C366" s="389" t="s">
        <v>41</v>
      </c>
      <c r="D366" s="389" t="s">
        <v>268</v>
      </c>
      <c r="E366" s="389" t="s">
        <v>32</v>
      </c>
      <c r="F366" s="390"/>
      <c r="G366" s="112">
        <f>G367</f>
        <v>0</v>
      </c>
      <c r="H366" s="112">
        <f>H367</f>
        <v>0</v>
      </c>
      <c r="I366" s="112">
        <f>I367</f>
        <v>202.1</v>
      </c>
      <c r="J366" s="112">
        <f>J367</f>
        <v>148.79999999999998</v>
      </c>
      <c r="K366" s="112">
        <f t="shared" ref="K366:Q366" si="178">K367</f>
        <v>0</v>
      </c>
      <c r="L366" s="112">
        <f t="shared" si="178"/>
        <v>0</v>
      </c>
      <c r="M366" s="469">
        <f t="shared" si="178"/>
        <v>0</v>
      </c>
      <c r="N366" s="413">
        <f t="shared" si="178"/>
        <v>0</v>
      </c>
      <c r="O366" s="89">
        <f t="shared" si="178"/>
        <v>350.9</v>
      </c>
      <c r="P366" s="476">
        <f t="shared" si="178"/>
        <v>40.300000000000011</v>
      </c>
      <c r="Q366" s="469">
        <f t="shared" si="178"/>
        <v>391.2</v>
      </c>
    </row>
    <row r="367" spans="1:17">
      <c r="A367" s="370" t="s">
        <v>33</v>
      </c>
      <c r="B367" s="390" t="s">
        <v>30</v>
      </c>
      <c r="C367" s="390" t="s">
        <v>41</v>
      </c>
      <c r="D367" s="390" t="s">
        <v>268</v>
      </c>
      <c r="E367" s="390" t="s">
        <v>32</v>
      </c>
      <c r="F367" s="390" t="s">
        <v>209</v>
      </c>
      <c r="G367" s="67"/>
      <c r="H367" s="114"/>
      <c r="I367" s="95">
        <v>202.1</v>
      </c>
      <c r="J367" s="95">
        <f>144.2+4.6</f>
        <v>148.79999999999998</v>
      </c>
      <c r="K367" s="95"/>
      <c r="L367" s="95"/>
      <c r="M367" s="497"/>
      <c r="N367" s="418"/>
      <c r="O367" s="378">
        <f t="shared" si="173"/>
        <v>350.9</v>
      </c>
      <c r="P367" s="494">
        <f>Q367-O367</f>
        <v>40.300000000000011</v>
      </c>
      <c r="Q367" s="495">
        <v>391.2</v>
      </c>
    </row>
    <row r="368" spans="1:17" s="23" customFormat="1" ht="45">
      <c r="A368" s="397" t="s">
        <v>1106</v>
      </c>
      <c r="B368" s="389" t="s">
        <v>30</v>
      </c>
      <c r="C368" s="389" t="s">
        <v>41</v>
      </c>
      <c r="D368" s="389" t="s">
        <v>268</v>
      </c>
      <c r="E368" s="389" t="s">
        <v>1102</v>
      </c>
      <c r="F368" s="389"/>
      <c r="G368" s="112"/>
      <c r="H368" s="367"/>
      <c r="I368" s="368"/>
      <c r="J368" s="368"/>
      <c r="K368" s="368"/>
      <c r="L368" s="368"/>
      <c r="M368" s="529"/>
      <c r="N368" s="421">
        <f>N369</f>
        <v>0</v>
      </c>
      <c r="O368" s="328">
        <f t="shared" ref="O368:Q368" si="179">O369</f>
        <v>0</v>
      </c>
      <c r="P368" s="530">
        <f t="shared" si="179"/>
        <v>250</v>
      </c>
      <c r="Q368" s="529">
        <f t="shared" si="179"/>
        <v>250</v>
      </c>
    </row>
    <row r="369" spans="1:17" ht="33.75">
      <c r="A369" s="395" t="s">
        <v>176</v>
      </c>
      <c r="B369" s="390" t="s">
        <v>30</v>
      </c>
      <c r="C369" s="390" t="s">
        <v>41</v>
      </c>
      <c r="D369" s="390" t="s">
        <v>268</v>
      </c>
      <c r="E369" s="390" t="s">
        <v>1102</v>
      </c>
      <c r="F369" s="390" t="s">
        <v>177</v>
      </c>
      <c r="G369" s="67"/>
      <c r="H369" s="114"/>
      <c r="I369" s="95"/>
      <c r="J369" s="95"/>
      <c r="K369" s="95"/>
      <c r="L369" s="95"/>
      <c r="M369" s="497"/>
      <c r="N369" s="418"/>
      <c r="O369" s="378"/>
      <c r="P369" s="494">
        <f>Q369-O369</f>
        <v>250</v>
      </c>
      <c r="Q369" s="495">
        <v>250</v>
      </c>
    </row>
    <row r="370" spans="1:17" s="23" customFormat="1">
      <c r="A370" s="397" t="s">
        <v>343</v>
      </c>
      <c r="B370" s="389"/>
      <c r="C370" s="389" t="s">
        <v>52</v>
      </c>
      <c r="D370" s="389" t="s">
        <v>344</v>
      </c>
      <c r="E370" s="389"/>
      <c r="F370" s="389"/>
      <c r="G370" s="112">
        <f>G371+G382</f>
        <v>0</v>
      </c>
      <c r="H370" s="112">
        <f t="shared" ref="H370:Q370" si="180">H371+H382</f>
        <v>0</v>
      </c>
      <c r="I370" s="112">
        <f t="shared" si="180"/>
        <v>0</v>
      </c>
      <c r="J370" s="112">
        <f t="shared" si="180"/>
        <v>22218.665000000001</v>
      </c>
      <c r="K370" s="112">
        <f t="shared" si="180"/>
        <v>0</v>
      </c>
      <c r="L370" s="112">
        <f t="shared" si="180"/>
        <v>1000</v>
      </c>
      <c r="M370" s="469">
        <f t="shared" si="180"/>
        <v>0</v>
      </c>
      <c r="N370" s="413">
        <f t="shared" si="180"/>
        <v>0</v>
      </c>
      <c r="O370" s="89">
        <f t="shared" si="180"/>
        <v>23218.665000000001</v>
      </c>
      <c r="P370" s="476">
        <f t="shared" si="180"/>
        <v>0</v>
      </c>
      <c r="Q370" s="469">
        <f t="shared" si="180"/>
        <v>32702.239000000001</v>
      </c>
    </row>
    <row r="371" spans="1:17" s="23" customFormat="1">
      <c r="A371" s="397" t="s">
        <v>345</v>
      </c>
      <c r="B371" s="389"/>
      <c r="C371" s="389" t="s">
        <v>52</v>
      </c>
      <c r="D371" s="389" t="s">
        <v>25</v>
      </c>
      <c r="E371" s="389"/>
      <c r="F371" s="389"/>
      <c r="G371" s="112">
        <f>G372+G374+G380</f>
        <v>0</v>
      </c>
      <c r="H371" s="112">
        <f t="shared" ref="H371:Q371" si="181">H372+H374+H380</f>
        <v>0</v>
      </c>
      <c r="I371" s="112">
        <f t="shared" si="181"/>
        <v>0</v>
      </c>
      <c r="J371" s="112">
        <f t="shared" si="181"/>
        <v>20414.223000000002</v>
      </c>
      <c r="K371" s="112">
        <f t="shared" si="181"/>
        <v>0</v>
      </c>
      <c r="L371" s="112">
        <f t="shared" si="181"/>
        <v>1000</v>
      </c>
      <c r="M371" s="469">
        <f t="shared" si="181"/>
        <v>0</v>
      </c>
      <c r="N371" s="413">
        <f t="shared" si="181"/>
        <v>0</v>
      </c>
      <c r="O371" s="89">
        <f t="shared" si="181"/>
        <v>21414.223000000002</v>
      </c>
      <c r="P371" s="476">
        <f t="shared" si="181"/>
        <v>0</v>
      </c>
      <c r="Q371" s="469">
        <f t="shared" si="181"/>
        <v>30897.797000000002</v>
      </c>
    </row>
    <row r="372" spans="1:17" s="23" customFormat="1">
      <c r="A372" s="403" t="s">
        <v>346</v>
      </c>
      <c r="B372" s="389" t="s">
        <v>30</v>
      </c>
      <c r="C372" s="389" t="s">
        <v>52</v>
      </c>
      <c r="D372" s="389" t="s">
        <v>25</v>
      </c>
      <c r="E372" s="389" t="s">
        <v>347</v>
      </c>
      <c r="F372" s="389"/>
      <c r="G372" s="112">
        <f>G373</f>
        <v>0</v>
      </c>
      <c r="H372" s="112">
        <f t="shared" ref="H372:Q372" si="182">H373</f>
        <v>0</v>
      </c>
      <c r="I372" s="112">
        <f t="shared" si="182"/>
        <v>0</v>
      </c>
      <c r="J372" s="112">
        <f t="shared" si="182"/>
        <v>0</v>
      </c>
      <c r="K372" s="112">
        <f t="shared" si="182"/>
        <v>0</v>
      </c>
      <c r="L372" s="112">
        <f t="shared" si="182"/>
        <v>1000</v>
      </c>
      <c r="M372" s="469">
        <f t="shared" si="182"/>
        <v>0</v>
      </c>
      <c r="N372" s="413">
        <f t="shared" si="182"/>
        <v>0</v>
      </c>
      <c r="O372" s="89">
        <f t="shared" si="182"/>
        <v>1000</v>
      </c>
      <c r="P372" s="476">
        <f t="shared" si="182"/>
        <v>0</v>
      </c>
      <c r="Q372" s="469">
        <f t="shared" si="182"/>
        <v>1000</v>
      </c>
    </row>
    <row r="373" spans="1:17" ht="22.5">
      <c r="A373" s="399" t="s">
        <v>73</v>
      </c>
      <c r="B373" s="390" t="s">
        <v>30</v>
      </c>
      <c r="C373" s="390" t="s">
        <v>52</v>
      </c>
      <c r="D373" s="390" t="s">
        <v>25</v>
      </c>
      <c r="E373" s="390" t="s">
        <v>347</v>
      </c>
      <c r="F373" s="390" t="s">
        <v>74</v>
      </c>
      <c r="G373" s="67"/>
      <c r="H373" s="67"/>
      <c r="I373" s="67"/>
      <c r="J373" s="68"/>
      <c r="K373" s="68"/>
      <c r="L373" s="68">
        <v>1000</v>
      </c>
      <c r="M373" s="503"/>
      <c r="N373" s="414"/>
      <c r="O373" s="378">
        <f t="shared" si="173"/>
        <v>1000</v>
      </c>
      <c r="P373" s="494">
        <f>Q373-O373</f>
        <v>0</v>
      </c>
      <c r="Q373" s="495">
        <v>1000</v>
      </c>
    </row>
    <row r="374" spans="1:17" s="23" customFormat="1" ht="22.5">
      <c r="A374" s="403" t="s">
        <v>348</v>
      </c>
      <c r="B374" s="389" t="s">
        <v>30</v>
      </c>
      <c r="C374" s="389" t="s">
        <v>52</v>
      </c>
      <c r="D374" s="389" t="s">
        <v>25</v>
      </c>
      <c r="E374" s="389" t="s">
        <v>349</v>
      </c>
      <c r="F374" s="389"/>
      <c r="G374" s="112">
        <f>G375</f>
        <v>0</v>
      </c>
      <c r="H374" s="112">
        <f>H375</f>
        <v>0</v>
      </c>
      <c r="I374" s="112">
        <f>I375</f>
        <v>0</v>
      </c>
      <c r="J374" s="112">
        <f>J375</f>
        <v>20414.223000000002</v>
      </c>
      <c r="K374" s="112">
        <f t="shared" ref="K374:Q374" si="183">K375</f>
        <v>0</v>
      </c>
      <c r="L374" s="112">
        <f t="shared" si="183"/>
        <v>0</v>
      </c>
      <c r="M374" s="469">
        <f t="shared" si="183"/>
        <v>0</v>
      </c>
      <c r="N374" s="413">
        <f t="shared" si="183"/>
        <v>0</v>
      </c>
      <c r="O374" s="89">
        <f t="shared" si="183"/>
        <v>20414.223000000002</v>
      </c>
      <c r="P374" s="476">
        <f t="shared" si="183"/>
        <v>0</v>
      </c>
      <c r="Q374" s="469">
        <f t="shared" si="183"/>
        <v>20414.223000000002</v>
      </c>
    </row>
    <row r="375" spans="1:17" ht="23.25" thickBot="1">
      <c r="A375" s="489" t="s">
        <v>73</v>
      </c>
      <c r="B375" s="471" t="s">
        <v>30</v>
      </c>
      <c r="C375" s="471" t="s">
        <v>52</v>
      </c>
      <c r="D375" s="471" t="s">
        <v>25</v>
      </c>
      <c r="E375" s="471" t="s">
        <v>349</v>
      </c>
      <c r="F375" s="471" t="s">
        <v>74</v>
      </c>
      <c r="G375" s="472"/>
      <c r="H375" s="472"/>
      <c r="I375" s="472"/>
      <c r="J375" s="473">
        <v>20414.223000000002</v>
      </c>
      <c r="K375" s="473"/>
      <c r="L375" s="473"/>
      <c r="M375" s="474"/>
      <c r="N375" s="414"/>
      <c r="O375" s="378">
        <f t="shared" si="173"/>
        <v>20414.223000000002</v>
      </c>
      <c r="P375" s="477">
        <f>Q375-O375</f>
        <v>0</v>
      </c>
      <c r="Q375" s="478">
        <v>20414.223000000002</v>
      </c>
    </row>
    <row r="376" spans="1:17" hidden="1">
      <c r="A376" s="453" t="s">
        <v>350</v>
      </c>
      <c r="B376" s="454" t="s">
        <v>30</v>
      </c>
      <c r="C376" s="454" t="s">
        <v>52</v>
      </c>
      <c r="D376" s="454" t="s">
        <v>25</v>
      </c>
      <c r="E376" s="454" t="s">
        <v>351</v>
      </c>
      <c r="F376" s="454"/>
      <c r="G376" s="455">
        <f>G377</f>
        <v>0</v>
      </c>
      <c r="H376" s="455">
        <f t="shared" ref="H376:Q376" si="184">H377</f>
        <v>0</v>
      </c>
      <c r="I376" s="455">
        <f t="shared" si="184"/>
        <v>0</v>
      </c>
      <c r="J376" s="455">
        <f t="shared" si="184"/>
        <v>0</v>
      </c>
      <c r="K376" s="455">
        <f t="shared" si="184"/>
        <v>0</v>
      </c>
      <c r="L376" s="455">
        <f t="shared" si="184"/>
        <v>0</v>
      </c>
      <c r="M376" s="455">
        <f t="shared" si="184"/>
        <v>4876.8518400000003</v>
      </c>
      <c r="N376" s="78">
        <f t="shared" si="184"/>
        <v>0</v>
      </c>
      <c r="O376" s="78">
        <f t="shared" si="184"/>
        <v>4876.8518400000003</v>
      </c>
      <c r="P376" s="455">
        <f t="shared" si="184"/>
        <v>-2335.5542099999998</v>
      </c>
      <c r="Q376" s="455">
        <f t="shared" si="184"/>
        <v>2541.29763</v>
      </c>
    </row>
    <row r="377" spans="1:17" hidden="1">
      <c r="A377" s="72" t="s">
        <v>114</v>
      </c>
      <c r="B377" s="27" t="s">
        <v>30</v>
      </c>
      <c r="C377" s="27" t="s">
        <v>52</v>
      </c>
      <c r="D377" s="27" t="s">
        <v>25</v>
      </c>
      <c r="E377" s="27" t="s">
        <v>351</v>
      </c>
      <c r="F377" s="27" t="s">
        <v>115</v>
      </c>
      <c r="G377" s="28"/>
      <c r="H377" s="28"/>
      <c r="I377" s="28"/>
      <c r="J377" s="299"/>
      <c r="K377" s="299"/>
      <c r="L377" s="299"/>
      <c r="M377" s="299">
        <v>4876.8518400000003</v>
      </c>
      <c r="N377" s="299"/>
      <c r="O377" s="298">
        <f t="shared" si="173"/>
        <v>4876.8518400000003</v>
      </c>
      <c r="P377" s="287">
        <v>-2335.5542099999998</v>
      </c>
      <c r="Q377" s="287">
        <v>2541.29763</v>
      </c>
    </row>
    <row r="378" spans="1:17" s="23" customFormat="1" ht="25.5" hidden="1">
      <c r="A378" s="116" t="s">
        <v>1107</v>
      </c>
      <c r="B378" s="77" t="s">
        <v>30</v>
      </c>
      <c r="C378" s="77" t="s">
        <v>52</v>
      </c>
      <c r="D378" s="77" t="s">
        <v>25</v>
      </c>
      <c r="E378" s="77" t="s">
        <v>1108</v>
      </c>
      <c r="F378" s="77"/>
      <c r="G378" s="78"/>
      <c r="H378" s="78"/>
      <c r="I378" s="78"/>
      <c r="J378" s="282"/>
      <c r="K378" s="282"/>
      <c r="L378" s="282"/>
      <c r="M378" s="282"/>
      <c r="N378" s="282">
        <f>N379</f>
        <v>0</v>
      </c>
      <c r="O378" s="282">
        <f t="shared" ref="O378:Q378" si="185">O379</f>
        <v>0</v>
      </c>
      <c r="P378" s="282">
        <f t="shared" si="185"/>
        <v>1417.0707299999999</v>
      </c>
      <c r="Q378" s="282">
        <f t="shared" si="185"/>
        <v>1417.0707299999999</v>
      </c>
    </row>
    <row r="379" spans="1:17" hidden="1">
      <c r="A379" s="72" t="s">
        <v>114</v>
      </c>
      <c r="B379" s="27" t="s">
        <v>30</v>
      </c>
      <c r="C379" s="27" t="s">
        <v>52</v>
      </c>
      <c r="D379" s="27" t="s">
        <v>25</v>
      </c>
      <c r="E379" s="27" t="s">
        <v>1108</v>
      </c>
      <c r="F379" s="27" t="s">
        <v>115</v>
      </c>
      <c r="G379" s="28"/>
      <c r="H379" s="28"/>
      <c r="I379" s="28"/>
      <c r="J379" s="299"/>
      <c r="K379" s="299"/>
      <c r="L379" s="299"/>
      <c r="M379" s="299"/>
      <c r="N379" s="299"/>
      <c r="O379" s="298"/>
      <c r="P379" s="308">
        <v>1417.0707299999999</v>
      </c>
      <c r="Q379" s="9">
        <v>1417.0707299999999</v>
      </c>
    </row>
    <row r="380" spans="1:17" s="23" customFormat="1" ht="39.75" customHeight="1">
      <c r="A380" s="531" t="s">
        <v>1104</v>
      </c>
      <c r="B380" s="466" t="s">
        <v>30</v>
      </c>
      <c r="C380" s="466" t="s">
        <v>52</v>
      </c>
      <c r="D380" s="466" t="s">
        <v>25</v>
      </c>
      <c r="E380" s="466" t="s">
        <v>1103</v>
      </c>
      <c r="F380" s="466"/>
      <c r="G380" s="467"/>
      <c r="H380" s="467"/>
      <c r="I380" s="467"/>
      <c r="J380" s="532"/>
      <c r="K380" s="532"/>
      <c r="L380" s="532"/>
      <c r="M380" s="468"/>
      <c r="N380" s="423">
        <f>N381</f>
        <v>0</v>
      </c>
      <c r="O380" s="283">
        <f t="shared" ref="O380:Q380" si="186">O381</f>
        <v>0</v>
      </c>
      <c r="P380" s="534">
        <f t="shared" si="186"/>
        <v>0</v>
      </c>
      <c r="Q380" s="468">
        <f t="shared" si="186"/>
        <v>9483.5740000000005</v>
      </c>
    </row>
    <row r="381" spans="1:17">
      <c r="A381" s="394" t="s">
        <v>1101</v>
      </c>
      <c r="B381" s="390" t="s">
        <v>30</v>
      </c>
      <c r="C381" s="390" t="s">
        <v>52</v>
      </c>
      <c r="D381" s="390" t="s">
        <v>25</v>
      </c>
      <c r="E381" s="390" t="s">
        <v>1103</v>
      </c>
      <c r="F381" s="390" t="s">
        <v>119</v>
      </c>
      <c r="G381" s="67"/>
      <c r="H381" s="67"/>
      <c r="I381" s="67"/>
      <c r="J381" s="68"/>
      <c r="K381" s="68"/>
      <c r="L381" s="68"/>
      <c r="M381" s="503"/>
      <c r="N381" s="414"/>
      <c r="O381" s="378"/>
      <c r="P381" s="494"/>
      <c r="Q381" s="495">
        <v>9483.5740000000005</v>
      </c>
    </row>
    <row r="382" spans="1:17" s="23" customFormat="1">
      <c r="A382" s="533" t="s">
        <v>1105</v>
      </c>
      <c r="B382" s="389"/>
      <c r="C382" s="389" t="s">
        <v>52</v>
      </c>
      <c r="D382" s="389" t="s">
        <v>31</v>
      </c>
      <c r="E382" s="389"/>
      <c r="F382" s="389"/>
      <c r="G382" s="112">
        <f>G383</f>
        <v>0</v>
      </c>
      <c r="H382" s="112">
        <f t="shared" ref="H382:Q382" si="187">H383</f>
        <v>0</v>
      </c>
      <c r="I382" s="112">
        <f t="shared" si="187"/>
        <v>0</v>
      </c>
      <c r="J382" s="112">
        <f t="shared" si="187"/>
        <v>1804.442</v>
      </c>
      <c r="K382" s="112">
        <f t="shared" si="187"/>
        <v>0</v>
      </c>
      <c r="L382" s="112">
        <f t="shared" si="187"/>
        <v>0</v>
      </c>
      <c r="M382" s="469">
        <f t="shared" si="187"/>
        <v>0</v>
      </c>
      <c r="N382" s="413">
        <f t="shared" si="187"/>
        <v>0</v>
      </c>
      <c r="O382" s="89">
        <f t="shared" si="187"/>
        <v>1804.442</v>
      </c>
      <c r="P382" s="476">
        <f t="shared" si="187"/>
        <v>0</v>
      </c>
      <c r="Q382" s="469">
        <f t="shared" si="187"/>
        <v>1804.442</v>
      </c>
    </row>
    <row r="383" spans="1:17" s="23" customFormat="1" ht="22.5">
      <c r="A383" s="403" t="s">
        <v>352</v>
      </c>
      <c r="B383" s="389" t="s">
        <v>30</v>
      </c>
      <c r="C383" s="389" t="s">
        <v>52</v>
      </c>
      <c r="D383" s="389" t="s">
        <v>31</v>
      </c>
      <c r="E383" s="389" t="s">
        <v>353</v>
      </c>
      <c r="F383" s="389"/>
      <c r="G383" s="112">
        <f>G384+G385</f>
        <v>0</v>
      </c>
      <c r="H383" s="112">
        <f t="shared" ref="H383:Q383" si="188">H384+H385</f>
        <v>0</v>
      </c>
      <c r="I383" s="112">
        <f t="shared" si="188"/>
        <v>0</v>
      </c>
      <c r="J383" s="112">
        <f t="shared" si="188"/>
        <v>1804.442</v>
      </c>
      <c r="K383" s="112">
        <f t="shared" si="188"/>
        <v>0</v>
      </c>
      <c r="L383" s="112">
        <f t="shared" si="188"/>
        <v>0</v>
      </c>
      <c r="M383" s="469">
        <f t="shared" si="188"/>
        <v>0</v>
      </c>
      <c r="N383" s="413">
        <f t="shared" si="188"/>
        <v>0</v>
      </c>
      <c r="O383" s="89">
        <f t="shared" si="188"/>
        <v>1804.442</v>
      </c>
      <c r="P383" s="476">
        <f t="shared" si="188"/>
        <v>0</v>
      </c>
      <c r="Q383" s="469">
        <f t="shared" si="188"/>
        <v>1804.442</v>
      </c>
    </row>
    <row r="384" spans="1:17">
      <c r="A384" s="395" t="s">
        <v>46</v>
      </c>
      <c r="B384" s="390" t="s">
        <v>30</v>
      </c>
      <c r="C384" s="390" t="s">
        <v>52</v>
      </c>
      <c r="D384" s="390" t="s">
        <v>31</v>
      </c>
      <c r="E384" s="390" t="s">
        <v>353</v>
      </c>
      <c r="F384" s="390" t="s">
        <v>47</v>
      </c>
      <c r="G384" s="67"/>
      <c r="H384" s="67"/>
      <c r="I384" s="67"/>
      <c r="J384" s="68">
        <v>1804.442</v>
      </c>
      <c r="K384" s="68"/>
      <c r="L384" s="68">
        <v>-1804.442</v>
      </c>
      <c r="M384" s="503"/>
      <c r="N384" s="414"/>
      <c r="O384" s="378">
        <f t="shared" si="173"/>
        <v>0</v>
      </c>
      <c r="P384" s="494">
        <f>Q384-O384</f>
        <v>0</v>
      </c>
      <c r="Q384" s="495"/>
    </row>
    <row r="385" spans="1:17" ht="23.25" thickBot="1">
      <c r="A385" s="489" t="s">
        <v>73</v>
      </c>
      <c r="B385" s="471" t="s">
        <v>30</v>
      </c>
      <c r="C385" s="471" t="s">
        <v>52</v>
      </c>
      <c r="D385" s="471" t="s">
        <v>31</v>
      </c>
      <c r="E385" s="471" t="s">
        <v>353</v>
      </c>
      <c r="F385" s="471" t="s">
        <v>74</v>
      </c>
      <c r="G385" s="472"/>
      <c r="H385" s="472"/>
      <c r="I385" s="472"/>
      <c r="J385" s="473"/>
      <c r="K385" s="473"/>
      <c r="L385" s="473">
        <v>1804.442</v>
      </c>
      <c r="M385" s="474"/>
      <c r="N385" s="414"/>
      <c r="O385" s="378">
        <f t="shared" si="173"/>
        <v>1804.442</v>
      </c>
      <c r="P385" s="477">
        <f>Q385-O385</f>
        <v>0</v>
      </c>
      <c r="Q385" s="478">
        <v>1804.442</v>
      </c>
    </row>
    <row r="386" spans="1:17" s="23" customFormat="1" ht="25.5" hidden="1">
      <c r="A386" s="456" t="s">
        <v>352</v>
      </c>
      <c r="B386" s="457" t="s">
        <v>30</v>
      </c>
      <c r="C386" s="457" t="s">
        <v>52</v>
      </c>
      <c r="D386" s="457" t="s">
        <v>31</v>
      </c>
      <c r="E386" s="457" t="s">
        <v>354</v>
      </c>
      <c r="F386" s="457"/>
      <c r="G386" s="458">
        <f>G387</f>
        <v>0</v>
      </c>
      <c r="H386" s="458">
        <f t="shared" ref="H386:Q386" si="189">H387</f>
        <v>0</v>
      </c>
      <c r="I386" s="458">
        <f t="shared" si="189"/>
        <v>0</v>
      </c>
      <c r="J386" s="458">
        <f t="shared" si="189"/>
        <v>0</v>
      </c>
      <c r="K386" s="458">
        <f t="shared" si="189"/>
        <v>0</v>
      </c>
      <c r="L386" s="458">
        <f t="shared" si="189"/>
        <v>2184.5755800000002</v>
      </c>
      <c r="M386" s="458">
        <f t="shared" si="189"/>
        <v>0</v>
      </c>
      <c r="N386" s="119">
        <f t="shared" si="189"/>
        <v>0</v>
      </c>
      <c r="O386" s="119">
        <f t="shared" si="189"/>
        <v>2184.5755800000002</v>
      </c>
      <c r="P386" s="458">
        <f t="shared" si="189"/>
        <v>0</v>
      </c>
      <c r="Q386" s="458">
        <f t="shared" si="189"/>
        <v>2184.5755800000002</v>
      </c>
    </row>
    <row r="387" spans="1:17" hidden="1">
      <c r="A387" s="31" t="s">
        <v>46</v>
      </c>
      <c r="B387" s="27" t="s">
        <v>30</v>
      </c>
      <c r="C387" s="27" t="s">
        <v>52</v>
      </c>
      <c r="D387" s="27" t="s">
        <v>31</v>
      </c>
      <c r="E387" s="27" t="s">
        <v>354</v>
      </c>
      <c r="F387" s="27" t="s">
        <v>47</v>
      </c>
      <c r="G387" s="28"/>
      <c r="H387" s="28"/>
      <c r="I387" s="28"/>
      <c r="J387" s="299"/>
      <c r="K387" s="299"/>
      <c r="L387" s="299">
        <v>2184.5755800000002</v>
      </c>
      <c r="M387" s="299"/>
      <c r="N387" s="299"/>
      <c r="O387" s="298">
        <f t="shared" si="173"/>
        <v>2184.5755800000002</v>
      </c>
      <c r="P387" s="287">
        <f>Q387-O387</f>
        <v>0</v>
      </c>
      <c r="Q387" s="8">
        <v>2184.5755800000002</v>
      </c>
    </row>
    <row r="388" spans="1:17" s="23" customFormat="1" hidden="1">
      <c r="A388" s="101" t="s">
        <v>355</v>
      </c>
      <c r="B388" s="21"/>
      <c r="C388" s="21" t="s">
        <v>52</v>
      </c>
      <c r="D388" s="21" t="s">
        <v>127</v>
      </c>
      <c r="E388" s="21"/>
      <c r="F388" s="21"/>
      <c r="G388" s="22">
        <f>G389</f>
        <v>2600</v>
      </c>
      <c r="H388" s="22">
        <f t="shared" ref="H388:Q389" si="190">H389</f>
        <v>0</v>
      </c>
      <c r="I388" s="22">
        <f t="shared" si="190"/>
        <v>0</v>
      </c>
      <c r="J388" s="22">
        <f t="shared" si="190"/>
        <v>0</v>
      </c>
      <c r="K388" s="22">
        <f t="shared" si="190"/>
        <v>0</v>
      </c>
      <c r="L388" s="22">
        <f t="shared" si="190"/>
        <v>1679.3</v>
      </c>
      <c r="M388" s="22">
        <f t="shared" si="190"/>
        <v>0</v>
      </c>
      <c r="N388" s="22">
        <f t="shared" si="190"/>
        <v>0</v>
      </c>
      <c r="O388" s="22">
        <f t="shared" si="190"/>
        <v>4279.3</v>
      </c>
      <c r="P388" s="22">
        <f t="shared" si="190"/>
        <v>-376</v>
      </c>
      <c r="Q388" s="22">
        <f t="shared" si="190"/>
        <v>3903.3</v>
      </c>
    </row>
    <row r="389" spans="1:17" s="23" customFormat="1" ht="38.25" hidden="1">
      <c r="A389" s="120" t="s">
        <v>356</v>
      </c>
      <c r="B389" s="49" t="s">
        <v>30</v>
      </c>
      <c r="C389" s="49" t="s">
        <v>52</v>
      </c>
      <c r="D389" s="49" t="s">
        <v>127</v>
      </c>
      <c r="E389" s="49" t="s">
        <v>357</v>
      </c>
      <c r="F389" s="49"/>
      <c r="G389" s="81">
        <f>G390</f>
        <v>2600</v>
      </c>
      <c r="H389" s="81">
        <f t="shared" si="190"/>
        <v>0</v>
      </c>
      <c r="I389" s="81">
        <f t="shared" si="190"/>
        <v>0</v>
      </c>
      <c r="J389" s="81">
        <f t="shared" si="190"/>
        <v>0</v>
      </c>
      <c r="K389" s="81">
        <f t="shared" si="190"/>
        <v>0</v>
      </c>
      <c r="L389" s="81">
        <f t="shared" si="190"/>
        <v>1679.3</v>
      </c>
      <c r="M389" s="81">
        <f t="shared" si="190"/>
        <v>0</v>
      </c>
      <c r="N389" s="81">
        <f t="shared" si="190"/>
        <v>0</v>
      </c>
      <c r="O389" s="81">
        <f t="shared" si="190"/>
        <v>4279.3</v>
      </c>
      <c r="P389" s="81">
        <f t="shared" si="190"/>
        <v>-376</v>
      </c>
      <c r="Q389" s="81">
        <f t="shared" si="190"/>
        <v>3903.3</v>
      </c>
    </row>
    <row r="390" spans="1:17" s="23" customFormat="1" ht="25.5" hidden="1">
      <c r="A390" s="52" t="s">
        <v>358</v>
      </c>
      <c r="B390" s="21" t="s">
        <v>30</v>
      </c>
      <c r="C390" s="21" t="s">
        <v>52</v>
      </c>
      <c r="D390" s="21" t="s">
        <v>127</v>
      </c>
      <c r="E390" s="21" t="s">
        <v>359</v>
      </c>
      <c r="F390" s="21"/>
      <c r="G390" s="22">
        <f>G391+G393</f>
        <v>2600</v>
      </c>
      <c r="H390" s="22">
        <f>H391+H393</f>
        <v>0</v>
      </c>
      <c r="I390" s="22">
        <f>I391+I393</f>
        <v>0</v>
      </c>
      <c r="J390" s="22">
        <f>J391+J393</f>
        <v>0</v>
      </c>
      <c r="K390" s="22">
        <f t="shared" ref="K390:Q390" si="191">K391+K393</f>
        <v>0</v>
      </c>
      <c r="L390" s="22">
        <f t="shared" si="191"/>
        <v>1679.3</v>
      </c>
      <c r="M390" s="22">
        <f t="shared" si="191"/>
        <v>0</v>
      </c>
      <c r="N390" s="22">
        <f t="shared" si="191"/>
        <v>0</v>
      </c>
      <c r="O390" s="22">
        <f t="shared" si="191"/>
        <v>4279.3</v>
      </c>
      <c r="P390" s="22">
        <f t="shared" si="191"/>
        <v>-376</v>
      </c>
      <c r="Q390" s="22">
        <f t="shared" si="191"/>
        <v>3903.3</v>
      </c>
    </row>
    <row r="391" spans="1:17" s="23" customFormat="1" ht="25.5" hidden="1">
      <c r="A391" s="52" t="s">
        <v>360</v>
      </c>
      <c r="B391" s="21" t="s">
        <v>30</v>
      </c>
      <c r="C391" s="21" t="s">
        <v>52</v>
      </c>
      <c r="D391" s="21" t="s">
        <v>127</v>
      </c>
      <c r="E391" s="21" t="s">
        <v>361</v>
      </c>
      <c r="F391" s="21"/>
      <c r="G391" s="22">
        <f>G392</f>
        <v>600</v>
      </c>
      <c r="H391" s="22">
        <f>H392</f>
        <v>0</v>
      </c>
      <c r="I391" s="22">
        <f>I392</f>
        <v>0</v>
      </c>
      <c r="J391" s="22">
        <f>J392</f>
        <v>0</v>
      </c>
      <c r="K391" s="22">
        <f t="shared" ref="K391:Q391" si="192">K392</f>
        <v>0</v>
      </c>
      <c r="L391" s="22">
        <f t="shared" si="192"/>
        <v>0</v>
      </c>
      <c r="M391" s="22">
        <f t="shared" si="192"/>
        <v>0</v>
      </c>
      <c r="N391" s="22">
        <f t="shared" si="192"/>
        <v>0</v>
      </c>
      <c r="O391" s="22">
        <f t="shared" si="192"/>
        <v>600</v>
      </c>
      <c r="P391" s="22">
        <f t="shared" si="192"/>
        <v>-106</v>
      </c>
      <c r="Q391" s="22">
        <f t="shared" si="192"/>
        <v>494</v>
      </c>
    </row>
    <row r="392" spans="1:17" hidden="1">
      <c r="A392" s="31" t="s">
        <v>46</v>
      </c>
      <c r="B392" s="27" t="s">
        <v>30</v>
      </c>
      <c r="C392" s="27" t="s">
        <v>52</v>
      </c>
      <c r="D392" s="27" t="s">
        <v>127</v>
      </c>
      <c r="E392" s="27" t="s">
        <v>361</v>
      </c>
      <c r="F392" s="27" t="s">
        <v>47</v>
      </c>
      <c r="G392" s="28">
        <v>600</v>
      </c>
      <c r="H392" s="29"/>
      <c r="I392" s="30"/>
      <c r="J392" s="30"/>
      <c r="K392" s="30"/>
      <c r="L392" s="30"/>
      <c r="M392" s="30"/>
      <c r="N392" s="30"/>
      <c r="O392" s="298">
        <f t="shared" si="173"/>
        <v>600</v>
      </c>
      <c r="P392" s="287">
        <f>Q392-O392</f>
        <v>-106</v>
      </c>
      <c r="Q392" s="8">
        <v>494</v>
      </c>
    </row>
    <row r="393" spans="1:17" s="23" customFormat="1" ht="25.5" hidden="1">
      <c r="A393" s="52" t="s">
        <v>362</v>
      </c>
      <c r="B393" s="21" t="s">
        <v>30</v>
      </c>
      <c r="C393" s="21" t="s">
        <v>52</v>
      </c>
      <c r="D393" s="21" t="s">
        <v>127</v>
      </c>
      <c r="E393" s="21" t="s">
        <v>363</v>
      </c>
      <c r="F393" s="21"/>
      <c r="G393" s="22">
        <f>G394</f>
        <v>2000</v>
      </c>
      <c r="H393" s="22">
        <f>H394</f>
        <v>0</v>
      </c>
      <c r="I393" s="22">
        <f>I394</f>
        <v>0</v>
      </c>
      <c r="J393" s="22">
        <f>J394</f>
        <v>0</v>
      </c>
      <c r="K393" s="22">
        <f t="shared" ref="K393:Q393" si="193">K394</f>
        <v>0</v>
      </c>
      <c r="L393" s="22">
        <f t="shared" si="193"/>
        <v>1679.3</v>
      </c>
      <c r="M393" s="22">
        <f t="shared" si="193"/>
        <v>0</v>
      </c>
      <c r="N393" s="22">
        <f t="shared" si="193"/>
        <v>0</v>
      </c>
      <c r="O393" s="22">
        <f t="shared" si="193"/>
        <v>3679.3</v>
      </c>
      <c r="P393" s="22">
        <f t="shared" si="193"/>
        <v>-270</v>
      </c>
      <c r="Q393" s="22">
        <f t="shared" si="193"/>
        <v>3409.3</v>
      </c>
    </row>
    <row r="394" spans="1:17" hidden="1">
      <c r="A394" s="31" t="s">
        <v>46</v>
      </c>
      <c r="B394" s="27" t="s">
        <v>30</v>
      </c>
      <c r="C394" s="27" t="s">
        <v>52</v>
      </c>
      <c r="D394" s="27" t="s">
        <v>127</v>
      </c>
      <c r="E394" s="27" t="s">
        <v>363</v>
      </c>
      <c r="F394" s="27" t="s">
        <v>47</v>
      </c>
      <c r="G394" s="28">
        <v>2000</v>
      </c>
      <c r="H394" s="29"/>
      <c r="I394" s="30"/>
      <c r="J394" s="30"/>
      <c r="K394" s="30"/>
      <c r="L394" s="30">
        <v>1679.3</v>
      </c>
      <c r="M394" s="30"/>
      <c r="N394" s="30"/>
      <c r="O394" s="298">
        <f t="shared" si="173"/>
        <v>3679.3</v>
      </c>
      <c r="P394" s="287">
        <f>Q394-O394</f>
        <v>-270</v>
      </c>
      <c r="Q394" s="8">
        <v>3409.3</v>
      </c>
    </row>
    <row r="395" spans="1:17">
      <c r="A395" s="465" t="s">
        <v>364</v>
      </c>
      <c r="B395" s="466"/>
      <c r="C395" s="466" t="s">
        <v>60</v>
      </c>
      <c r="D395" s="466"/>
      <c r="E395" s="466"/>
      <c r="F395" s="466"/>
      <c r="G395" s="467">
        <f>G396+G440+G593+G734</f>
        <v>580088</v>
      </c>
      <c r="H395" s="467">
        <f t="shared" ref="H395:Q395" si="194">H396+H440+H593+H734</f>
        <v>5180.5651099999995</v>
      </c>
      <c r="I395" s="467">
        <f t="shared" si="194"/>
        <v>97876.403709999999</v>
      </c>
      <c r="J395" s="467">
        <f t="shared" si="194"/>
        <v>108748</v>
      </c>
      <c r="K395" s="467">
        <f t="shared" si="194"/>
        <v>4073</v>
      </c>
      <c r="L395" s="467">
        <f t="shared" si="194"/>
        <v>56255.711759999998</v>
      </c>
      <c r="M395" s="468">
        <f t="shared" si="194"/>
        <v>0</v>
      </c>
      <c r="N395" s="413">
        <f t="shared" si="194"/>
        <v>0</v>
      </c>
      <c r="O395" s="89">
        <f t="shared" si="194"/>
        <v>852221.68058000004</v>
      </c>
      <c r="P395" s="475">
        <f t="shared" si="194"/>
        <v>31312.300650000027</v>
      </c>
      <c r="Q395" s="468">
        <f t="shared" si="194"/>
        <v>888106.09706000006</v>
      </c>
    </row>
    <row r="396" spans="1:17" ht="13.5" thickBot="1">
      <c r="A396" s="511"/>
      <c r="B396" s="512"/>
      <c r="C396" s="512" t="s">
        <v>60</v>
      </c>
      <c r="D396" s="512" t="s">
        <v>25</v>
      </c>
      <c r="E396" s="512"/>
      <c r="F396" s="512"/>
      <c r="G396" s="387">
        <f>G428+G431+G434+G437</f>
        <v>0</v>
      </c>
      <c r="H396" s="387">
        <f t="shared" ref="H396:Q396" si="195">H428+H431+H434+H437</f>
        <v>1699.2650699999999</v>
      </c>
      <c r="I396" s="387">
        <f t="shared" si="195"/>
        <v>2923.9332099999997</v>
      </c>
      <c r="J396" s="387">
        <f t="shared" si="195"/>
        <v>98788</v>
      </c>
      <c r="K396" s="387">
        <f t="shared" si="195"/>
        <v>720</v>
      </c>
      <c r="L396" s="387">
        <f t="shared" si="195"/>
        <v>54.749839999999999</v>
      </c>
      <c r="M396" s="513">
        <f t="shared" si="195"/>
        <v>0</v>
      </c>
      <c r="N396" s="413">
        <f t="shared" si="195"/>
        <v>0</v>
      </c>
      <c r="O396" s="89">
        <f t="shared" si="195"/>
        <v>104185.94812</v>
      </c>
      <c r="P396" s="516">
        <f t="shared" si="195"/>
        <v>6635.6999999999971</v>
      </c>
      <c r="Q396" s="513">
        <f t="shared" si="195"/>
        <v>110821.64812</v>
      </c>
    </row>
    <row r="397" spans="1:17" ht="25.5" hidden="1">
      <c r="A397" s="437" t="s">
        <v>365</v>
      </c>
      <c r="B397" s="439" t="s">
        <v>30</v>
      </c>
      <c r="C397" s="439" t="s">
        <v>60</v>
      </c>
      <c r="D397" s="439" t="s">
        <v>344</v>
      </c>
      <c r="E397" s="439" t="s">
        <v>366</v>
      </c>
      <c r="F397" s="439"/>
      <c r="G397" s="448"/>
      <c r="H397" s="448"/>
      <c r="I397" s="450"/>
      <c r="J397" s="450"/>
      <c r="K397" s="450"/>
      <c r="L397" s="450"/>
      <c r="M397" s="450"/>
      <c r="N397" s="121"/>
      <c r="O397" s="121"/>
      <c r="P397" s="450"/>
      <c r="Q397" s="450"/>
    </row>
    <row r="398" spans="1:17" s="23" customFormat="1" ht="14.25" hidden="1" customHeight="1">
      <c r="A398" s="47" t="s">
        <v>367</v>
      </c>
      <c r="B398" s="49" t="s">
        <v>30</v>
      </c>
      <c r="C398" s="49" t="s">
        <v>60</v>
      </c>
      <c r="D398" s="49" t="s">
        <v>25</v>
      </c>
      <c r="E398" s="49" t="s">
        <v>366</v>
      </c>
      <c r="F398" s="49"/>
      <c r="G398" s="81">
        <f>G399+G401+G403+G405+G408+G411+G413+G415+G417+G426</f>
        <v>317613.89399999997</v>
      </c>
      <c r="H398" s="81">
        <f t="shared" ref="H398:Q398" si="196">H399+H401+H403+H405+H408+H411+H413+H415+H417+H426</f>
        <v>-20828.988499999999</v>
      </c>
      <c r="I398" s="81">
        <f t="shared" si="196"/>
        <v>308.7</v>
      </c>
      <c r="J398" s="81">
        <f t="shared" si="196"/>
        <v>2700.2570000000001</v>
      </c>
      <c r="K398" s="81">
        <f t="shared" si="196"/>
        <v>2300</v>
      </c>
      <c r="L398" s="81">
        <f t="shared" si="196"/>
        <v>-1025.7292599999998</v>
      </c>
      <c r="M398" s="81">
        <f t="shared" si="196"/>
        <v>0</v>
      </c>
      <c r="N398" s="81">
        <f t="shared" si="196"/>
        <v>0</v>
      </c>
      <c r="O398" s="81">
        <f t="shared" si="196"/>
        <v>301068.13323999994</v>
      </c>
      <c r="P398" s="81">
        <f t="shared" si="196"/>
        <v>-2228.775340000017</v>
      </c>
      <c r="Q398" s="81">
        <f t="shared" si="196"/>
        <v>298839.35789999994</v>
      </c>
    </row>
    <row r="399" spans="1:17" s="23" customFormat="1" hidden="1">
      <c r="A399" s="20" t="s">
        <v>368</v>
      </c>
      <c r="B399" s="21" t="s">
        <v>30</v>
      </c>
      <c r="C399" s="21" t="s">
        <v>60</v>
      </c>
      <c r="D399" s="21" t="s">
        <v>25</v>
      </c>
      <c r="E399" s="21" t="s">
        <v>369</v>
      </c>
      <c r="F399" s="21"/>
      <c r="G399" s="22">
        <f>G400</f>
        <v>50</v>
      </c>
      <c r="H399" s="22">
        <f>H400</f>
        <v>0</v>
      </c>
      <c r="I399" s="22">
        <f>I400</f>
        <v>0</v>
      </c>
      <c r="J399" s="22">
        <f>J400</f>
        <v>0</v>
      </c>
      <c r="K399" s="22">
        <f t="shared" ref="K399:Q399" si="197">K400</f>
        <v>0</v>
      </c>
      <c r="L399" s="22">
        <f t="shared" si="197"/>
        <v>0</v>
      </c>
      <c r="M399" s="22">
        <f t="shared" si="197"/>
        <v>0</v>
      </c>
      <c r="N399" s="22">
        <f t="shared" si="197"/>
        <v>0</v>
      </c>
      <c r="O399" s="22">
        <f t="shared" si="197"/>
        <v>50</v>
      </c>
      <c r="P399" s="22">
        <f t="shared" si="197"/>
        <v>0</v>
      </c>
      <c r="Q399" s="22">
        <f t="shared" si="197"/>
        <v>50</v>
      </c>
    </row>
    <row r="400" spans="1:17" hidden="1">
      <c r="A400" s="31" t="s">
        <v>46</v>
      </c>
      <c r="B400" s="27" t="s">
        <v>30</v>
      </c>
      <c r="C400" s="27" t="s">
        <v>60</v>
      </c>
      <c r="D400" s="27" t="s">
        <v>25</v>
      </c>
      <c r="E400" s="27" t="s">
        <v>369</v>
      </c>
      <c r="F400" s="27" t="s">
        <v>47</v>
      </c>
      <c r="G400" s="19">
        <v>50</v>
      </c>
      <c r="H400" s="29"/>
      <c r="I400" s="30"/>
      <c r="J400" s="30"/>
      <c r="K400" s="30"/>
      <c r="L400" s="30"/>
      <c r="M400" s="30"/>
      <c r="N400" s="30"/>
      <c r="O400" s="298">
        <f t="shared" si="173"/>
        <v>50</v>
      </c>
      <c r="P400" s="287">
        <f>Q400-O400</f>
        <v>0</v>
      </c>
      <c r="Q400" s="8">
        <v>50</v>
      </c>
    </row>
    <row r="401" spans="1:17" s="23" customFormat="1" hidden="1">
      <c r="A401" s="20" t="s">
        <v>370</v>
      </c>
      <c r="B401" s="21" t="s">
        <v>30</v>
      </c>
      <c r="C401" s="21" t="s">
        <v>60</v>
      </c>
      <c r="D401" s="21" t="s">
        <v>25</v>
      </c>
      <c r="E401" s="21" t="s">
        <v>371</v>
      </c>
      <c r="F401" s="21"/>
      <c r="G401" s="22">
        <f>G402</f>
        <v>250</v>
      </c>
      <c r="H401" s="22">
        <f>H402</f>
        <v>0</v>
      </c>
      <c r="I401" s="22">
        <f>I402</f>
        <v>0</v>
      </c>
      <c r="J401" s="22">
        <f>J402</f>
        <v>0</v>
      </c>
      <c r="K401" s="22">
        <f t="shared" ref="K401:Q401" si="198">K402</f>
        <v>0</v>
      </c>
      <c r="L401" s="22">
        <f t="shared" si="198"/>
        <v>0</v>
      </c>
      <c r="M401" s="22">
        <f t="shared" si="198"/>
        <v>0</v>
      </c>
      <c r="N401" s="22">
        <f t="shared" si="198"/>
        <v>0</v>
      </c>
      <c r="O401" s="142">
        <f t="shared" si="198"/>
        <v>250</v>
      </c>
      <c r="P401" s="142">
        <f t="shared" si="198"/>
        <v>0</v>
      </c>
      <c r="Q401" s="142">
        <f t="shared" si="198"/>
        <v>250</v>
      </c>
    </row>
    <row r="402" spans="1:17" hidden="1">
      <c r="A402" s="31" t="s">
        <v>46</v>
      </c>
      <c r="B402" s="27" t="s">
        <v>30</v>
      </c>
      <c r="C402" s="27" t="s">
        <v>60</v>
      </c>
      <c r="D402" s="27" t="s">
        <v>25</v>
      </c>
      <c r="E402" s="27" t="s">
        <v>371</v>
      </c>
      <c r="F402" s="27" t="s">
        <v>47</v>
      </c>
      <c r="G402" s="28">
        <v>250</v>
      </c>
      <c r="H402" s="29"/>
      <c r="I402" s="30"/>
      <c r="J402" s="30"/>
      <c r="K402" s="30"/>
      <c r="L402" s="30"/>
      <c r="M402" s="30"/>
      <c r="N402" s="30"/>
      <c r="O402" s="298">
        <f t="shared" si="173"/>
        <v>250</v>
      </c>
      <c r="P402" s="287">
        <f>Q402-O402</f>
        <v>0</v>
      </c>
      <c r="Q402" s="8">
        <v>250</v>
      </c>
    </row>
    <row r="403" spans="1:17" s="23" customFormat="1" hidden="1">
      <c r="A403" s="20" t="s">
        <v>372</v>
      </c>
      <c r="B403" s="21" t="s">
        <v>30</v>
      </c>
      <c r="C403" s="21" t="s">
        <v>60</v>
      </c>
      <c r="D403" s="21" t="s">
        <v>25</v>
      </c>
      <c r="E403" s="21" t="s">
        <v>373</v>
      </c>
      <c r="F403" s="21"/>
      <c r="G403" s="22">
        <f>G404</f>
        <v>10</v>
      </c>
      <c r="H403" s="22">
        <f>H404</f>
        <v>0</v>
      </c>
      <c r="I403" s="22">
        <f>I404</f>
        <v>0</v>
      </c>
      <c r="J403" s="22">
        <f>J404</f>
        <v>0</v>
      </c>
      <c r="K403" s="22">
        <f t="shared" ref="K403:Q403" si="199">K404</f>
        <v>0</v>
      </c>
      <c r="L403" s="22">
        <f t="shared" si="199"/>
        <v>0</v>
      </c>
      <c r="M403" s="22">
        <f t="shared" si="199"/>
        <v>0</v>
      </c>
      <c r="N403" s="22">
        <f t="shared" si="199"/>
        <v>0</v>
      </c>
      <c r="O403" s="22">
        <f t="shared" si="199"/>
        <v>10</v>
      </c>
      <c r="P403" s="22">
        <f t="shared" si="199"/>
        <v>0</v>
      </c>
      <c r="Q403" s="22">
        <f t="shared" si="199"/>
        <v>10</v>
      </c>
    </row>
    <row r="404" spans="1:17" hidden="1">
      <c r="A404" s="31" t="s">
        <v>46</v>
      </c>
      <c r="B404" s="27" t="s">
        <v>30</v>
      </c>
      <c r="C404" s="27" t="s">
        <v>60</v>
      </c>
      <c r="D404" s="27" t="s">
        <v>25</v>
      </c>
      <c r="E404" s="27" t="s">
        <v>373</v>
      </c>
      <c r="F404" s="27" t="s">
        <v>47</v>
      </c>
      <c r="G404" s="28">
        <v>10</v>
      </c>
      <c r="H404" s="29"/>
      <c r="I404" s="30"/>
      <c r="J404" s="30"/>
      <c r="K404" s="30"/>
      <c r="L404" s="30"/>
      <c r="M404" s="30"/>
      <c r="N404" s="30"/>
      <c r="O404" s="298">
        <f t="shared" si="173"/>
        <v>10</v>
      </c>
      <c r="P404" s="287">
        <f>Q404-O404</f>
        <v>0</v>
      </c>
      <c r="Q404" s="8">
        <v>10</v>
      </c>
    </row>
    <row r="405" spans="1:17" s="23" customFormat="1" ht="25.5" hidden="1">
      <c r="A405" s="20" t="s">
        <v>374</v>
      </c>
      <c r="B405" s="21" t="s">
        <v>30</v>
      </c>
      <c r="C405" s="21" t="s">
        <v>60</v>
      </c>
      <c r="D405" s="21" t="s">
        <v>25</v>
      </c>
      <c r="E405" s="21" t="s">
        <v>375</v>
      </c>
      <c r="F405" s="21"/>
      <c r="G405" s="10">
        <f>G406+G407</f>
        <v>2480</v>
      </c>
      <c r="H405" s="10">
        <f>H406+H407</f>
        <v>0</v>
      </c>
      <c r="I405" s="10">
        <f>I406+I407</f>
        <v>0</v>
      </c>
      <c r="J405" s="10">
        <f>J406+J407</f>
        <v>0</v>
      </c>
      <c r="K405" s="10">
        <f t="shared" ref="K405:Q405" si="200">K406+K407</f>
        <v>0</v>
      </c>
      <c r="L405" s="10">
        <f t="shared" si="200"/>
        <v>0</v>
      </c>
      <c r="M405" s="10">
        <f t="shared" si="200"/>
        <v>0</v>
      </c>
      <c r="N405" s="10">
        <f t="shared" si="200"/>
        <v>0</v>
      </c>
      <c r="O405" s="10">
        <f t="shared" si="200"/>
        <v>2480</v>
      </c>
      <c r="P405" s="10">
        <f t="shared" si="200"/>
        <v>0</v>
      </c>
      <c r="Q405" s="10">
        <f t="shared" si="200"/>
        <v>2480</v>
      </c>
    </row>
    <row r="406" spans="1:17" hidden="1">
      <c r="A406" s="31" t="s">
        <v>46</v>
      </c>
      <c r="B406" s="27" t="s">
        <v>30</v>
      </c>
      <c r="C406" s="27" t="s">
        <v>60</v>
      </c>
      <c r="D406" s="27" t="s">
        <v>25</v>
      </c>
      <c r="E406" s="27" t="s">
        <v>375</v>
      </c>
      <c r="F406" s="27" t="s">
        <v>47</v>
      </c>
      <c r="G406" s="19">
        <v>247</v>
      </c>
      <c r="H406" s="29"/>
      <c r="I406" s="30"/>
      <c r="J406" s="30"/>
      <c r="K406" s="30"/>
      <c r="L406" s="30"/>
      <c r="M406" s="30"/>
      <c r="N406" s="30"/>
      <c r="O406" s="298">
        <f t="shared" si="173"/>
        <v>247</v>
      </c>
      <c r="P406" s="287">
        <f>Q406-O406</f>
        <v>0</v>
      </c>
      <c r="Q406" s="8">
        <v>247</v>
      </c>
    </row>
    <row r="407" spans="1:17" hidden="1">
      <c r="A407" s="17" t="s">
        <v>92</v>
      </c>
      <c r="B407" s="27" t="s">
        <v>30</v>
      </c>
      <c r="C407" s="27" t="s">
        <v>60</v>
      </c>
      <c r="D407" s="27" t="s">
        <v>25</v>
      </c>
      <c r="E407" s="27" t="s">
        <v>375</v>
      </c>
      <c r="F407" s="27" t="s">
        <v>93</v>
      </c>
      <c r="G407" s="28">
        <v>2233</v>
      </c>
      <c r="H407" s="29"/>
      <c r="I407" s="30"/>
      <c r="J407" s="30"/>
      <c r="K407" s="30"/>
      <c r="L407" s="30"/>
      <c r="M407" s="30"/>
      <c r="N407" s="30"/>
      <c r="O407" s="298">
        <f t="shared" si="173"/>
        <v>2233</v>
      </c>
      <c r="P407" s="287">
        <f>Q407-O407</f>
        <v>0</v>
      </c>
      <c r="Q407" s="8">
        <v>2233</v>
      </c>
    </row>
    <row r="408" spans="1:17" s="23" customFormat="1" hidden="1">
      <c r="A408" s="20" t="s">
        <v>376</v>
      </c>
      <c r="B408" s="21" t="s">
        <v>30</v>
      </c>
      <c r="C408" s="21" t="s">
        <v>60</v>
      </c>
      <c r="D408" s="21" t="s">
        <v>25</v>
      </c>
      <c r="E408" s="21" t="s">
        <v>377</v>
      </c>
      <c r="F408" s="21"/>
      <c r="G408" s="22">
        <f>G409+G410</f>
        <v>20454.334999999999</v>
      </c>
      <c r="H408" s="22">
        <f>H409+H410</f>
        <v>6240</v>
      </c>
      <c r="I408" s="22">
        <f>I409+I410</f>
        <v>308.7</v>
      </c>
      <c r="J408" s="22">
        <f>J409+J410</f>
        <v>2700.2570000000001</v>
      </c>
      <c r="K408" s="22">
        <f t="shared" ref="K408:Q408" si="201">K409+K410</f>
        <v>2300</v>
      </c>
      <c r="L408" s="22">
        <f t="shared" si="201"/>
        <v>0</v>
      </c>
      <c r="M408" s="22">
        <f t="shared" si="201"/>
        <v>0</v>
      </c>
      <c r="N408" s="22">
        <f t="shared" si="201"/>
        <v>0</v>
      </c>
      <c r="O408" s="22">
        <f t="shared" si="201"/>
        <v>32003.292000000001</v>
      </c>
      <c r="P408" s="22">
        <f t="shared" si="201"/>
        <v>0</v>
      </c>
      <c r="Q408" s="22">
        <f t="shared" si="201"/>
        <v>32003.292000000001</v>
      </c>
    </row>
    <row r="409" spans="1:17" hidden="1">
      <c r="A409" s="31" t="s">
        <v>46</v>
      </c>
      <c r="B409" s="27" t="s">
        <v>30</v>
      </c>
      <c r="C409" s="27" t="s">
        <v>60</v>
      </c>
      <c r="D409" s="27" t="s">
        <v>25</v>
      </c>
      <c r="E409" s="27" t="s">
        <v>377</v>
      </c>
      <c r="F409" s="27" t="s">
        <v>47</v>
      </c>
      <c r="G409" s="28">
        <v>730.32</v>
      </c>
      <c r="H409" s="29"/>
      <c r="I409" s="30"/>
      <c r="J409" s="30"/>
      <c r="K409" s="30"/>
      <c r="L409" s="30"/>
      <c r="M409" s="30"/>
      <c r="N409" s="30"/>
      <c r="O409" s="298">
        <f t="shared" si="173"/>
        <v>730.32</v>
      </c>
      <c r="P409" s="287">
        <f>Q409-O409</f>
        <v>0</v>
      </c>
      <c r="Q409" s="8">
        <v>730.32</v>
      </c>
    </row>
    <row r="410" spans="1:17" hidden="1">
      <c r="A410" s="17" t="s">
        <v>92</v>
      </c>
      <c r="B410" s="27" t="s">
        <v>30</v>
      </c>
      <c r="C410" s="27" t="s">
        <v>60</v>
      </c>
      <c r="D410" s="27" t="s">
        <v>25</v>
      </c>
      <c r="E410" s="27" t="s">
        <v>377</v>
      </c>
      <c r="F410" s="27" t="s">
        <v>93</v>
      </c>
      <c r="G410" s="28">
        <v>19724.014999999999</v>
      </c>
      <c r="H410" s="107">
        <v>6240</v>
      </c>
      <c r="I410" s="108">
        <v>308.7</v>
      </c>
      <c r="J410" s="108">
        <f>2500-219.743+420</f>
        <v>2700.2570000000001</v>
      </c>
      <c r="K410" s="108">
        <v>2300</v>
      </c>
      <c r="L410" s="108"/>
      <c r="M410" s="108"/>
      <c r="N410" s="108"/>
      <c r="O410" s="298">
        <f t="shared" si="173"/>
        <v>31272.972000000002</v>
      </c>
      <c r="P410" s="287">
        <f>Q410-O410</f>
        <v>0</v>
      </c>
      <c r="Q410" s="8">
        <v>31272.972000000002</v>
      </c>
    </row>
    <row r="411" spans="1:17" s="23" customFormat="1" hidden="1">
      <c r="A411" s="20" t="s">
        <v>378</v>
      </c>
      <c r="B411" s="21" t="s">
        <v>30</v>
      </c>
      <c r="C411" s="21" t="s">
        <v>60</v>
      </c>
      <c r="D411" s="21" t="s">
        <v>25</v>
      </c>
      <c r="E411" s="21" t="s">
        <v>379</v>
      </c>
      <c r="F411" s="21"/>
      <c r="G411" s="22">
        <f>G412</f>
        <v>2000</v>
      </c>
      <c r="H411" s="10">
        <f>H412</f>
        <v>0</v>
      </c>
      <c r="I411" s="10">
        <f>I412</f>
        <v>0</v>
      </c>
      <c r="J411" s="10">
        <f>J412</f>
        <v>0</v>
      </c>
      <c r="K411" s="10">
        <f t="shared" ref="K411:Q411" si="202">K412</f>
        <v>0</v>
      </c>
      <c r="L411" s="10">
        <f t="shared" si="202"/>
        <v>0</v>
      </c>
      <c r="M411" s="10">
        <f t="shared" si="202"/>
        <v>0</v>
      </c>
      <c r="N411" s="10">
        <f t="shared" si="202"/>
        <v>0</v>
      </c>
      <c r="O411" s="10">
        <f t="shared" si="202"/>
        <v>2000</v>
      </c>
      <c r="P411" s="10">
        <f t="shared" si="202"/>
        <v>-350.5348899999999</v>
      </c>
      <c r="Q411" s="10">
        <f t="shared" si="202"/>
        <v>1649.4651100000001</v>
      </c>
    </row>
    <row r="412" spans="1:17" hidden="1">
      <c r="A412" s="31" t="s">
        <v>46</v>
      </c>
      <c r="B412" s="27" t="s">
        <v>30</v>
      </c>
      <c r="C412" s="27" t="s">
        <v>60</v>
      </c>
      <c r="D412" s="27" t="s">
        <v>25</v>
      </c>
      <c r="E412" s="27" t="s">
        <v>379</v>
      </c>
      <c r="F412" s="27" t="s">
        <v>47</v>
      </c>
      <c r="G412" s="28">
        <v>2000</v>
      </c>
      <c r="H412" s="107"/>
      <c r="I412" s="108"/>
      <c r="J412" s="108"/>
      <c r="K412" s="108"/>
      <c r="L412" s="108"/>
      <c r="M412" s="108"/>
      <c r="N412" s="108"/>
      <c r="O412" s="298">
        <f t="shared" si="173"/>
        <v>2000</v>
      </c>
      <c r="P412" s="287">
        <f>Q412-O412</f>
        <v>-350.5348899999999</v>
      </c>
      <c r="Q412" s="8">
        <v>1649.4651100000001</v>
      </c>
    </row>
    <row r="413" spans="1:17" s="23" customFormat="1" ht="25.5" hidden="1">
      <c r="A413" s="20" t="s">
        <v>380</v>
      </c>
      <c r="B413" s="21" t="s">
        <v>30</v>
      </c>
      <c r="C413" s="21" t="s">
        <v>60</v>
      </c>
      <c r="D413" s="21" t="s">
        <v>25</v>
      </c>
      <c r="E413" s="21" t="s">
        <v>381</v>
      </c>
      <c r="F413" s="21"/>
      <c r="G413" s="22">
        <f>G414</f>
        <v>146</v>
      </c>
      <c r="H413" s="10">
        <f>H414</f>
        <v>0</v>
      </c>
      <c r="I413" s="10">
        <f>I414</f>
        <v>0</v>
      </c>
      <c r="J413" s="10">
        <f>J414</f>
        <v>0</v>
      </c>
      <c r="K413" s="10">
        <f t="shared" ref="K413:Q413" si="203">K414</f>
        <v>0</v>
      </c>
      <c r="L413" s="10">
        <f t="shared" si="203"/>
        <v>0</v>
      </c>
      <c r="M413" s="10">
        <f t="shared" si="203"/>
        <v>0</v>
      </c>
      <c r="N413" s="10">
        <f t="shared" si="203"/>
        <v>0</v>
      </c>
      <c r="O413" s="10">
        <f t="shared" si="203"/>
        <v>146</v>
      </c>
      <c r="P413" s="10">
        <f t="shared" si="203"/>
        <v>0</v>
      </c>
      <c r="Q413" s="10">
        <f t="shared" si="203"/>
        <v>146</v>
      </c>
    </row>
    <row r="414" spans="1:17" hidden="1">
      <c r="A414" s="17" t="s">
        <v>92</v>
      </c>
      <c r="B414" s="27" t="s">
        <v>30</v>
      </c>
      <c r="C414" s="27" t="s">
        <v>60</v>
      </c>
      <c r="D414" s="27" t="s">
        <v>25</v>
      </c>
      <c r="E414" s="27" t="s">
        <v>381</v>
      </c>
      <c r="F414" s="27" t="s">
        <v>93</v>
      </c>
      <c r="G414" s="28">
        <v>146</v>
      </c>
      <c r="H414" s="107"/>
      <c r="I414" s="108"/>
      <c r="J414" s="108"/>
      <c r="K414" s="108"/>
      <c r="L414" s="108"/>
      <c r="M414" s="108"/>
      <c r="N414" s="108"/>
      <c r="O414" s="298">
        <f t="shared" si="173"/>
        <v>146</v>
      </c>
      <c r="P414" s="287">
        <f>Q414-O414</f>
        <v>0</v>
      </c>
      <c r="Q414" s="8">
        <v>146</v>
      </c>
    </row>
    <row r="415" spans="1:17" s="23" customFormat="1" hidden="1">
      <c r="A415" s="20" t="s">
        <v>382</v>
      </c>
      <c r="B415" s="21" t="s">
        <v>30</v>
      </c>
      <c r="C415" s="21" t="s">
        <v>60</v>
      </c>
      <c r="D415" s="21" t="s">
        <v>25</v>
      </c>
      <c r="E415" s="21" t="s">
        <v>383</v>
      </c>
      <c r="F415" s="21"/>
      <c r="G415" s="22">
        <f>G416</f>
        <v>979.25900000000001</v>
      </c>
      <c r="H415" s="10">
        <f>H416</f>
        <v>0</v>
      </c>
      <c r="I415" s="10">
        <f>I416</f>
        <v>0</v>
      </c>
      <c r="J415" s="10">
        <f>J416</f>
        <v>0</v>
      </c>
      <c r="K415" s="10">
        <f t="shared" ref="K415:Q415" si="204">K416</f>
        <v>0</v>
      </c>
      <c r="L415" s="10">
        <f t="shared" si="204"/>
        <v>0</v>
      </c>
      <c r="M415" s="10">
        <f t="shared" si="204"/>
        <v>0</v>
      </c>
      <c r="N415" s="10">
        <f t="shared" si="204"/>
        <v>0</v>
      </c>
      <c r="O415" s="10">
        <f t="shared" si="204"/>
        <v>979.25900000000001</v>
      </c>
      <c r="P415" s="10">
        <f t="shared" si="204"/>
        <v>0</v>
      </c>
      <c r="Q415" s="10">
        <f t="shared" si="204"/>
        <v>979.25900000000001</v>
      </c>
    </row>
    <row r="416" spans="1:17" hidden="1">
      <c r="A416" s="31" t="s">
        <v>46</v>
      </c>
      <c r="B416" s="27" t="s">
        <v>30</v>
      </c>
      <c r="C416" s="27" t="s">
        <v>60</v>
      </c>
      <c r="D416" s="27" t="s">
        <v>25</v>
      </c>
      <c r="E416" s="27" t="s">
        <v>383</v>
      </c>
      <c r="F416" s="27" t="s">
        <v>47</v>
      </c>
      <c r="G416" s="28">
        <v>979.25900000000001</v>
      </c>
      <c r="H416" s="107"/>
      <c r="I416" s="108"/>
      <c r="J416" s="108"/>
      <c r="K416" s="108"/>
      <c r="L416" s="108"/>
      <c r="M416" s="108"/>
      <c r="N416" s="108"/>
      <c r="O416" s="298">
        <f t="shared" si="173"/>
        <v>979.25900000000001</v>
      </c>
      <c r="P416" s="287">
        <f>Q416-O416</f>
        <v>0</v>
      </c>
      <c r="Q416" s="8">
        <v>979.25900000000001</v>
      </c>
    </row>
    <row r="417" spans="1:18" s="100" customFormat="1" ht="38.25" hidden="1">
      <c r="A417" s="11" t="s">
        <v>384</v>
      </c>
      <c r="B417" s="12" t="s">
        <v>30</v>
      </c>
      <c r="C417" s="12" t="s">
        <v>60</v>
      </c>
      <c r="D417" s="12" t="s">
        <v>25</v>
      </c>
      <c r="E417" s="12" t="s">
        <v>385</v>
      </c>
      <c r="F417" s="12"/>
      <c r="G417" s="10">
        <f>G418+G419+G420+G421+G422+G423+G424+G425</f>
        <v>291244.3</v>
      </c>
      <c r="H417" s="10">
        <f>H418+H419+H420+H421+H422+H423+H424+H425</f>
        <v>-27068.988499999999</v>
      </c>
      <c r="I417" s="10">
        <f>I418+I419+I420+I421+I422+I423+I424+I425</f>
        <v>0</v>
      </c>
      <c r="J417" s="10">
        <f>J418+J419+J420+J421+J422+J423+J424+J425</f>
        <v>0</v>
      </c>
      <c r="K417" s="10">
        <f t="shared" ref="K417:Q417" si="205">K418+K419+K420+K421+K422+K423+K424+K425</f>
        <v>0</v>
      </c>
      <c r="L417" s="10">
        <f t="shared" si="205"/>
        <v>-1158.2701999999999</v>
      </c>
      <c r="M417" s="10">
        <f t="shared" si="205"/>
        <v>0</v>
      </c>
      <c r="N417" s="10">
        <f t="shared" si="205"/>
        <v>0</v>
      </c>
      <c r="O417" s="10">
        <f t="shared" si="205"/>
        <v>263017.04129999998</v>
      </c>
      <c r="P417" s="10">
        <f t="shared" si="205"/>
        <v>-1918.7730500000173</v>
      </c>
      <c r="Q417" s="10">
        <f t="shared" si="205"/>
        <v>261098.26824999996</v>
      </c>
    </row>
    <row r="418" spans="1:18" hidden="1">
      <c r="A418" s="17" t="s">
        <v>33</v>
      </c>
      <c r="B418" s="27" t="s">
        <v>30</v>
      </c>
      <c r="C418" s="27" t="s">
        <v>60</v>
      </c>
      <c r="D418" s="27" t="s">
        <v>25</v>
      </c>
      <c r="E418" s="27" t="s">
        <v>385</v>
      </c>
      <c r="F418" s="27" t="s">
        <v>209</v>
      </c>
      <c r="G418" s="28">
        <v>27199.4</v>
      </c>
      <c r="H418" s="107"/>
      <c r="I418" s="108"/>
      <c r="J418" s="108"/>
      <c r="K418" s="108"/>
      <c r="L418" s="108">
        <v>-1433.1</v>
      </c>
      <c r="M418" s="108"/>
      <c r="N418" s="108"/>
      <c r="O418" s="298">
        <f t="shared" si="173"/>
        <v>25766.300000000003</v>
      </c>
      <c r="P418" s="287">
        <f>Q418-O418</f>
        <v>0</v>
      </c>
      <c r="Q418" s="8">
        <v>25766.3</v>
      </c>
    </row>
    <row r="419" spans="1:18" hidden="1">
      <c r="A419" s="31" t="s">
        <v>38</v>
      </c>
      <c r="B419" s="27" t="s">
        <v>30</v>
      </c>
      <c r="C419" s="27" t="s">
        <v>60</v>
      </c>
      <c r="D419" s="27" t="s">
        <v>25</v>
      </c>
      <c r="E419" s="27" t="s">
        <v>385</v>
      </c>
      <c r="F419" s="27" t="s">
        <v>83</v>
      </c>
      <c r="G419" s="28">
        <v>1135.7</v>
      </c>
      <c r="H419" s="107"/>
      <c r="I419" s="108">
        <f>-15+2+4+2.15+2.4</f>
        <v>-4.4499999999999993</v>
      </c>
      <c r="J419" s="108"/>
      <c r="K419" s="108">
        <f>4.9+7.16072</f>
        <v>12.06072</v>
      </c>
      <c r="L419" s="108">
        <f>45.0699+2.05</f>
        <v>47.119899999999994</v>
      </c>
      <c r="M419" s="108"/>
      <c r="N419" s="108"/>
      <c r="O419" s="298">
        <f t="shared" si="173"/>
        <v>1190.4306199999999</v>
      </c>
      <c r="P419" s="287">
        <f>Q419-O419</f>
        <v>-352.70327999999984</v>
      </c>
      <c r="Q419" s="8">
        <v>837.72734000000003</v>
      </c>
    </row>
    <row r="420" spans="1:18" ht="25.5" hidden="1">
      <c r="A420" s="31" t="s">
        <v>44</v>
      </c>
      <c r="B420" s="27" t="s">
        <v>30</v>
      </c>
      <c r="C420" s="27" t="s">
        <v>60</v>
      </c>
      <c r="D420" s="27" t="s">
        <v>25</v>
      </c>
      <c r="E420" s="27" t="s">
        <v>385</v>
      </c>
      <c r="F420" s="27" t="s">
        <v>45</v>
      </c>
      <c r="G420" s="28">
        <v>198.3</v>
      </c>
      <c r="H420" s="107"/>
      <c r="I420" s="108">
        <v>5</v>
      </c>
      <c r="J420" s="108"/>
      <c r="K420" s="108">
        <v>27.99</v>
      </c>
      <c r="L420" s="108">
        <v>-4</v>
      </c>
      <c r="M420" s="108"/>
      <c r="N420" s="108"/>
      <c r="O420" s="298">
        <f t="shared" si="173"/>
        <v>227.29000000000002</v>
      </c>
      <c r="P420" s="287">
        <f t="shared" ref="P420:P425" si="206">Q420-O420</f>
        <v>-17.756000000000029</v>
      </c>
      <c r="Q420" s="8">
        <v>209.53399999999999</v>
      </c>
    </row>
    <row r="421" spans="1:18" hidden="1">
      <c r="A421" s="31" t="s">
        <v>46</v>
      </c>
      <c r="B421" s="27" t="s">
        <v>30</v>
      </c>
      <c r="C421" s="27" t="s">
        <v>60</v>
      </c>
      <c r="D421" s="27" t="s">
        <v>25</v>
      </c>
      <c r="E421" s="27" t="s">
        <v>385</v>
      </c>
      <c r="F421" s="27" t="s">
        <v>47</v>
      </c>
      <c r="G421" s="28">
        <v>14988</v>
      </c>
      <c r="H421" s="107">
        <v>77.465400000000002</v>
      </c>
      <c r="I421" s="108">
        <f>-2-5-4-2.15-2.4-1.077</f>
        <v>-16.627000000000002</v>
      </c>
      <c r="J421" s="108"/>
      <c r="K421" s="108">
        <f>-4.9-7.16072-27.99</f>
        <v>-40.050719999999998</v>
      </c>
      <c r="L421" s="108">
        <f>-26.0699-2.05</f>
        <v>-28.119900000000001</v>
      </c>
      <c r="M421" s="108"/>
      <c r="N421" s="108"/>
      <c r="O421" s="298">
        <f t="shared" si="173"/>
        <v>14980.667780000002</v>
      </c>
      <c r="P421" s="287">
        <f t="shared" si="206"/>
        <v>-587.64646000000175</v>
      </c>
      <c r="Q421" s="8">
        <v>14393.02132</v>
      </c>
    </row>
    <row r="422" spans="1:18" ht="38.25" hidden="1">
      <c r="A422" s="122" t="s">
        <v>386</v>
      </c>
      <c r="B422" s="27" t="s">
        <v>30</v>
      </c>
      <c r="C422" s="27" t="s">
        <v>60</v>
      </c>
      <c r="D422" s="27" t="s">
        <v>25</v>
      </c>
      <c r="E422" s="27" t="s">
        <v>385</v>
      </c>
      <c r="F422" s="27" t="s">
        <v>99</v>
      </c>
      <c r="G422" s="28">
        <v>242182.6</v>
      </c>
      <c r="H422" s="107">
        <f>-27673.31+526.8561</f>
        <v>-27146.4539</v>
      </c>
      <c r="I422" s="108"/>
      <c r="J422" s="108"/>
      <c r="K422" s="108"/>
      <c r="L422" s="108">
        <v>326.5</v>
      </c>
      <c r="M422" s="108"/>
      <c r="N422" s="108"/>
      <c r="O422" s="298">
        <f t="shared" si="173"/>
        <v>215362.64610000001</v>
      </c>
      <c r="P422" s="287">
        <f t="shared" si="206"/>
        <v>-725.00804000001517</v>
      </c>
      <c r="Q422" s="8">
        <v>214637.63806</v>
      </c>
    </row>
    <row r="423" spans="1:18" hidden="1">
      <c r="A423" s="17" t="s">
        <v>92</v>
      </c>
      <c r="B423" s="27" t="s">
        <v>30</v>
      </c>
      <c r="C423" s="27" t="s">
        <v>60</v>
      </c>
      <c r="D423" s="27" t="s">
        <v>25</v>
      </c>
      <c r="E423" s="27" t="s">
        <v>385</v>
      </c>
      <c r="F423" s="27" t="s">
        <v>93</v>
      </c>
      <c r="G423" s="28">
        <v>5154.5</v>
      </c>
      <c r="H423" s="29"/>
      <c r="I423" s="30"/>
      <c r="J423" s="30"/>
      <c r="K423" s="30"/>
      <c r="L423" s="30">
        <f>-93.7702+42.1</f>
        <v>-51.670200000000001</v>
      </c>
      <c r="M423" s="30"/>
      <c r="N423" s="30"/>
      <c r="O423" s="298">
        <f t="shared" si="173"/>
        <v>5102.8298000000004</v>
      </c>
      <c r="P423" s="287">
        <f t="shared" si="206"/>
        <v>-241.00070000000051</v>
      </c>
      <c r="Q423" s="8">
        <v>4861.8290999999999</v>
      </c>
    </row>
    <row r="424" spans="1:18" hidden="1">
      <c r="A424" s="33" t="s">
        <v>48</v>
      </c>
      <c r="B424" s="27" t="s">
        <v>30</v>
      </c>
      <c r="C424" s="27" t="s">
        <v>60</v>
      </c>
      <c r="D424" s="27" t="s">
        <v>25</v>
      </c>
      <c r="E424" s="27" t="s">
        <v>385</v>
      </c>
      <c r="F424" s="27" t="s">
        <v>49</v>
      </c>
      <c r="G424" s="28">
        <v>378.18</v>
      </c>
      <c r="H424" s="29"/>
      <c r="I424" s="30">
        <v>1.077</v>
      </c>
      <c r="J424" s="30"/>
      <c r="K424" s="30"/>
      <c r="L424" s="30"/>
      <c r="M424" s="30"/>
      <c r="N424" s="30"/>
      <c r="O424" s="298">
        <f t="shared" si="173"/>
        <v>379.25700000000001</v>
      </c>
      <c r="P424" s="287">
        <f t="shared" si="206"/>
        <v>2.529989999999998</v>
      </c>
      <c r="Q424" s="8">
        <v>381.78699</v>
      </c>
    </row>
    <row r="425" spans="1:18" hidden="1">
      <c r="A425" s="33" t="s">
        <v>50</v>
      </c>
      <c r="B425" s="27" t="s">
        <v>30</v>
      </c>
      <c r="C425" s="27" t="s">
        <v>60</v>
      </c>
      <c r="D425" s="27" t="s">
        <v>25</v>
      </c>
      <c r="E425" s="27" t="s">
        <v>385</v>
      </c>
      <c r="F425" s="27" t="s">
        <v>51</v>
      </c>
      <c r="G425" s="28">
        <v>7.62</v>
      </c>
      <c r="H425" s="29"/>
      <c r="I425" s="30">
        <f>15</f>
        <v>15</v>
      </c>
      <c r="J425" s="30"/>
      <c r="K425" s="30"/>
      <c r="L425" s="30">
        <v>-15</v>
      </c>
      <c r="M425" s="30"/>
      <c r="N425" s="30"/>
      <c r="O425" s="298">
        <f t="shared" si="173"/>
        <v>7.620000000000001</v>
      </c>
      <c r="P425" s="287">
        <f t="shared" si="206"/>
        <v>2.8114399999999993</v>
      </c>
      <c r="Q425" s="8">
        <v>10.43144</v>
      </c>
    </row>
    <row r="426" spans="1:18" s="23" customFormat="1" ht="38.25" hidden="1">
      <c r="A426" s="123" t="s">
        <v>387</v>
      </c>
      <c r="B426" s="21" t="s">
        <v>30</v>
      </c>
      <c r="C426" s="21" t="s">
        <v>60</v>
      </c>
      <c r="D426" s="21" t="s">
        <v>25</v>
      </c>
      <c r="E426" s="21" t="s">
        <v>388</v>
      </c>
      <c r="F426" s="21"/>
      <c r="G426" s="22">
        <f>G427</f>
        <v>0</v>
      </c>
      <c r="H426" s="22">
        <f t="shared" ref="H426:Q426" si="207">H427</f>
        <v>0</v>
      </c>
      <c r="I426" s="22">
        <f t="shared" si="207"/>
        <v>0</v>
      </c>
      <c r="J426" s="22">
        <f t="shared" si="207"/>
        <v>0</v>
      </c>
      <c r="K426" s="22">
        <f t="shared" si="207"/>
        <v>0</v>
      </c>
      <c r="L426" s="22">
        <f t="shared" si="207"/>
        <v>132.54094000000001</v>
      </c>
      <c r="M426" s="22">
        <f t="shared" si="207"/>
        <v>0</v>
      </c>
      <c r="N426" s="22">
        <f t="shared" si="207"/>
        <v>0</v>
      </c>
      <c r="O426" s="22">
        <f t="shared" si="207"/>
        <v>132.54094000000001</v>
      </c>
      <c r="P426" s="22">
        <f t="shared" si="207"/>
        <v>40.532600000000002</v>
      </c>
      <c r="Q426" s="22">
        <f t="shared" si="207"/>
        <v>173.07354000000001</v>
      </c>
    </row>
    <row r="427" spans="1:18" hidden="1">
      <c r="A427" s="17" t="s">
        <v>92</v>
      </c>
      <c r="B427" s="27" t="s">
        <v>30</v>
      </c>
      <c r="C427" s="27" t="s">
        <v>60</v>
      </c>
      <c r="D427" s="27" t="s">
        <v>25</v>
      </c>
      <c r="E427" s="27" t="s">
        <v>388</v>
      </c>
      <c r="F427" s="27" t="s">
        <v>93</v>
      </c>
      <c r="G427" s="28"/>
      <c r="H427" s="29"/>
      <c r="I427" s="30"/>
      <c r="J427" s="30"/>
      <c r="K427" s="30"/>
      <c r="L427" s="30">
        <f>93.7702+38.77074</f>
        <v>132.54094000000001</v>
      </c>
      <c r="M427" s="30"/>
      <c r="N427" s="30"/>
      <c r="O427" s="298">
        <f t="shared" si="173"/>
        <v>132.54094000000001</v>
      </c>
      <c r="P427" s="287">
        <f>Q427-O427</f>
        <v>40.532600000000002</v>
      </c>
      <c r="Q427" s="8">
        <v>173.07354000000001</v>
      </c>
    </row>
    <row r="428" spans="1:18" s="23" customFormat="1" ht="22.5">
      <c r="A428" s="496" t="s">
        <v>389</v>
      </c>
      <c r="B428" s="466" t="s">
        <v>30</v>
      </c>
      <c r="C428" s="466" t="s">
        <v>60</v>
      </c>
      <c r="D428" s="466" t="s">
        <v>25</v>
      </c>
      <c r="E428" s="466" t="s">
        <v>390</v>
      </c>
      <c r="F428" s="466"/>
      <c r="G428" s="467">
        <f>G429+G430</f>
        <v>0</v>
      </c>
      <c r="H428" s="467">
        <f>H429+H430</f>
        <v>1699.2650699999999</v>
      </c>
      <c r="I428" s="467">
        <f>I429+I430</f>
        <v>2923.9332099999997</v>
      </c>
      <c r="J428" s="467">
        <f>J429+J430</f>
        <v>0</v>
      </c>
      <c r="K428" s="467">
        <f t="shared" ref="K428:Q428" si="208">K429+K430</f>
        <v>0</v>
      </c>
      <c r="L428" s="467">
        <f t="shared" si="208"/>
        <v>54.749839999999999</v>
      </c>
      <c r="M428" s="468">
        <f t="shared" si="208"/>
        <v>0</v>
      </c>
      <c r="N428" s="413">
        <f t="shared" si="208"/>
        <v>0</v>
      </c>
      <c r="O428" s="89">
        <f t="shared" si="208"/>
        <v>4677.94812</v>
      </c>
      <c r="P428" s="475">
        <f t="shared" si="208"/>
        <v>0</v>
      </c>
      <c r="Q428" s="468">
        <f t="shared" si="208"/>
        <v>4677.94812</v>
      </c>
      <c r="R428" s="125"/>
    </row>
    <row r="429" spans="1:18">
      <c r="A429" s="395" t="s">
        <v>38</v>
      </c>
      <c r="B429" s="390" t="s">
        <v>30</v>
      </c>
      <c r="C429" s="390" t="s">
        <v>60</v>
      </c>
      <c r="D429" s="390" t="s">
        <v>25</v>
      </c>
      <c r="E429" s="390" t="s">
        <v>390</v>
      </c>
      <c r="F429" s="390" t="s">
        <v>83</v>
      </c>
      <c r="G429" s="67"/>
      <c r="H429" s="114">
        <v>695.97653000000003</v>
      </c>
      <c r="I429" s="95">
        <f>11.47003</f>
        <v>11.47003</v>
      </c>
      <c r="J429" s="95"/>
      <c r="K429" s="95"/>
      <c r="L429" s="95"/>
      <c r="M429" s="497"/>
      <c r="N429" s="418"/>
      <c r="O429" s="378">
        <f t="shared" ref="O429:O430" si="209">I429+H429+G429+J429+K429+L429+M429+N429</f>
        <v>707.44655999999998</v>
      </c>
      <c r="P429" s="494">
        <f>Q429-O429</f>
        <v>0</v>
      </c>
      <c r="Q429" s="495">
        <v>707.44655999999998</v>
      </c>
    </row>
    <row r="430" spans="1:18">
      <c r="A430" s="370" t="s">
        <v>92</v>
      </c>
      <c r="B430" s="390" t="s">
        <v>30</v>
      </c>
      <c r="C430" s="390" t="s">
        <v>60</v>
      </c>
      <c r="D430" s="390" t="s">
        <v>25</v>
      </c>
      <c r="E430" s="390" t="s">
        <v>390</v>
      </c>
      <c r="F430" s="390" t="s">
        <v>93</v>
      </c>
      <c r="G430" s="67"/>
      <c r="H430" s="114">
        <v>1003.28854</v>
      </c>
      <c r="I430" s="95">
        <f>5.26318+2907.2</f>
        <v>2912.4631799999997</v>
      </c>
      <c r="J430" s="95"/>
      <c r="K430" s="95"/>
      <c r="L430" s="95">
        <v>54.749839999999999</v>
      </c>
      <c r="M430" s="497"/>
      <c r="N430" s="418"/>
      <c r="O430" s="378">
        <f t="shared" si="209"/>
        <v>3970.5015599999997</v>
      </c>
      <c r="P430" s="494">
        <f>Q430-O430</f>
        <v>0</v>
      </c>
      <c r="Q430" s="495">
        <v>3970.5015600000002</v>
      </c>
    </row>
    <row r="431" spans="1:18" s="23" customFormat="1" ht="56.25">
      <c r="A431" s="403" t="s">
        <v>391</v>
      </c>
      <c r="B431" s="389" t="s">
        <v>30</v>
      </c>
      <c r="C431" s="389" t="s">
        <v>60</v>
      </c>
      <c r="D431" s="389" t="s">
        <v>25</v>
      </c>
      <c r="E431" s="389" t="s">
        <v>392</v>
      </c>
      <c r="F431" s="389"/>
      <c r="G431" s="112">
        <f>G432+G433</f>
        <v>0</v>
      </c>
      <c r="H431" s="112">
        <f>H432+H433</f>
        <v>0</v>
      </c>
      <c r="I431" s="112">
        <f>I432+I433</f>
        <v>0</v>
      </c>
      <c r="J431" s="112">
        <f>J432+J433</f>
        <v>98788</v>
      </c>
      <c r="K431" s="112">
        <f t="shared" ref="K431:Q431" si="210">K432+K433</f>
        <v>0</v>
      </c>
      <c r="L431" s="112">
        <f t="shared" si="210"/>
        <v>0</v>
      </c>
      <c r="M431" s="469">
        <f t="shared" si="210"/>
        <v>0</v>
      </c>
      <c r="N431" s="413">
        <f t="shared" si="210"/>
        <v>0</v>
      </c>
      <c r="O431" s="283">
        <f t="shared" si="210"/>
        <v>98788</v>
      </c>
      <c r="P431" s="515">
        <f t="shared" si="210"/>
        <v>6635.6999999999971</v>
      </c>
      <c r="Q431" s="469">
        <f t="shared" si="210"/>
        <v>105423.7</v>
      </c>
    </row>
    <row r="432" spans="1:18">
      <c r="A432" s="370" t="s">
        <v>33</v>
      </c>
      <c r="B432" s="390" t="s">
        <v>30</v>
      </c>
      <c r="C432" s="390" t="s">
        <v>60</v>
      </c>
      <c r="D432" s="390" t="s">
        <v>25</v>
      </c>
      <c r="E432" s="390" t="s">
        <v>392</v>
      </c>
      <c r="F432" s="390" t="s">
        <v>209</v>
      </c>
      <c r="G432" s="67"/>
      <c r="H432" s="114"/>
      <c r="I432" s="95"/>
      <c r="J432" s="95">
        <v>13446.9</v>
      </c>
      <c r="K432" s="95"/>
      <c r="L432" s="95"/>
      <c r="M432" s="497"/>
      <c r="N432" s="418"/>
      <c r="O432" s="378">
        <f t="shared" ref="O432:O491" si="211">I432+H432+G432+J432+K432+L432+M432+N432</f>
        <v>13446.9</v>
      </c>
      <c r="P432" s="494">
        <f>Q432-O432</f>
        <v>967.5</v>
      </c>
      <c r="Q432" s="497">
        <v>14414.4</v>
      </c>
    </row>
    <row r="433" spans="1:17" ht="33.75">
      <c r="A433" s="404" t="s">
        <v>386</v>
      </c>
      <c r="B433" s="390" t="s">
        <v>30</v>
      </c>
      <c r="C433" s="390" t="s">
        <v>60</v>
      </c>
      <c r="D433" s="390" t="s">
        <v>25</v>
      </c>
      <c r="E433" s="390" t="s">
        <v>392</v>
      </c>
      <c r="F433" s="390" t="s">
        <v>99</v>
      </c>
      <c r="G433" s="67"/>
      <c r="H433" s="114"/>
      <c r="I433" s="95"/>
      <c r="J433" s="95">
        <v>85341.1</v>
      </c>
      <c r="K433" s="95"/>
      <c r="L433" s="95"/>
      <c r="M433" s="497"/>
      <c r="N433" s="418"/>
      <c r="O433" s="378">
        <f t="shared" si="211"/>
        <v>85341.1</v>
      </c>
      <c r="P433" s="494">
        <f t="shared" ref="P433:P496" si="212">Q433-O433</f>
        <v>5668.1999999999971</v>
      </c>
      <c r="Q433" s="497">
        <v>91009.3</v>
      </c>
    </row>
    <row r="434" spans="1:17" ht="22.5">
      <c r="A434" s="403" t="s">
        <v>393</v>
      </c>
      <c r="B434" s="389" t="s">
        <v>30</v>
      </c>
      <c r="C434" s="389" t="s">
        <v>60</v>
      </c>
      <c r="D434" s="389" t="s">
        <v>25</v>
      </c>
      <c r="E434" s="389" t="s">
        <v>394</v>
      </c>
      <c r="F434" s="389"/>
      <c r="G434" s="112">
        <f>G435+G436</f>
        <v>0</v>
      </c>
      <c r="H434" s="112">
        <f t="shared" ref="H434:Q434" si="213">H435+H436</f>
        <v>0</v>
      </c>
      <c r="I434" s="112">
        <f t="shared" si="213"/>
        <v>0</v>
      </c>
      <c r="J434" s="112">
        <f t="shared" si="213"/>
        <v>0</v>
      </c>
      <c r="K434" s="112">
        <f t="shared" si="213"/>
        <v>500</v>
      </c>
      <c r="L434" s="112">
        <f t="shared" si="213"/>
        <v>0</v>
      </c>
      <c r="M434" s="469">
        <f t="shared" si="213"/>
        <v>0</v>
      </c>
      <c r="N434" s="413">
        <f t="shared" si="213"/>
        <v>0</v>
      </c>
      <c r="O434" s="283">
        <f t="shared" si="213"/>
        <v>500</v>
      </c>
      <c r="P434" s="515">
        <f t="shared" si="213"/>
        <v>0</v>
      </c>
      <c r="Q434" s="469">
        <f t="shared" si="213"/>
        <v>500</v>
      </c>
    </row>
    <row r="435" spans="1:17">
      <c r="A435" s="395" t="s">
        <v>46</v>
      </c>
      <c r="B435" s="390" t="s">
        <v>30</v>
      </c>
      <c r="C435" s="390" t="s">
        <v>60</v>
      </c>
      <c r="D435" s="390" t="s">
        <v>25</v>
      </c>
      <c r="E435" s="390" t="s">
        <v>394</v>
      </c>
      <c r="F435" s="390" t="s">
        <v>47</v>
      </c>
      <c r="G435" s="67"/>
      <c r="H435" s="114"/>
      <c r="I435" s="95"/>
      <c r="J435" s="95"/>
      <c r="K435" s="95">
        <v>24.777000000000001</v>
      </c>
      <c r="L435" s="95"/>
      <c r="M435" s="497"/>
      <c r="N435" s="418"/>
      <c r="O435" s="378">
        <f t="shared" si="211"/>
        <v>24.777000000000001</v>
      </c>
      <c r="P435" s="494">
        <f t="shared" si="212"/>
        <v>0</v>
      </c>
      <c r="Q435" s="497">
        <v>24.777000000000001</v>
      </c>
    </row>
    <row r="436" spans="1:17">
      <c r="A436" s="370" t="s">
        <v>92</v>
      </c>
      <c r="B436" s="390" t="s">
        <v>30</v>
      </c>
      <c r="C436" s="390" t="s">
        <v>60</v>
      </c>
      <c r="D436" s="390" t="s">
        <v>25</v>
      </c>
      <c r="E436" s="390" t="s">
        <v>394</v>
      </c>
      <c r="F436" s="390" t="s">
        <v>93</v>
      </c>
      <c r="G436" s="67"/>
      <c r="H436" s="114"/>
      <c r="I436" s="95"/>
      <c r="J436" s="95"/>
      <c r="K436" s="95">
        <v>475.22300000000001</v>
      </c>
      <c r="L436" s="95"/>
      <c r="M436" s="497"/>
      <c r="N436" s="418"/>
      <c r="O436" s="378">
        <f t="shared" si="211"/>
        <v>475.22300000000001</v>
      </c>
      <c r="P436" s="494">
        <f t="shared" si="212"/>
        <v>0</v>
      </c>
      <c r="Q436" s="497">
        <v>475.22300000000001</v>
      </c>
    </row>
    <row r="437" spans="1:17" ht="22.5">
      <c r="A437" s="403" t="s">
        <v>395</v>
      </c>
      <c r="B437" s="389" t="s">
        <v>30</v>
      </c>
      <c r="C437" s="389" t="s">
        <v>60</v>
      </c>
      <c r="D437" s="389" t="s">
        <v>25</v>
      </c>
      <c r="E437" s="389" t="s">
        <v>396</v>
      </c>
      <c r="F437" s="389"/>
      <c r="G437" s="112">
        <f>G438+G439</f>
        <v>0</v>
      </c>
      <c r="H437" s="112">
        <f t="shared" ref="H437:Q437" si="214">H438+H439</f>
        <v>0</v>
      </c>
      <c r="I437" s="112">
        <f t="shared" si="214"/>
        <v>0</v>
      </c>
      <c r="J437" s="112">
        <f t="shared" si="214"/>
        <v>0</v>
      </c>
      <c r="K437" s="112">
        <f t="shared" si="214"/>
        <v>220</v>
      </c>
      <c r="L437" s="112">
        <f t="shared" si="214"/>
        <v>0</v>
      </c>
      <c r="M437" s="469">
        <f t="shared" si="214"/>
        <v>0</v>
      </c>
      <c r="N437" s="413">
        <f t="shared" si="214"/>
        <v>0</v>
      </c>
      <c r="O437" s="283">
        <f t="shared" si="214"/>
        <v>220</v>
      </c>
      <c r="P437" s="515">
        <f t="shared" si="214"/>
        <v>0</v>
      </c>
      <c r="Q437" s="469">
        <f t="shared" si="214"/>
        <v>220</v>
      </c>
    </row>
    <row r="438" spans="1:17">
      <c r="A438" s="395" t="s">
        <v>46</v>
      </c>
      <c r="B438" s="390" t="s">
        <v>30</v>
      </c>
      <c r="C438" s="390" t="s">
        <v>60</v>
      </c>
      <c r="D438" s="390" t="s">
        <v>25</v>
      </c>
      <c r="E438" s="390" t="s">
        <v>396</v>
      </c>
      <c r="F438" s="390" t="s">
        <v>47</v>
      </c>
      <c r="G438" s="67"/>
      <c r="H438" s="114"/>
      <c r="I438" s="95"/>
      <c r="J438" s="95"/>
      <c r="K438" s="95">
        <v>107.5</v>
      </c>
      <c r="L438" s="95"/>
      <c r="M438" s="497"/>
      <c r="N438" s="418"/>
      <c r="O438" s="378">
        <f t="shared" si="211"/>
        <v>107.5</v>
      </c>
      <c r="P438" s="494">
        <f t="shared" si="212"/>
        <v>0</v>
      </c>
      <c r="Q438" s="497">
        <v>107.5</v>
      </c>
    </row>
    <row r="439" spans="1:17">
      <c r="A439" s="370" t="s">
        <v>92</v>
      </c>
      <c r="B439" s="390" t="s">
        <v>30</v>
      </c>
      <c r="C439" s="390" t="s">
        <v>60</v>
      </c>
      <c r="D439" s="390" t="s">
        <v>25</v>
      </c>
      <c r="E439" s="390" t="s">
        <v>396</v>
      </c>
      <c r="F439" s="390" t="s">
        <v>93</v>
      </c>
      <c r="G439" s="67"/>
      <c r="H439" s="114"/>
      <c r="I439" s="95"/>
      <c r="J439" s="95"/>
      <c r="K439" s="95">
        <v>112.5</v>
      </c>
      <c r="L439" s="95"/>
      <c r="M439" s="497"/>
      <c r="N439" s="418"/>
      <c r="O439" s="378">
        <f t="shared" si="211"/>
        <v>112.5</v>
      </c>
      <c r="P439" s="494">
        <f t="shared" si="212"/>
        <v>0</v>
      </c>
      <c r="Q439" s="497">
        <v>112.5</v>
      </c>
    </row>
    <row r="440" spans="1:17" ht="13.5" thickBot="1">
      <c r="A440" s="511" t="s">
        <v>397</v>
      </c>
      <c r="B440" s="512"/>
      <c r="C440" s="512" t="s">
        <v>60</v>
      </c>
      <c r="D440" s="512" t="s">
        <v>31</v>
      </c>
      <c r="E440" s="471"/>
      <c r="F440" s="471"/>
      <c r="G440" s="387">
        <f>G542+G545+G550+G555+G562+G570+G573+G580+G583+G586</f>
        <v>580088</v>
      </c>
      <c r="H440" s="387">
        <f t="shared" ref="H440:Q440" si="215">H542+H545+H550+H555+H562+H570+H573+H580+H583+H586</f>
        <v>3481.3000400000001</v>
      </c>
      <c r="I440" s="387">
        <f t="shared" si="215"/>
        <v>87083.070500000002</v>
      </c>
      <c r="J440" s="387">
        <f t="shared" si="215"/>
        <v>9960</v>
      </c>
      <c r="K440" s="387">
        <f t="shared" si="215"/>
        <v>3353</v>
      </c>
      <c r="L440" s="387">
        <f t="shared" si="215"/>
        <v>53940.961920000002</v>
      </c>
      <c r="M440" s="513">
        <f t="shared" si="215"/>
        <v>0</v>
      </c>
      <c r="N440" s="413">
        <f t="shared" si="215"/>
        <v>0</v>
      </c>
      <c r="O440" s="89">
        <f t="shared" si="215"/>
        <v>737906.33246000006</v>
      </c>
      <c r="P440" s="516">
        <f t="shared" si="215"/>
        <v>22451.600650000029</v>
      </c>
      <c r="Q440" s="513">
        <f t="shared" si="215"/>
        <v>764930.04894000001</v>
      </c>
    </row>
    <row r="441" spans="1:17" hidden="1">
      <c r="A441" s="437" t="s">
        <v>398</v>
      </c>
      <c r="B441" s="439" t="s">
        <v>30</v>
      </c>
      <c r="C441" s="439" t="s">
        <v>60</v>
      </c>
      <c r="D441" s="439" t="s">
        <v>31</v>
      </c>
      <c r="E441" s="439" t="s">
        <v>399</v>
      </c>
      <c r="F441" s="439"/>
      <c r="G441" s="448">
        <f>G442+G444+G446+G448+G450+G452+G454+G456+G458+G460+G462+G466+G469+G471+G474+G482+G484+G486</f>
        <v>159653.65999999997</v>
      </c>
      <c r="H441" s="448">
        <f t="shared" ref="H441:K441" si="216">H442+H444+H446+H448+H450+H452+H454+H456+H458+H460+H462+H466+H469+H471+H474+H482+H484+H486</f>
        <v>17959</v>
      </c>
      <c r="I441" s="448">
        <f t="shared" si="216"/>
        <v>285</v>
      </c>
      <c r="J441" s="448">
        <f t="shared" si="216"/>
        <v>506.76559999999978</v>
      </c>
      <c r="K441" s="448">
        <f t="shared" si="216"/>
        <v>2387.1999999999998</v>
      </c>
      <c r="L441" s="448">
        <f>L442+L444+L446+L448+L450+L452+L454+L456+L458+L460+L462+L466+L469+L471+L474+L482+L484+L486</f>
        <v>2643.6752800000004</v>
      </c>
      <c r="M441" s="448">
        <f t="shared" ref="M441:Q441" si="217">M442+M444+M446+M448+M450+M452+M454+M456+M458+M460+M462+M466+M469+M471+M474+M482+M484+M486</f>
        <v>0</v>
      </c>
      <c r="N441" s="309">
        <f t="shared" si="217"/>
        <v>0</v>
      </c>
      <c r="O441" s="310">
        <f t="shared" si="217"/>
        <v>183435.30088</v>
      </c>
      <c r="P441" s="450">
        <f t="shared" si="217"/>
        <v>-2375.7769299999968</v>
      </c>
      <c r="Q441" s="450">
        <f t="shared" si="217"/>
        <v>181059.52395</v>
      </c>
    </row>
    <row r="442" spans="1:17" s="23" customFormat="1" ht="25.5" hidden="1">
      <c r="A442" s="20" t="s">
        <v>400</v>
      </c>
      <c r="B442" s="21" t="s">
        <v>30</v>
      </c>
      <c r="C442" s="21" t="s">
        <v>60</v>
      </c>
      <c r="D442" s="21" t="s">
        <v>31</v>
      </c>
      <c r="E442" s="21" t="s">
        <v>401</v>
      </c>
      <c r="F442" s="21"/>
      <c r="G442" s="22">
        <f>G443</f>
        <v>150</v>
      </c>
      <c r="H442" s="22">
        <f>H443</f>
        <v>0</v>
      </c>
      <c r="I442" s="22">
        <f>I443</f>
        <v>0</v>
      </c>
      <c r="J442" s="22">
        <f>J443</f>
        <v>0</v>
      </c>
      <c r="K442" s="22">
        <f t="shared" ref="K442:Q442" si="218">K443</f>
        <v>0</v>
      </c>
      <c r="L442" s="22">
        <f t="shared" si="218"/>
        <v>0</v>
      </c>
      <c r="M442" s="22">
        <f t="shared" si="218"/>
        <v>0</v>
      </c>
      <c r="N442" s="309">
        <f t="shared" si="218"/>
        <v>0</v>
      </c>
      <c r="O442" s="310">
        <f t="shared" si="218"/>
        <v>150</v>
      </c>
      <c r="P442" s="142">
        <f t="shared" si="218"/>
        <v>0</v>
      </c>
      <c r="Q442" s="142">
        <f t="shared" si="218"/>
        <v>150</v>
      </c>
    </row>
    <row r="443" spans="1:17" hidden="1">
      <c r="A443" s="31" t="s">
        <v>46</v>
      </c>
      <c r="B443" s="27" t="s">
        <v>30</v>
      </c>
      <c r="C443" s="27" t="s">
        <v>60</v>
      </c>
      <c r="D443" s="27" t="s">
        <v>31</v>
      </c>
      <c r="E443" s="27" t="s">
        <v>401</v>
      </c>
      <c r="F443" s="27" t="s">
        <v>47</v>
      </c>
      <c r="G443" s="28">
        <v>150</v>
      </c>
      <c r="H443" s="29"/>
      <c r="I443" s="30"/>
      <c r="J443" s="30"/>
      <c r="K443" s="30"/>
      <c r="L443" s="30"/>
      <c r="M443" s="30"/>
      <c r="N443" s="126"/>
      <c r="O443" s="311">
        <f t="shared" si="211"/>
        <v>150</v>
      </c>
      <c r="P443" s="287">
        <f t="shared" si="212"/>
        <v>0</v>
      </c>
      <c r="Q443" s="308">
        <v>150</v>
      </c>
    </row>
    <row r="444" spans="1:17" s="23" customFormat="1" hidden="1">
      <c r="A444" s="20" t="s">
        <v>402</v>
      </c>
      <c r="B444" s="21" t="s">
        <v>30</v>
      </c>
      <c r="C444" s="21" t="s">
        <v>60</v>
      </c>
      <c r="D444" s="21" t="s">
        <v>31</v>
      </c>
      <c r="E444" s="21" t="s">
        <v>403</v>
      </c>
      <c r="F444" s="21"/>
      <c r="G444" s="22">
        <f>G445</f>
        <v>40</v>
      </c>
      <c r="H444" s="22">
        <f>H445</f>
        <v>0</v>
      </c>
      <c r="I444" s="22">
        <f>I445</f>
        <v>0</v>
      </c>
      <c r="J444" s="22">
        <f>J445</f>
        <v>0</v>
      </c>
      <c r="K444" s="22">
        <f t="shared" ref="K444:Q444" si="219">K445</f>
        <v>0</v>
      </c>
      <c r="L444" s="22">
        <f t="shared" si="219"/>
        <v>0</v>
      </c>
      <c r="M444" s="22">
        <f t="shared" si="219"/>
        <v>0</v>
      </c>
      <c r="N444" s="309">
        <f t="shared" si="219"/>
        <v>0</v>
      </c>
      <c r="O444" s="310">
        <f t="shared" si="219"/>
        <v>40</v>
      </c>
      <c r="P444" s="142">
        <f t="shared" si="219"/>
        <v>0</v>
      </c>
      <c r="Q444" s="142">
        <f t="shared" si="219"/>
        <v>40</v>
      </c>
    </row>
    <row r="445" spans="1:17" hidden="1">
      <c r="A445" s="31" t="s">
        <v>46</v>
      </c>
      <c r="B445" s="27" t="s">
        <v>30</v>
      </c>
      <c r="C445" s="27" t="s">
        <v>60</v>
      </c>
      <c r="D445" s="27" t="s">
        <v>31</v>
      </c>
      <c r="E445" s="27" t="s">
        <v>403</v>
      </c>
      <c r="F445" s="27" t="s">
        <v>47</v>
      </c>
      <c r="G445" s="28">
        <v>40</v>
      </c>
      <c r="H445" s="29"/>
      <c r="I445" s="30"/>
      <c r="J445" s="30"/>
      <c r="K445" s="30"/>
      <c r="L445" s="30"/>
      <c r="M445" s="30"/>
      <c r="N445" s="126"/>
      <c r="O445" s="311">
        <f t="shared" si="211"/>
        <v>40</v>
      </c>
      <c r="P445" s="287">
        <f t="shared" si="212"/>
        <v>0</v>
      </c>
      <c r="Q445" s="308">
        <v>40</v>
      </c>
    </row>
    <row r="446" spans="1:17" s="23" customFormat="1" ht="25.5" hidden="1">
      <c r="A446" s="20" t="s">
        <v>404</v>
      </c>
      <c r="B446" s="21" t="s">
        <v>30</v>
      </c>
      <c r="C446" s="21" t="s">
        <v>60</v>
      </c>
      <c r="D446" s="21" t="s">
        <v>31</v>
      </c>
      <c r="E446" s="21" t="s">
        <v>405</v>
      </c>
      <c r="F446" s="21"/>
      <c r="G446" s="22">
        <f>G447</f>
        <v>50</v>
      </c>
      <c r="H446" s="22">
        <f>H447</f>
        <v>0</v>
      </c>
      <c r="I446" s="22">
        <f>I447</f>
        <v>0</v>
      </c>
      <c r="J446" s="22">
        <f>J447</f>
        <v>0</v>
      </c>
      <c r="K446" s="22">
        <f t="shared" ref="K446:Q446" si="220">K447</f>
        <v>0</v>
      </c>
      <c r="L446" s="22">
        <f t="shared" si="220"/>
        <v>0</v>
      </c>
      <c r="M446" s="22">
        <f t="shared" si="220"/>
        <v>0</v>
      </c>
      <c r="N446" s="309">
        <f t="shared" si="220"/>
        <v>0</v>
      </c>
      <c r="O446" s="310">
        <f t="shared" si="220"/>
        <v>50</v>
      </c>
      <c r="P446" s="142">
        <f t="shared" si="220"/>
        <v>0</v>
      </c>
      <c r="Q446" s="142">
        <f t="shared" si="220"/>
        <v>50</v>
      </c>
    </row>
    <row r="447" spans="1:17" hidden="1">
      <c r="A447" s="31" t="s">
        <v>46</v>
      </c>
      <c r="B447" s="27" t="s">
        <v>30</v>
      </c>
      <c r="C447" s="27" t="s">
        <v>60</v>
      </c>
      <c r="D447" s="27" t="s">
        <v>31</v>
      </c>
      <c r="E447" s="27" t="s">
        <v>405</v>
      </c>
      <c r="F447" s="27" t="s">
        <v>47</v>
      </c>
      <c r="G447" s="28">
        <v>50</v>
      </c>
      <c r="H447" s="29"/>
      <c r="I447" s="30"/>
      <c r="J447" s="30"/>
      <c r="K447" s="30"/>
      <c r="L447" s="30"/>
      <c r="M447" s="30"/>
      <c r="N447" s="126"/>
      <c r="O447" s="311">
        <f t="shared" si="211"/>
        <v>50</v>
      </c>
      <c r="P447" s="287">
        <f t="shared" si="212"/>
        <v>0</v>
      </c>
      <c r="Q447" s="308">
        <v>50</v>
      </c>
    </row>
    <row r="448" spans="1:17" s="23" customFormat="1" ht="25.5" hidden="1">
      <c r="A448" s="20" t="s">
        <v>406</v>
      </c>
      <c r="B448" s="21" t="s">
        <v>30</v>
      </c>
      <c r="C448" s="21" t="s">
        <v>60</v>
      </c>
      <c r="D448" s="21" t="s">
        <v>31</v>
      </c>
      <c r="E448" s="21" t="s">
        <v>407</v>
      </c>
      <c r="F448" s="21"/>
      <c r="G448" s="22">
        <f>G449</f>
        <v>40</v>
      </c>
      <c r="H448" s="22">
        <f>H449</f>
        <v>0</v>
      </c>
      <c r="I448" s="22">
        <f>I449</f>
        <v>0</v>
      </c>
      <c r="J448" s="22">
        <f>J449</f>
        <v>0</v>
      </c>
      <c r="K448" s="22">
        <f t="shared" ref="K448:Q448" si="221">K449</f>
        <v>0</v>
      </c>
      <c r="L448" s="22">
        <f t="shared" si="221"/>
        <v>0</v>
      </c>
      <c r="M448" s="22">
        <f t="shared" si="221"/>
        <v>0</v>
      </c>
      <c r="N448" s="309">
        <f t="shared" si="221"/>
        <v>0</v>
      </c>
      <c r="O448" s="310">
        <f t="shared" si="221"/>
        <v>40</v>
      </c>
      <c r="P448" s="142">
        <f t="shared" si="221"/>
        <v>0</v>
      </c>
      <c r="Q448" s="142">
        <f t="shared" si="221"/>
        <v>40</v>
      </c>
    </row>
    <row r="449" spans="1:18" hidden="1">
      <c r="A449" s="31" t="s">
        <v>46</v>
      </c>
      <c r="B449" s="27" t="s">
        <v>30</v>
      </c>
      <c r="C449" s="27" t="s">
        <v>60</v>
      </c>
      <c r="D449" s="27" t="s">
        <v>31</v>
      </c>
      <c r="E449" s="27" t="s">
        <v>407</v>
      </c>
      <c r="F449" s="27" t="s">
        <v>47</v>
      </c>
      <c r="G449" s="28">
        <v>40</v>
      </c>
      <c r="H449" s="29"/>
      <c r="I449" s="30"/>
      <c r="J449" s="30"/>
      <c r="K449" s="30"/>
      <c r="L449" s="30"/>
      <c r="M449" s="30"/>
      <c r="N449" s="126"/>
      <c r="O449" s="311">
        <f t="shared" si="211"/>
        <v>40</v>
      </c>
      <c r="P449" s="287">
        <f t="shared" si="212"/>
        <v>0</v>
      </c>
      <c r="Q449" s="308">
        <v>40</v>
      </c>
    </row>
    <row r="450" spans="1:18" s="23" customFormat="1" ht="25.5" hidden="1">
      <c r="A450" s="20" t="s">
        <v>408</v>
      </c>
      <c r="B450" s="21" t="s">
        <v>30</v>
      </c>
      <c r="C450" s="21" t="s">
        <v>60</v>
      </c>
      <c r="D450" s="21" t="s">
        <v>31</v>
      </c>
      <c r="E450" s="21" t="s">
        <v>409</v>
      </c>
      <c r="F450" s="21"/>
      <c r="G450" s="22">
        <f>G451</f>
        <v>120</v>
      </c>
      <c r="H450" s="22">
        <f>H451</f>
        <v>0</v>
      </c>
      <c r="I450" s="22">
        <f>I451</f>
        <v>0</v>
      </c>
      <c r="J450" s="22">
        <f>J451</f>
        <v>0</v>
      </c>
      <c r="K450" s="22">
        <f t="shared" ref="K450:Q450" si="222">K451</f>
        <v>0</v>
      </c>
      <c r="L450" s="22">
        <f t="shared" si="222"/>
        <v>0</v>
      </c>
      <c r="M450" s="22">
        <f t="shared" si="222"/>
        <v>0</v>
      </c>
      <c r="N450" s="309">
        <f t="shared" si="222"/>
        <v>0</v>
      </c>
      <c r="O450" s="310">
        <f t="shared" si="222"/>
        <v>120</v>
      </c>
      <c r="P450" s="142">
        <f t="shared" si="222"/>
        <v>0</v>
      </c>
      <c r="Q450" s="142">
        <f t="shared" si="222"/>
        <v>120</v>
      </c>
    </row>
    <row r="451" spans="1:18" hidden="1">
      <c r="A451" s="31" t="s">
        <v>46</v>
      </c>
      <c r="B451" s="27" t="s">
        <v>30</v>
      </c>
      <c r="C451" s="27" t="s">
        <v>60</v>
      </c>
      <c r="D451" s="27" t="s">
        <v>31</v>
      </c>
      <c r="E451" s="27" t="s">
        <v>409</v>
      </c>
      <c r="F451" s="27" t="s">
        <v>47</v>
      </c>
      <c r="G451" s="28">
        <v>120</v>
      </c>
      <c r="H451" s="29"/>
      <c r="I451" s="30"/>
      <c r="J451" s="30"/>
      <c r="K451" s="30"/>
      <c r="L451" s="30"/>
      <c r="M451" s="30"/>
      <c r="N451" s="126"/>
      <c r="O451" s="311">
        <f t="shared" si="211"/>
        <v>120</v>
      </c>
      <c r="P451" s="287">
        <f t="shared" si="212"/>
        <v>0</v>
      </c>
      <c r="Q451" s="308">
        <v>120</v>
      </c>
      <c r="R451" s="13"/>
    </row>
    <row r="452" spans="1:18" s="23" customFormat="1" ht="38.25" hidden="1">
      <c r="A452" s="20" t="s">
        <v>410</v>
      </c>
      <c r="B452" s="21" t="s">
        <v>30</v>
      </c>
      <c r="C452" s="21" t="s">
        <v>60</v>
      </c>
      <c r="D452" s="21" t="s">
        <v>31</v>
      </c>
      <c r="E452" s="21" t="s">
        <v>411</v>
      </c>
      <c r="F452" s="21"/>
      <c r="G452" s="22">
        <f>G453</f>
        <v>70</v>
      </c>
      <c r="H452" s="22">
        <f>H453</f>
        <v>0</v>
      </c>
      <c r="I452" s="22">
        <f>I453</f>
        <v>0</v>
      </c>
      <c r="J452" s="22">
        <f>J453</f>
        <v>0</v>
      </c>
      <c r="K452" s="22">
        <f t="shared" ref="K452:Q452" si="223">K453</f>
        <v>0</v>
      </c>
      <c r="L452" s="22">
        <f t="shared" si="223"/>
        <v>0</v>
      </c>
      <c r="M452" s="22">
        <f t="shared" si="223"/>
        <v>0</v>
      </c>
      <c r="N452" s="309">
        <f t="shared" si="223"/>
        <v>0</v>
      </c>
      <c r="O452" s="310">
        <f t="shared" si="223"/>
        <v>70</v>
      </c>
      <c r="P452" s="142">
        <f t="shared" si="223"/>
        <v>0</v>
      </c>
      <c r="Q452" s="142">
        <f t="shared" si="223"/>
        <v>70</v>
      </c>
      <c r="R452" s="125"/>
    </row>
    <row r="453" spans="1:18" hidden="1">
      <c r="A453" s="31" t="s">
        <v>46</v>
      </c>
      <c r="B453" s="27" t="s">
        <v>30</v>
      </c>
      <c r="C453" s="27" t="s">
        <v>60</v>
      </c>
      <c r="D453" s="27" t="s">
        <v>31</v>
      </c>
      <c r="E453" s="27" t="s">
        <v>411</v>
      </c>
      <c r="F453" s="27" t="s">
        <v>47</v>
      </c>
      <c r="G453" s="28">
        <v>70</v>
      </c>
      <c r="H453" s="29"/>
      <c r="I453" s="30"/>
      <c r="J453" s="30"/>
      <c r="K453" s="30"/>
      <c r="L453" s="30"/>
      <c r="M453" s="30"/>
      <c r="N453" s="126"/>
      <c r="O453" s="311">
        <f t="shared" si="211"/>
        <v>70</v>
      </c>
      <c r="P453" s="287">
        <f t="shared" si="212"/>
        <v>0</v>
      </c>
      <c r="Q453" s="308">
        <v>70</v>
      </c>
      <c r="R453" s="13"/>
    </row>
    <row r="454" spans="1:18" s="23" customFormat="1" hidden="1">
      <c r="A454" s="20" t="s">
        <v>412</v>
      </c>
      <c r="B454" s="21" t="s">
        <v>30</v>
      </c>
      <c r="C454" s="21" t="s">
        <v>60</v>
      </c>
      <c r="D454" s="21" t="s">
        <v>31</v>
      </c>
      <c r="E454" s="21" t="s">
        <v>413</v>
      </c>
      <c r="F454" s="21"/>
      <c r="G454" s="22">
        <f>G455</f>
        <v>70</v>
      </c>
      <c r="H454" s="22">
        <f>H455</f>
        <v>0</v>
      </c>
      <c r="I454" s="22">
        <f>I455</f>
        <v>0</v>
      </c>
      <c r="J454" s="22">
        <f>J455</f>
        <v>0</v>
      </c>
      <c r="K454" s="22">
        <f t="shared" ref="K454:Q454" si="224">K455</f>
        <v>0</v>
      </c>
      <c r="L454" s="22">
        <f t="shared" si="224"/>
        <v>0</v>
      </c>
      <c r="M454" s="22">
        <f t="shared" si="224"/>
        <v>0</v>
      </c>
      <c r="N454" s="309">
        <f t="shared" si="224"/>
        <v>0</v>
      </c>
      <c r="O454" s="310">
        <f t="shared" si="224"/>
        <v>70</v>
      </c>
      <c r="P454" s="142">
        <f t="shared" si="224"/>
        <v>0</v>
      </c>
      <c r="Q454" s="142">
        <f t="shared" si="224"/>
        <v>70</v>
      </c>
      <c r="R454" s="125"/>
    </row>
    <row r="455" spans="1:18" hidden="1">
      <c r="A455" s="31" t="s">
        <v>46</v>
      </c>
      <c r="B455" s="27" t="s">
        <v>30</v>
      </c>
      <c r="C455" s="27" t="s">
        <v>60</v>
      </c>
      <c r="D455" s="27" t="s">
        <v>31</v>
      </c>
      <c r="E455" s="27" t="s">
        <v>413</v>
      </c>
      <c r="F455" s="27" t="s">
        <v>47</v>
      </c>
      <c r="G455" s="28">
        <v>70</v>
      </c>
      <c r="H455" s="29"/>
      <c r="I455" s="30"/>
      <c r="J455" s="30"/>
      <c r="K455" s="30"/>
      <c r="L455" s="30"/>
      <c r="M455" s="30"/>
      <c r="N455" s="126"/>
      <c r="O455" s="311">
        <f t="shared" si="211"/>
        <v>70</v>
      </c>
      <c r="P455" s="287">
        <f t="shared" si="212"/>
        <v>0</v>
      </c>
      <c r="Q455" s="308">
        <v>70</v>
      </c>
      <c r="R455" s="13"/>
    </row>
    <row r="456" spans="1:18" s="23" customFormat="1" ht="25.5" hidden="1">
      <c r="A456" s="20" t="s">
        <v>414</v>
      </c>
      <c r="B456" s="21" t="s">
        <v>30</v>
      </c>
      <c r="C456" s="21" t="s">
        <v>60</v>
      </c>
      <c r="D456" s="21" t="s">
        <v>31</v>
      </c>
      <c r="E456" s="21" t="s">
        <v>415</v>
      </c>
      <c r="F456" s="21"/>
      <c r="G456" s="22">
        <f>G457</f>
        <v>20</v>
      </c>
      <c r="H456" s="22">
        <f>H457</f>
        <v>0</v>
      </c>
      <c r="I456" s="22">
        <f>I457</f>
        <v>0</v>
      </c>
      <c r="J456" s="22">
        <f>J457</f>
        <v>0</v>
      </c>
      <c r="K456" s="22">
        <f t="shared" ref="K456:Q456" si="225">K457</f>
        <v>0</v>
      </c>
      <c r="L456" s="22">
        <f t="shared" si="225"/>
        <v>0</v>
      </c>
      <c r="M456" s="22">
        <f t="shared" si="225"/>
        <v>0</v>
      </c>
      <c r="N456" s="309">
        <f t="shared" si="225"/>
        <v>0</v>
      </c>
      <c r="O456" s="310">
        <f t="shared" si="225"/>
        <v>20</v>
      </c>
      <c r="P456" s="142">
        <f t="shared" si="225"/>
        <v>0</v>
      </c>
      <c r="Q456" s="142">
        <f t="shared" si="225"/>
        <v>20</v>
      </c>
      <c r="R456" s="125"/>
    </row>
    <row r="457" spans="1:18" hidden="1">
      <c r="A457" s="31" t="s">
        <v>46</v>
      </c>
      <c r="B457" s="27" t="s">
        <v>30</v>
      </c>
      <c r="C457" s="27" t="s">
        <v>60</v>
      </c>
      <c r="D457" s="27" t="s">
        <v>31</v>
      </c>
      <c r="E457" s="27" t="s">
        <v>415</v>
      </c>
      <c r="F457" s="27" t="s">
        <v>47</v>
      </c>
      <c r="G457" s="28">
        <v>20</v>
      </c>
      <c r="H457" s="29"/>
      <c r="I457" s="30"/>
      <c r="J457" s="30"/>
      <c r="K457" s="30"/>
      <c r="L457" s="30"/>
      <c r="M457" s="30"/>
      <c r="N457" s="126"/>
      <c r="O457" s="311">
        <f t="shared" si="211"/>
        <v>20</v>
      </c>
      <c r="P457" s="287">
        <f t="shared" si="212"/>
        <v>0</v>
      </c>
      <c r="Q457" s="308">
        <v>20</v>
      </c>
      <c r="R457" s="13"/>
    </row>
    <row r="458" spans="1:18" s="23" customFormat="1" ht="25.5" hidden="1">
      <c r="A458" s="20" t="s">
        <v>416</v>
      </c>
      <c r="B458" s="21" t="s">
        <v>30</v>
      </c>
      <c r="C458" s="21" t="s">
        <v>60</v>
      </c>
      <c r="D458" s="21" t="s">
        <v>31</v>
      </c>
      <c r="E458" s="21" t="s">
        <v>417</v>
      </c>
      <c r="F458" s="21"/>
      <c r="G458" s="22">
        <f>G459</f>
        <v>20</v>
      </c>
      <c r="H458" s="22">
        <f>H459</f>
        <v>0</v>
      </c>
      <c r="I458" s="22">
        <f>I459</f>
        <v>0</v>
      </c>
      <c r="J458" s="22">
        <f>J459</f>
        <v>0</v>
      </c>
      <c r="K458" s="22">
        <f t="shared" ref="K458:Q458" si="226">K459</f>
        <v>0</v>
      </c>
      <c r="L458" s="22">
        <f t="shared" si="226"/>
        <v>0</v>
      </c>
      <c r="M458" s="22">
        <f t="shared" si="226"/>
        <v>0</v>
      </c>
      <c r="N458" s="309">
        <f t="shared" si="226"/>
        <v>0</v>
      </c>
      <c r="O458" s="310">
        <f t="shared" si="226"/>
        <v>20</v>
      </c>
      <c r="P458" s="142">
        <f t="shared" si="226"/>
        <v>0</v>
      </c>
      <c r="Q458" s="142">
        <f t="shared" si="226"/>
        <v>20</v>
      </c>
      <c r="R458" s="125"/>
    </row>
    <row r="459" spans="1:18" hidden="1">
      <c r="A459" s="31" t="s">
        <v>46</v>
      </c>
      <c r="B459" s="27" t="s">
        <v>30</v>
      </c>
      <c r="C459" s="27" t="s">
        <v>60</v>
      </c>
      <c r="D459" s="27" t="s">
        <v>31</v>
      </c>
      <c r="E459" s="27" t="s">
        <v>417</v>
      </c>
      <c r="F459" s="27" t="s">
        <v>47</v>
      </c>
      <c r="G459" s="28">
        <v>20</v>
      </c>
      <c r="H459" s="29"/>
      <c r="I459" s="30"/>
      <c r="J459" s="30"/>
      <c r="K459" s="30"/>
      <c r="L459" s="30"/>
      <c r="M459" s="30"/>
      <c r="N459" s="126"/>
      <c r="O459" s="311">
        <f t="shared" si="211"/>
        <v>20</v>
      </c>
      <c r="P459" s="287">
        <f t="shared" si="212"/>
        <v>0</v>
      </c>
      <c r="Q459" s="308">
        <v>20</v>
      </c>
      <c r="R459" s="13"/>
    </row>
    <row r="460" spans="1:18" s="23" customFormat="1" ht="25.5" hidden="1">
      <c r="A460" s="20" t="s">
        <v>418</v>
      </c>
      <c r="B460" s="21" t="s">
        <v>30</v>
      </c>
      <c r="C460" s="21" t="s">
        <v>60</v>
      </c>
      <c r="D460" s="21" t="s">
        <v>31</v>
      </c>
      <c r="E460" s="21" t="s">
        <v>419</v>
      </c>
      <c r="F460" s="21"/>
      <c r="G460" s="22">
        <f>G461</f>
        <v>50</v>
      </c>
      <c r="H460" s="22">
        <f>H461</f>
        <v>0</v>
      </c>
      <c r="I460" s="22">
        <f>I461</f>
        <v>0</v>
      </c>
      <c r="J460" s="22">
        <f>J461</f>
        <v>0</v>
      </c>
      <c r="K460" s="22">
        <f t="shared" ref="K460:Q460" si="227">K461</f>
        <v>0</v>
      </c>
      <c r="L460" s="22">
        <f t="shared" si="227"/>
        <v>0</v>
      </c>
      <c r="M460" s="22">
        <f t="shared" si="227"/>
        <v>0</v>
      </c>
      <c r="N460" s="309">
        <f t="shared" si="227"/>
        <v>0</v>
      </c>
      <c r="O460" s="310">
        <f t="shared" si="227"/>
        <v>50</v>
      </c>
      <c r="P460" s="142">
        <f t="shared" si="227"/>
        <v>0</v>
      </c>
      <c r="Q460" s="142">
        <f t="shared" si="227"/>
        <v>50</v>
      </c>
      <c r="R460" s="125"/>
    </row>
    <row r="461" spans="1:18" hidden="1">
      <c r="A461" s="31" t="s">
        <v>46</v>
      </c>
      <c r="B461" s="27" t="s">
        <v>30</v>
      </c>
      <c r="C461" s="27" t="s">
        <v>60</v>
      </c>
      <c r="D461" s="27" t="s">
        <v>31</v>
      </c>
      <c r="E461" s="27" t="s">
        <v>419</v>
      </c>
      <c r="F461" s="27" t="s">
        <v>47</v>
      </c>
      <c r="G461" s="28">
        <v>50</v>
      </c>
      <c r="H461" s="29"/>
      <c r="I461" s="30"/>
      <c r="J461" s="30"/>
      <c r="K461" s="30"/>
      <c r="L461" s="30"/>
      <c r="M461" s="30"/>
      <c r="N461" s="126"/>
      <c r="O461" s="311">
        <f t="shared" si="211"/>
        <v>50</v>
      </c>
      <c r="P461" s="287">
        <f t="shared" si="212"/>
        <v>0</v>
      </c>
      <c r="Q461" s="308">
        <v>50</v>
      </c>
      <c r="R461" s="13"/>
    </row>
    <row r="462" spans="1:18" s="23" customFormat="1" ht="25.5" hidden="1">
      <c r="A462" s="20" t="s">
        <v>420</v>
      </c>
      <c r="B462" s="21" t="s">
        <v>30</v>
      </c>
      <c r="C462" s="21" t="s">
        <v>60</v>
      </c>
      <c r="D462" s="21" t="s">
        <v>31</v>
      </c>
      <c r="E462" s="21" t="s">
        <v>421</v>
      </c>
      <c r="F462" s="21"/>
      <c r="G462" s="22">
        <f>G464+G465+G463</f>
        <v>4929</v>
      </c>
      <c r="H462" s="22">
        <f t="shared" ref="H462:Q462" si="228">H464+H465+H463</f>
        <v>1000</v>
      </c>
      <c r="I462" s="22">
        <f t="shared" si="228"/>
        <v>260</v>
      </c>
      <c r="J462" s="22">
        <f t="shared" si="228"/>
        <v>0</v>
      </c>
      <c r="K462" s="22">
        <f t="shared" si="228"/>
        <v>0</v>
      </c>
      <c r="L462" s="22">
        <f t="shared" si="228"/>
        <v>-197.803</v>
      </c>
      <c r="M462" s="22">
        <f t="shared" si="228"/>
        <v>0</v>
      </c>
      <c r="N462" s="309">
        <f t="shared" si="228"/>
        <v>0</v>
      </c>
      <c r="O462" s="310">
        <f t="shared" si="228"/>
        <v>5991.1970000000001</v>
      </c>
      <c r="P462" s="142">
        <f t="shared" si="228"/>
        <v>-315.29700000000014</v>
      </c>
      <c r="Q462" s="142">
        <f t="shared" si="228"/>
        <v>5675.9</v>
      </c>
      <c r="R462" s="125"/>
    </row>
    <row r="463" spans="1:18" ht="25.5" hidden="1">
      <c r="A463" s="31" t="s">
        <v>44</v>
      </c>
      <c r="B463" s="27" t="s">
        <v>30</v>
      </c>
      <c r="C463" s="27" t="s">
        <v>60</v>
      </c>
      <c r="D463" s="27" t="s">
        <v>31</v>
      </c>
      <c r="E463" s="27" t="s">
        <v>421</v>
      </c>
      <c r="F463" s="27" t="s">
        <v>45</v>
      </c>
      <c r="G463" s="28"/>
      <c r="H463" s="28"/>
      <c r="I463" s="299"/>
      <c r="J463" s="299"/>
      <c r="K463" s="299">
        <v>99</v>
      </c>
      <c r="L463" s="299"/>
      <c r="M463" s="299"/>
      <c r="N463" s="311"/>
      <c r="O463" s="311">
        <f t="shared" si="211"/>
        <v>99</v>
      </c>
      <c r="P463" s="287">
        <f t="shared" si="212"/>
        <v>0</v>
      </c>
      <c r="Q463" s="308">
        <v>99</v>
      </c>
      <c r="R463" s="13"/>
    </row>
    <row r="464" spans="1:18" hidden="1">
      <c r="A464" s="31" t="s">
        <v>46</v>
      </c>
      <c r="B464" s="27" t="s">
        <v>30</v>
      </c>
      <c r="C464" s="27" t="s">
        <v>60</v>
      </c>
      <c r="D464" s="27" t="s">
        <v>31</v>
      </c>
      <c r="E464" s="27" t="s">
        <v>421</v>
      </c>
      <c r="F464" s="27" t="s">
        <v>47</v>
      </c>
      <c r="G464" s="28">
        <v>530</v>
      </c>
      <c r="H464" s="29"/>
      <c r="I464" s="30"/>
      <c r="J464" s="30"/>
      <c r="K464" s="30">
        <v>-99</v>
      </c>
      <c r="L464" s="30"/>
      <c r="M464" s="30"/>
      <c r="N464" s="126"/>
      <c r="O464" s="311">
        <f t="shared" si="211"/>
        <v>431</v>
      </c>
      <c r="P464" s="287">
        <f t="shared" si="212"/>
        <v>-13.100000000000023</v>
      </c>
      <c r="Q464" s="308">
        <v>417.9</v>
      </c>
      <c r="R464" s="13"/>
    </row>
    <row r="465" spans="1:18" hidden="1">
      <c r="A465" s="17" t="s">
        <v>92</v>
      </c>
      <c r="B465" s="27" t="s">
        <v>30</v>
      </c>
      <c r="C465" s="27" t="s">
        <v>60</v>
      </c>
      <c r="D465" s="27" t="s">
        <v>31</v>
      </c>
      <c r="E465" s="27" t="s">
        <v>421</v>
      </c>
      <c r="F465" s="27" t="s">
        <v>93</v>
      </c>
      <c r="G465" s="19">
        <f>4259+140</f>
        <v>4399</v>
      </c>
      <c r="H465" s="107">
        <v>1000</v>
      </c>
      <c r="I465" s="108">
        <v>260</v>
      </c>
      <c r="J465" s="108"/>
      <c r="K465" s="108"/>
      <c r="L465" s="95">
        <v>-197.803</v>
      </c>
      <c r="M465" s="95"/>
      <c r="N465" s="126"/>
      <c r="O465" s="311">
        <f t="shared" si="211"/>
        <v>5461.1970000000001</v>
      </c>
      <c r="P465" s="287">
        <f t="shared" si="212"/>
        <v>-302.19700000000012</v>
      </c>
      <c r="Q465" s="308">
        <v>5159</v>
      </c>
      <c r="R465" s="13"/>
    </row>
    <row r="466" spans="1:18" s="23" customFormat="1" hidden="1">
      <c r="A466" s="20" t="s">
        <v>422</v>
      </c>
      <c r="B466" s="21" t="s">
        <v>30</v>
      </c>
      <c r="C466" s="21" t="s">
        <v>60</v>
      </c>
      <c r="D466" s="21" t="s">
        <v>31</v>
      </c>
      <c r="E466" s="21" t="s">
        <v>423</v>
      </c>
      <c r="F466" s="21"/>
      <c r="G466" s="22">
        <f>G467+G468</f>
        <v>24736.021999999997</v>
      </c>
      <c r="H466" s="22">
        <f>H467+H468</f>
        <v>10518.2</v>
      </c>
      <c r="I466" s="22">
        <f>I467+I468</f>
        <v>0</v>
      </c>
      <c r="J466" s="22">
        <f>J467+J468</f>
        <v>486.48999999999978</v>
      </c>
      <c r="K466" s="22">
        <f t="shared" ref="K466:Q466" si="229">K467+K468</f>
        <v>1987.2</v>
      </c>
      <c r="L466" s="22">
        <f t="shared" si="229"/>
        <v>420</v>
      </c>
      <c r="M466" s="22">
        <f t="shared" si="229"/>
        <v>0</v>
      </c>
      <c r="N466" s="309">
        <f t="shared" si="229"/>
        <v>0</v>
      </c>
      <c r="O466" s="310">
        <f t="shared" si="229"/>
        <v>38147.911999999997</v>
      </c>
      <c r="P466" s="142">
        <f t="shared" si="229"/>
        <v>-776.49056000000019</v>
      </c>
      <c r="Q466" s="142">
        <f t="shared" si="229"/>
        <v>37371.421439999998</v>
      </c>
      <c r="R466" s="125"/>
    </row>
    <row r="467" spans="1:18" hidden="1">
      <c r="A467" s="31" t="s">
        <v>46</v>
      </c>
      <c r="B467" s="27" t="s">
        <v>30</v>
      </c>
      <c r="C467" s="27" t="s">
        <v>60</v>
      </c>
      <c r="D467" s="27" t="s">
        <v>31</v>
      </c>
      <c r="E467" s="27" t="s">
        <v>423</v>
      </c>
      <c r="F467" s="27" t="s">
        <v>47</v>
      </c>
      <c r="G467" s="28">
        <v>5761.027</v>
      </c>
      <c r="H467" s="29"/>
      <c r="I467" s="30"/>
      <c r="J467" s="30">
        <f>794+500</f>
        <v>1294</v>
      </c>
      <c r="K467" s="30"/>
      <c r="L467" s="30"/>
      <c r="M467" s="30"/>
      <c r="N467" s="126"/>
      <c r="O467" s="311">
        <f t="shared" si="211"/>
        <v>7055.027</v>
      </c>
      <c r="P467" s="287">
        <f t="shared" si="212"/>
        <v>-776.49056000000019</v>
      </c>
      <c r="Q467" s="308">
        <v>6278.5364399999999</v>
      </c>
      <c r="R467" s="13"/>
    </row>
    <row r="468" spans="1:18" hidden="1">
      <c r="A468" s="17" t="s">
        <v>92</v>
      </c>
      <c r="B468" s="27" t="s">
        <v>30</v>
      </c>
      <c r="C468" s="27" t="s">
        <v>60</v>
      </c>
      <c r="D468" s="27" t="s">
        <v>31</v>
      </c>
      <c r="E468" s="27" t="s">
        <v>423</v>
      </c>
      <c r="F468" s="27" t="s">
        <v>93</v>
      </c>
      <c r="G468" s="28">
        <v>18974.994999999999</v>
      </c>
      <c r="H468" s="107">
        <f>7195.7+3322.5</f>
        <v>10518.2</v>
      </c>
      <c r="I468" s="108"/>
      <c r="J468" s="108">
        <f>200+279-2711.51+1425</f>
        <v>-807.51000000000022</v>
      </c>
      <c r="K468" s="108">
        <f>475+200+164+1148.2</f>
        <v>1987.2</v>
      </c>
      <c r="L468" s="108">
        <f>420</f>
        <v>420</v>
      </c>
      <c r="M468" s="108"/>
      <c r="N468" s="126"/>
      <c r="O468" s="311">
        <f t="shared" si="211"/>
        <v>31092.884999999998</v>
      </c>
      <c r="P468" s="287">
        <f t="shared" si="212"/>
        <v>0</v>
      </c>
      <c r="Q468" s="308">
        <v>31092.884999999998</v>
      </c>
      <c r="R468" s="13"/>
    </row>
    <row r="469" spans="1:18" s="23" customFormat="1" ht="25.5" hidden="1">
      <c r="A469" s="20" t="s">
        <v>424</v>
      </c>
      <c r="B469" s="21" t="s">
        <v>30</v>
      </c>
      <c r="C469" s="21" t="s">
        <v>60</v>
      </c>
      <c r="D469" s="21" t="s">
        <v>31</v>
      </c>
      <c r="E469" s="21" t="s">
        <v>425</v>
      </c>
      <c r="F469" s="21"/>
      <c r="G469" s="22">
        <f>G470</f>
        <v>277.5</v>
      </c>
      <c r="H469" s="10">
        <f>H470</f>
        <v>0</v>
      </c>
      <c r="I469" s="10">
        <f>I470</f>
        <v>0</v>
      </c>
      <c r="J469" s="10">
        <f>J470</f>
        <v>0</v>
      </c>
      <c r="K469" s="10">
        <f t="shared" ref="K469:Q469" si="230">K470</f>
        <v>0</v>
      </c>
      <c r="L469" s="10">
        <f t="shared" si="230"/>
        <v>0</v>
      </c>
      <c r="M469" s="10">
        <f t="shared" si="230"/>
        <v>0</v>
      </c>
      <c r="N469" s="309">
        <f t="shared" si="230"/>
        <v>0</v>
      </c>
      <c r="O469" s="310">
        <f t="shared" si="230"/>
        <v>277.5</v>
      </c>
      <c r="P469" s="277">
        <f t="shared" si="230"/>
        <v>0</v>
      </c>
      <c r="Q469" s="277">
        <f t="shared" si="230"/>
        <v>277.5</v>
      </c>
      <c r="R469" s="125"/>
    </row>
    <row r="470" spans="1:18" hidden="1">
      <c r="A470" s="17" t="s">
        <v>92</v>
      </c>
      <c r="B470" s="27" t="s">
        <v>30</v>
      </c>
      <c r="C470" s="27" t="s">
        <v>60</v>
      </c>
      <c r="D470" s="27" t="s">
        <v>31</v>
      </c>
      <c r="E470" s="27" t="s">
        <v>425</v>
      </c>
      <c r="F470" s="27" t="s">
        <v>93</v>
      </c>
      <c r="G470" s="28">
        <v>277.5</v>
      </c>
      <c r="H470" s="107"/>
      <c r="I470" s="108"/>
      <c r="J470" s="108"/>
      <c r="K470" s="108"/>
      <c r="L470" s="108"/>
      <c r="M470" s="108"/>
      <c r="N470" s="126"/>
      <c r="O470" s="311">
        <f t="shared" si="211"/>
        <v>277.5</v>
      </c>
      <c r="P470" s="287">
        <f t="shared" si="212"/>
        <v>0</v>
      </c>
      <c r="Q470" s="308">
        <v>277.5</v>
      </c>
      <c r="R470" s="13"/>
    </row>
    <row r="471" spans="1:18" s="23" customFormat="1" ht="25.5" hidden="1">
      <c r="A471" s="20" t="s">
        <v>426</v>
      </c>
      <c r="B471" s="21" t="s">
        <v>30</v>
      </c>
      <c r="C471" s="21" t="s">
        <v>60</v>
      </c>
      <c r="D471" s="21" t="s">
        <v>31</v>
      </c>
      <c r="E471" s="21" t="s">
        <v>427</v>
      </c>
      <c r="F471" s="21"/>
      <c r="G471" s="22">
        <f>G472+G473</f>
        <v>1000</v>
      </c>
      <c r="H471" s="10">
        <f>H472+H473</f>
        <v>0</v>
      </c>
      <c r="I471" s="10">
        <f>I472+I473</f>
        <v>0</v>
      </c>
      <c r="J471" s="10">
        <f>J472+J473</f>
        <v>0</v>
      </c>
      <c r="K471" s="10">
        <f t="shared" ref="K471:Q471" si="231">K472+K473</f>
        <v>0</v>
      </c>
      <c r="L471" s="10">
        <f t="shared" si="231"/>
        <v>0</v>
      </c>
      <c r="M471" s="10">
        <f t="shared" si="231"/>
        <v>0</v>
      </c>
      <c r="N471" s="309">
        <f t="shared" si="231"/>
        <v>0</v>
      </c>
      <c r="O471" s="310">
        <f t="shared" si="231"/>
        <v>1000</v>
      </c>
      <c r="P471" s="277">
        <f t="shared" si="231"/>
        <v>0</v>
      </c>
      <c r="Q471" s="277">
        <f t="shared" si="231"/>
        <v>1000</v>
      </c>
      <c r="R471" s="125"/>
    </row>
    <row r="472" spans="1:18" hidden="1">
      <c r="A472" s="31" t="s">
        <v>46</v>
      </c>
      <c r="B472" s="27" t="s">
        <v>30</v>
      </c>
      <c r="C472" s="27" t="s">
        <v>60</v>
      </c>
      <c r="D472" s="27" t="s">
        <v>31</v>
      </c>
      <c r="E472" s="27" t="s">
        <v>427</v>
      </c>
      <c r="F472" s="27" t="s">
        <v>47</v>
      </c>
      <c r="G472" s="28">
        <v>400</v>
      </c>
      <c r="H472" s="107"/>
      <c r="I472" s="108"/>
      <c r="J472" s="108"/>
      <c r="K472" s="108"/>
      <c r="L472" s="108"/>
      <c r="M472" s="108"/>
      <c r="N472" s="126"/>
      <c r="O472" s="311">
        <f t="shared" si="211"/>
        <v>400</v>
      </c>
      <c r="P472" s="287">
        <f t="shared" si="212"/>
        <v>0</v>
      </c>
      <c r="Q472" s="308">
        <v>400</v>
      </c>
      <c r="R472" s="13"/>
    </row>
    <row r="473" spans="1:18" hidden="1">
      <c r="A473" s="17" t="s">
        <v>92</v>
      </c>
      <c r="B473" s="27" t="s">
        <v>30</v>
      </c>
      <c r="C473" s="27" t="s">
        <v>60</v>
      </c>
      <c r="D473" s="27" t="s">
        <v>31</v>
      </c>
      <c r="E473" s="27" t="s">
        <v>427</v>
      </c>
      <c r="F473" s="27" t="s">
        <v>93</v>
      </c>
      <c r="G473" s="28">
        <v>600</v>
      </c>
      <c r="H473" s="107"/>
      <c r="I473" s="108"/>
      <c r="J473" s="108"/>
      <c r="K473" s="108"/>
      <c r="L473" s="108"/>
      <c r="M473" s="108"/>
      <c r="N473" s="126"/>
      <c r="O473" s="311">
        <f t="shared" si="211"/>
        <v>600</v>
      </c>
      <c r="P473" s="287">
        <f t="shared" si="212"/>
        <v>0</v>
      </c>
      <c r="Q473" s="308">
        <v>600</v>
      </c>
      <c r="R473" s="13"/>
    </row>
    <row r="474" spans="1:18" s="100" customFormat="1" ht="38.25" hidden="1">
      <c r="A474" s="11" t="s">
        <v>428</v>
      </c>
      <c r="B474" s="12" t="s">
        <v>30</v>
      </c>
      <c r="C474" s="12" t="s">
        <v>60</v>
      </c>
      <c r="D474" s="12" t="s">
        <v>31</v>
      </c>
      <c r="E474" s="12" t="s">
        <v>429</v>
      </c>
      <c r="F474" s="12"/>
      <c r="G474" s="10">
        <f>G475+G476+G477+G478+G479+G480+G481</f>
        <v>128081.13799999999</v>
      </c>
      <c r="H474" s="10">
        <f>H475+H476+H477+H478+H479+H480+H481</f>
        <v>6440.7999999999993</v>
      </c>
      <c r="I474" s="10">
        <f>I475+I476+I477+I478+I479+I480+I481</f>
        <v>25</v>
      </c>
      <c r="J474" s="10">
        <f>J475+J476+J477+J478+J479+J480+J481</f>
        <v>20.275600000000001</v>
      </c>
      <c r="K474" s="10">
        <f t="shared" ref="K474:Q474" si="232">K475+K476+K477+K478+K479+K480+K481</f>
        <v>0</v>
      </c>
      <c r="L474" s="10">
        <f t="shared" si="232"/>
        <v>2210.5263100000002</v>
      </c>
      <c r="M474" s="10">
        <f t="shared" si="232"/>
        <v>0</v>
      </c>
      <c r="N474" s="309">
        <f t="shared" si="232"/>
        <v>0</v>
      </c>
      <c r="O474" s="310">
        <f t="shared" si="232"/>
        <v>136777.73991</v>
      </c>
      <c r="P474" s="277">
        <f t="shared" si="232"/>
        <v>-1452.6485199999968</v>
      </c>
      <c r="Q474" s="277">
        <f t="shared" si="232"/>
        <v>135325.09139000002</v>
      </c>
      <c r="R474" s="127"/>
    </row>
    <row r="475" spans="1:18" hidden="1">
      <c r="A475" s="31" t="s">
        <v>38</v>
      </c>
      <c r="B475" s="27" t="s">
        <v>30</v>
      </c>
      <c r="C475" s="27" t="s">
        <v>60</v>
      </c>
      <c r="D475" s="27" t="s">
        <v>31</v>
      </c>
      <c r="E475" s="27" t="s">
        <v>429</v>
      </c>
      <c r="F475" s="27" t="s">
        <v>83</v>
      </c>
      <c r="G475" s="28">
        <v>4239</v>
      </c>
      <c r="H475" s="107">
        <v>112.7</v>
      </c>
      <c r="I475" s="108"/>
      <c r="J475" s="108"/>
      <c r="K475" s="108">
        <v>5.8</v>
      </c>
      <c r="L475" s="108">
        <v>-42.859520000000003</v>
      </c>
      <c r="M475" s="108"/>
      <c r="N475" s="126"/>
      <c r="O475" s="311">
        <f t="shared" si="211"/>
        <v>4314.64048</v>
      </c>
      <c r="P475" s="287">
        <f t="shared" si="212"/>
        <v>-640.1266599999999</v>
      </c>
      <c r="Q475" s="308">
        <v>3674.5138200000001</v>
      </c>
      <c r="R475" s="13"/>
    </row>
    <row r="476" spans="1:18" ht="25.5" hidden="1">
      <c r="A476" s="31" t="s">
        <v>44</v>
      </c>
      <c r="B476" s="27" t="s">
        <v>30</v>
      </c>
      <c r="C476" s="27" t="s">
        <v>60</v>
      </c>
      <c r="D476" s="27" t="s">
        <v>31</v>
      </c>
      <c r="E476" s="27" t="s">
        <v>429</v>
      </c>
      <c r="F476" s="27" t="s">
        <v>45</v>
      </c>
      <c r="G476" s="28">
        <v>594.20000000000005</v>
      </c>
      <c r="H476" s="107"/>
      <c r="I476" s="108">
        <f>4.863</f>
        <v>4.8630000000000004</v>
      </c>
      <c r="J476" s="108"/>
      <c r="K476" s="108">
        <v>10</v>
      </c>
      <c r="L476" s="108">
        <v>7.2</v>
      </c>
      <c r="M476" s="108"/>
      <c r="N476" s="126"/>
      <c r="O476" s="311">
        <f t="shared" si="211"/>
        <v>616.26300000000015</v>
      </c>
      <c r="P476" s="287">
        <f t="shared" si="212"/>
        <v>68.426669999999831</v>
      </c>
      <c r="Q476" s="308">
        <v>684.68966999999998</v>
      </c>
      <c r="R476" s="13"/>
    </row>
    <row r="477" spans="1:18" hidden="1">
      <c r="A477" s="31" t="s">
        <v>46</v>
      </c>
      <c r="B477" s="27" t="s">
        <v>30</v>
      </c>
      <c r="C477" s="27" t="s">
        <v>60</v>
      </c>
      <c r="D477" s="27" t="s">
        <v>31</v>
      </c>
      <c r="E477" s="27" t="s">
        <v>429</v>
      </c>
      <c r="F477" s="27" t="s">
        <v>47</v>
      </c>
      <c r="G477" s="28">
        <f>20307.3+88+180</f>
        <v>20575.3</v>
      </c>
      <c r="H477" s="107">
        <f>830+2842.5</f>
        <v>3672.5</v>
      </c>
      <c r="I477" s="108">
        <f>25-4.863-2.1</f>
        <v>18.036999999999999</v>
      </c>
      <c r="J477" s="108">
        <v>20.275600000000001</v>
      </c>
      <c r="K477" s="108">
        <v>-15.8</v>
      </c>
      <c r="L477" s="108">
        <f>-8.5+42.85952-7.2</f>
        <v>27.159520000000004</v>
      </c>
      <c r="M477" s="108"/>
      <c r="N477" s="126"/>
      <c r="O477" s="311">
        <f t="shared" si="211"/>
        <v>24297.472120000002</v>
      </c>
      <c r="P477" s="287">
        <f t="shared" si="212"/>
        <v>-461.12866000000213</v>
      </c>
      <c r="Q477" s="308">
        <v>23836.34346</v>
      </c>
      <c r="R477" s="13"/>
    </row>
    <row r="478" spans="1:18" ht="38.25" hidden="1">
      <c r="A478" s="122" t="s">
        <v>386</v>
      </c>
      <c r="B478" s="27" t="s">
        <v>30</v>
      </c>
      <c r="C478" s="27" t="s">
        <v>60</v>
      </c>
      <c r="D478" s="27" t="s">
        <v>31</v>
      </c>
      <c r="E478" s="27" t="s">
        <v>429</v>
      </c>
      <c r="F478" s="27" t="s">
        <v>99</v>
      </c>
      <c r="G478" s="28">
        <v>82647.23</v>
      </c>
      <c r="H478" s="107"/>
      <c r="I478" s="108"/>
      <c r="J478" s="108"/>
      <c r="K478" s="108"/>
      <c r="L478" s="108">
        <f>440+250+1100+300</f>
        <v>2090</v>
      </c>
      <c r="M478" s="108"/>
      <c r="N478" s="126"/>
      <c r="O478" s="311">
        <f t="shared" si="211"/>
        <v>84737.23</v>
      </c>
      <c r="P478" s="287">
        <f t="shared" si="212"/>
        <v>1032.6303500000067</v>
      </c>
      <c r="Q478" s="308">
        <v>85769.860350000003</v>
      </c>
      <c r="R478" s="13"/>
    </row>
    <row r="479" spans="1:18" hidden="1">
      <c r="A479" s="17" t="s">
        <v>92</v>
      </c>
      <c r="B479" s="27" t="s">
        <v>30</v>
      </c>
      <c r="C479" s="27" t="s">
        <v>60</v>
      </c>
      <c r="D479" s="27" t="s">
        <v>31</v>
      </c>
      <c r="E479" s="27" t="s">
        <v>429</v>
      </c>
      <c r="F479" s="27" t="s">
        <v>93</v>
      </c>
      <c r="G479" s="28">
        <v>18894.5</v>
      </c>
      <c r="H479" s="107">
        <f>566+2089.6</f>
        <v>2655.6</v>
      </c>
      <c r="I479" s="108"/>
      <c r="J479" s="108"/>
      <c r="K479" s="108"/>
      <c r="L479" s="108">
        <f>-48.33689-28.9398+197.803</f>
        <v>120.52631</v>
      </c>
      <c r="M479" s="108"/>
      <c r="N479" s="126"/>
      <c r="O479" s="311">
        <f t="shared" si="211"/>
        <v>21670.62631</v>
      </c>
      <c r="P479" s="287">
        <f t="shared" si="212"/>
        <v>-1496.6586500000012</v>
      </c>
      <c r="Q479" s="308">
        <v>20173.967659999998</v>
      </c>
      <c r="R479" s="13"/>
    </row>
    <row r="480" spans="1:18" hidden="1">
      <c r="A480" s="33" t="s">
        <v>48</v>
      </c>
      <c r="B480" s="27" t="s">
        <v>30</v>
      </c>
      <c r="C480" s="27" t="s">
        <v>60</v>
      </c>
      <c r="D480" s="27" t="s">
        <v>31</v>
      </c>
      <c r="E480" s="27" t="s">
        <v>429</v>
      </c>
      <c r="F480" s="27" t="s">
        <v>49</v>
      </c>
      <c r="G480" s="28">
        <v>1119.912</v>
      </c>
      <c r="H480" s="29"/>
      <c r="I480" s="30"/>
      <c r="J480" s="30"/>
      <c r="K480" s="30"/>
      <c r="L480" s="30"/>
      <c r="M480" s="30"/>
      <c r="N480" s="126"/>
      <c r="O480" s="311">
        <f t="shared" si="211"/>
        <v>1119.912</v>
      </c>
      <c r="P480" s="287">
        <f t="shared" si="212"/>
        <v>23.413000000000011</v>
      </c>
      <c r="Q480" s="308">
        <v>1143.325</v>
      </c>
      <c r="R480" s="13"/>
    </row>
    <row r="481" spans="1:18" hidden="1">
      <c r="A481" s="33" t="s">
        <v>50</v>
      </c>
      <c r="B481" s="27" t="s">
        <v>30</v>
      </c>
      <c r="C481" s="27" t="s">
        <v>60</v>
      </c>
      <c r="D481" s="27" t="s">
        <v>31</v>
      </c>
      <c r="E481" s="27" t="s">
        <v>429</v>
      </c>
      <c r="F481" s="27" t="s">
        <v>51</v>
      </c>
      <c r="G481" s="28">
        <v>10.996</v>
      </c>
      <c r="H481" s="29"/>
      <c r="I481" s="30">
        <f>2.1</f>
        <v>2.1</v>
      </c>
      <c r="J481" s="30"/>
      <c r="K481" s="30"/>
      <c r="L481" s="30">
        <v>8.5</v>
      </c>
      <c r="M481" s="30"/>
      <c r="N481" s="126"/>
      <c r="O481" s="311">
        <f t="shared" si="211"/>
        <v>21.596</v>
      </c>
      <c r="P481" s="287">
        <f t="shared" si="212"/>
        <v>20.79543</v>
      </c>
      <c r="Q481" s="308">
        <v>42.39143</v>
      </c>
      <c r="R481" s="13"/>
    </row>
    <row r="482" spans="1:18" s="23" customFormat="1" hidden="1">
      <c r="A482" s="55" t="s">
        <v>430</v>
      </c>
      <c r="B482" s="21" t="s">
        <v>30</v>
      </c>
      <c r="C482" s="21" t="s">
        <v>60</v>
      </c>
      <c r="D482" s="21" t="s">
        <v>31</v>
      </c>
      <c r="E482" s="21" t="s">
        <v>431</v>
      </c>
      <c r="F482" s="21"/>
      <c r="G482" s="22">
        <f>G483</f>
        <v>0</v>
      </c>
      <c r="H482" s="22">
        <f t="shared" ref="H482:Q482" si="233">H483</f>
        <v>0</v>
      </c>
      <c r="I482" s="22">
        <f t="shared" si="233"/>
        <v>0</v>
      </c>
      <c r="J482" s="22">
        <f t="shared" si="233"/>
        <v>0</v>
      </c>
      <c r="K482" s="22">
        <f t="shared" si="233"/>
        <v>400</v>
      </c>
      <c r="L482" s="22">
        <f t="shared" si="233"/>
        <v>0</v>
      </c>
      <c r="M482" s="22">
        <f t="shared" si="233"/>
        <v>0</v>
      </c>
      <c r="N482" s="309">
        <f t="shared" si="233"/>
        <v>0</v>
      </c>
      <c r="O482" s="310">
        <f t="shared" si="233"/>
        <v>400</v>
      </c>
      <c r="P482" s="142">
        <f t="shared" si="233"/>
        <v>0</v>
      </c>
      <c r="Q482" s="142">
        <f t="shared" si="233"/>
        <v>400</v>
      </c>
      <c r="R482" s="125"/>
    </row>
    <row r="483" spans="1:18" hidden="1">
      <c r="A483" s="17" t="s">
        <v>92</v>
      </c>
      <c r="B483" s="27" t="s">
        <v>30</v>
      </c>
      <c r="C483" s="27" t="s">
        <v>60</v>
      </c>
      <c r="D483" s="27" t="s">
        <v>31</v>
      </c>
      <c r="E483" s="27" t="s">
        <v>431</v>
      </c>
      <c r="F483" s="27" t="s">
        <v>93</v>
      </c>
      <c r="G483" s="28"/>
      <c r="H483" s="29"/>
      <c r="I483" s="30"/>
      <c r="J483" s="30"/>
      <c r="K483" s="30">
        <v>400</v>
      </c>
      <c r="L483" s="30"/>
      <c r="M483" s="30"/>
      <c r="N483" s="126"/>
      <c r="O483" s="311">
        <f t="shared" si="211"/>
        <v>400</v>
      </c>
      <c r="P483" s="287">
        <f t="shared" si="212"/>
        <v>0</v>
      </c>
      <c r="Q483" s="308">
        <v>400</v>
      </c>
      <c r="R483" s="13"/>
    </row>
    <row r="484" spans="1:18" s="23" customFormat="1" ht="25.5" hidden="1">
      <c r="A484" s="123" t="s">
        <v>432</v>
      </c>
      <c r="B484" s="21" t="s">
        <v>30</v>
      </c>
      <c r="C484" s="21" t="s">
        <v>60</v>
      </c>
      <c r="D484" s="21" t="s">
        <v>31</v>
      </c>
      <c r="E484" s="21" t="s">
        <v>433</v>
      </c>
      <c r="F484" s="21"/>
      <c r="G484" s="22">
        <f>G485</f>
        <v>0</v>
      </c>
      <c r="H484" s="22">
        <f t="shared" ref="H484:Q484" si="234">H485</f>
        <v>0</v>
      </c>
      <c r="I484" s="22">
        <f t="shared" si="234"/>
        <v>0</v>
      </c>
      <c r="J484" s="22">
        <f t="shared" si="234"/>
        <v>0</v>
      </c>
      <c r="K484" s="22">
        <f t="shared" si="234"/>
        <v>0</v>
      </c>
      <c r="L484" s="22">
        <f t="shared" si="234"/>
        <v>164.69539</v>
      </c>
      <c r="M484" s="22">
        <f t="shared" si="234"/>
        <v>0</v>
      </c>
      <c r="N484" s="309">
        <f t="shared" si="234"/>
        <v>0</v>
      </c>
      <c r="O484" s="310">
        <f t="shared" si="234"/>
        <v>164.69539</v>
      </c>
      <c r="P484" s="142">
        <f t="shared" si="234"/>
        <v>146.94566999999998</v>
      </c>
      <c r="Q484" s="142">
        <f t="shared" si="234"/>
        <v>311.64105999999998</v>
      </c>
      <c r="R484" s="125"/>
    </row>
    <row r="485" spans="1:18" hidden="1">
      <c r="A485" s="17" t="s">
        <v>92</v>
      </c>
      <c r="B485" s="27" t="s">
        <v>30</v>
      </c>
      <c r="C485" s="27" t="s">
        <v>60</v>
      </c>
      <c r="D485" s="27" t="s">
        <v>31</v>
      </c>
      <c r="E485" s="27" t="s">
        <v>433</v>
      </c>
      <c r="F485" s="27" t="s">
        <v>93</v>
      </c>
      <c r="G485" s="28"/>
      <c r="H485" s="29"/>
      <c r="I485" s="30"/>
      <c r="J485" s="30"/>
      <c r="K485" s="30"/>
      <c r="L485" s="30">
        <f>48.33689+28.9398+87.4187</f>
        <v>164.69539</v>
      </c>
      <c r="M485" s="30"/>
      <c r="N485" s="126"/>
      <c r="O485" s="311">
        <f t="shared" si="211"/>
        <v>164.69539</v>
      </c>
      <c r="P485" s="287">
        <f>Q485-O485</f>
        <v>146.94566999999998</v>
      </c>
      <c r="Q485" s="308">
        <f>251.34806+60.293</f>
        <v>311.64105999999998</v>
      </c>
      <c r="R485" s="13"/>
    </row>
    <row r="486" spans="1:18" s="23" customFormat="1" hidden="1">
      <c r="A486" s="129" t="s">
        <v>434</v>
      </c>
      <c r="B486" s="21" t="s">
        <v>30</v>
      </c>
      <c r="C486" s="21" t="s">
        <v>60</v>
      </c>
      <c r="D486" s="21" t="s">
        <v>31</v>
      </c>
      <c r="E486" s="21" t="s">
        <v>435</v>
      </c>
      <c r="F486" s="21"/>
      <c r="G486" s="22">
        <f>G487</f>
        <v>0</v>
      </c>
      <c r="H486" s="22">
        <f t="shared" ref="H486:Q486" si="235">H487</f>
        <v>0</v>
      </c>
      <c r="I486" s="22">
        <f t="shared" si="235"/>
        <v>0</v>
      </c>
      <c r="J486" s="22">
        <f t="shared" si="235"/>
        <v>0</v>
      </c>
      <c r="K486" s="22">
        <f t="shared" si="235"/>
        <v>0</v>
      </c>
      <c r="L486" s="22">
        <f t="shared" si="235"/>
        <v>46.25658</v>
      </c>
      <c r="M486" s="22">
        <f t="shared" si="235"/>
        <v>0</v>
      </c>
      <c r="N486" s="309">
        <f t="shared" si="235"/>
        <v>0</v>
      </c>
      <c r="O486" s="310">
        <f t="shared" si="235"/>
        <v>46.25658</v>
      </c>
      <c r="P486" s="142">
        <f t="shared" si="235"/>
        <v>21.713480000000004</v>
      </c>
      <c r="Q486" s="142">
        <f t="shared" si="235"/>
        <v>67.970060000000004</v>
      </c>
      <c r="R486" s="125"/>
    </row>
    <row r="487" spans="1:18" hidden="1">
      <c r="A487" s="31" t="s">
        <v>46</v>
      </c>
      <c r="B487" s="27" t="s">
        <v>30</v>
      </c>
      <c r="C487" s="27" t="s">
        <v>60</v>
      </c>
      <c r="D487" s="27" t="s">
        <v>31</v>
      </c>
      <c r="E487" s="27" t="s">
        <v>435</v>
      </c>
      <c r="F487" s="27" t="s">
        <v>47</v>
      </c>
      <c r="G487" s="28"/>
      <c r="H487" s="29"/>
      <c r="I487" s="30"/>
      <c r="J487" s="30"/>
      <c r="K487" s="30"/>
      <c r="L487" s="30">
        <v>46.25658</v>
      </c>
      <c r="M487" s="30"/>
      <c r="N487" s="126"/>
      <c r="O487" s="311">
        <f t="shared" si="211"/>
        <v>46.25658</v>
      </c>
      <c r="P487" s="287">
        <f t="shared" si="212"/>
        <v>21.713480000000004</v>
      </c>
      <c r="Q487" s="308">
        <v>67.970060000000004</v>
      </c>
      <c r="R487" s="13"/>
    </row>
    <row r="488" spans="1:18" s="23" customFormat="1" hidden="1">
      <c r="A488" s="47" t="s">
        <v>436</v>
      </c>
      <c r="B488" s="49" t="s">
        <v>30</v>
      </c>
      <c r="C488" s="49" t="s">
        <v>60</v>
      </c>
      <c r="D488" s="49" t="s">
        <v>31</v>
      </c>
      <c r="E488" s="49" t="s">
        <v>437</v>
      </c>
      <c r="F488" s="49"/>
      <c r="G488" s="81">
        <f>G489+G492+G501+G507+G509+G511+G513+G516+G518+G520+G522+G524+G526+G528+G530+G532+G534+G536+G538+G540</f>
        <v>163920.56</v>
      </c>
      <c r="H488" s="81">
        <f t="shared" ref="H488:Q488" si="236">H489+H492+H501+H507+H509+H511+H513+H516+H518+H520+H522+H524+H526+H528+H530+H532+H534+H536+H538+H540</f>
        <v>-3429.0352000000003</v>
      </c>
      <c r="I488" s="81">
        <f t="shared" si="236"/>
        <v>61.335999999999999</v>
      </c>
      <c r="J488" s="81">
        <f t="shared" si="236"/>
        <v>-640</v>
      </c>
      <c r="K488" s="81">
        <f t="shared" si="236"/>
        <v>511.79999999999995</v>
      </c>
      <c r="L488" s="81">
        <f t="shared" si="236"/>
        <v>-12566.518699999999</v>
      </c>
      <c r="M488" s="81">
        <f t="shared" si="236"/>
        <v>-2140.3000000000002</v>
      </c>
      <c r="N488" s="309">
        <f t="shared" si="236"/>
        <v>0</v>
      </c>
      <c r="O488" s="310">
        <f t="shared" si="236"/>
        <v>145717.84209999995</v>
      </c>
      <c r="P488" s="121">
        <f t="shared" si="236"/>
        <v>1269.1232299999986</v>
      </c>
      <c r="Q488" s="121">
        <f t="shared" si="236"/>
        <v>146986.96532999998</v>
      </c>
    </row>
    <row r="489" spans="1:18" s="23" customFormat="1" ht="25.5" hidden="1">
      <c r="A489" s="20" t="s">
        <v>438</v>
      </c>
      <c r="B489" s="21" t="s">
        <v>30</v>
      </c>
      <c r="C489" s="21" t="s">
        <v>60</v>
      </c>
      <c r="D489" s="21" t="s">
        <v>31</v>
      </c>
      <c r="E489" s="21" t="s">
        <v>439</v>
      </c>
      <c r="F489" s="21"/>
      <c r="G489" s="22">
        <f>G490+G491</f>
        <v>31248.760000000002</v>
      </c>
      <c r="H489" s="22">
        <f>H490+H491</f>
        <v>34.641300000000001</v>
      </c>
      <c r="I489" s="22">
        <f>I490+I491</f>
        <v>0</v>
      </c>
      <c r="J489" s="22">
        <f>J490+J491</f>
        <v>0</v>
      </c>
      <c r="K489" s="22">
        <f t="shared" ref="K489:Q489" si="237">K490+K491</f>
        <v>0</v>
      </c>
      <c r="L489" s="22">
        <f t="shared" si="237"/>
        <v>-87.418700000000001</v>
      </c>
      <c r="M489" s="22">
        <f t="shared" si="237"/>
        <v>0</v>
      </c>
      <c r="N489" s="309">
        <f t="shared" si="237"/>
        <v>0</v>
      </c>
      <c r="O489" s="310">
        <f t="shared" si="237"/>
        <v>31195.982599999999</v>
      </c>
      <c r="P489" s="142">
        <f t="shared" si="237"/>
        <v>-81.047400000000039</v>
      </c>
      <c r="Q489" s="142">
        <f t="shared" si="237"/>
        <v>31114.9352</v>
      </c>
    </row>
    <row r="490" spans="1:18" ht="38.25" hidden="1">
      <c r="A490" s="122" t="s">
        <v>386</v>
      </c>
      <c r="B490" s="27" t="s">
        <v>30</v>
      </c>
      <c r="C490" s="27" t="s">
        <v>60</v>
      </c>
      <c r="D490" s="27" t="s">
        <v>31</v>
      </c>
      <c r="E490" s="27" t="s">
        <v>439</v>
      </c>
      <c r="F490" s="27" t="s">
        <v>99</v>
      </c>
      <c r="G490" s="28">
        <f>16295.6+6290.4+7870.7</f>
        <v>30456.7</v>
      </c>
      <c r="H490" s="107">
        <v>34.641300000000001</v>
      </c>
      <c r="I490" s="108"/>
      <c r="J490" s="108"/>
      <c r="K490" s="108"/>
      <c r="L490" s="108"/>
      <c r="M490" s="108"/>
      <c r="N490" s="126"/>
      <c r="O490" s="311">
        <f t="shared" si="211"/>
        <v>30491.3413</v>
      </c>
      <c r="P490" s="287">
        <f t="shared" si="212"/>
        <v>0</v>
      </c>
      <c r="Q490" s="308">
        <v>30491.3413</v>
      </c>
    </row>
    <row r="491" spans="1:18" hidden="1">
      <c r="A491" s="17" t="s">
        <v>92</v>
      </c>
      <c r="B491" s="27" t="s">
        <v>30</v>
      </c>
      <c r="C491" s="27" t="s">
        <v>60</v>
      </c>
      <c r="D491" s="27" t="s">
        <v>31</v>
      </c>
      <c r="E491" s="27" t="s">
        <v>439</v>
      </c>
      <c r="F491" s="27" t="s">
        <v>93</v>
      </c>
      <c r="G491" s="28">
        <f>446.26+144.14+201.66</f>
        <v>792.06</v>
      </c>
      <c r="H491" s="107"/>
      <c r="I491" s="108"/>
      <c r="J491" s="108"/>
      <c r="K491" s="108"/>
      <c r="L491" s="108">
        <v>-87.418700000000001</v>
      </c>
      <c r="M491" s="108"/>
      <c r="N491" s="126"/>
      <c r="O491" s="311">
        <f t="shared" si="211"/>
        <v>704.6413</v>
      </c>
      <c r="P491" s="287">
        <f t="shared" si="212"/>
        <v>-81.047400000000039</v>
      </c>
      <c r="Q491" s="308">
        <f>683.8869-60.293</f>
        <v>623.59389999999996</v>
      </c>
    </row>
    <row r="492" spans="1:18" s="100" customFormat="1" ht="25.5" hidden="1">
      <c r="A492" s="11" t="s">
        <v>440</v>
      </c>
      <c r="B492" s="12" t="s">
        <v>30</v>
      </c>
      <c r="C492" s="12" t="s">
        <v>60</v>
      </c>
      <c r="D492" s="12" t="s">
        <v>31</v>
      </c>
      <c r="E492" s="12" t="s">
        <v>441</v>
      </c>
      <c r="F492" s="12"/>
      <c r="G492" s="10">
        <f>G493+G494+G495+G496+G499+G500+G498+G497</f>
        <v>47498.5</v>
      </c>
      <c r="H492" s="10">
        <f>H493+H494+H495+H496+H499+H500+H498+H497</f>
        <v>-5311.7764999999999</v>
      </c>
      <c r="I492" s="10">
        <f>I493+I494+I495+I496+I499+I500+I498+I497</f>
        <v>-1.4155343563970746E-15</v>
      </c>
      <c r="J492" s="10">
        <f>J493+J494+J495+J496+J499+J500+J498+J497</f>
        <v>10</v>
      </c>
      <c r="K492" s="10">
        <f t="shared" ref="K492:Q492" si="238">K493+K494+K495+K496+K499+K500+K498+K497</f>
        <v>181.79999999999998</v>
      </c>
      <c r="L492" s="10">
        <f t="shared" si="238"/>
        <v>0.12350000000001771</v>
      </c>
      <c r="M492" s="10">
        <f t="shared" si="238"/>
        <v>0</v>
      </c>
      <c r="N492" s="309">
        <f t="shared" si="238"/>
        <v>0</v>
      </c>
      <c r="O492" s="310">
        <f t="shared" si="238"/>
        <v>42378.64699999999</v>
      </c>
      <c r="P492" s="277">
        <f t="shared" si="238"/>
        <v>390.17062999999825</v>
      </c>
      <c r="Q492" s="277">
        <f t="shared" si="238"/>
        <v>42768.817629999998</v>
      </c>
    </row>
    <row r="493" spans="1:18" hidden="1">
      <c r="A493" s="17" t="s">
        <v>33</v>
      </c>
      <c r="B493" s="27" t="s">
        <v>30</v>
      </c>
      <c r="C493" s="27" t="s">
        <v>60</v>
      </c>
      <c r="D493" s="27" t="s">
        <v>31</v>
      </c>
      <c r="E493" s="27" t="s">
        <v>441</v>
      </c>
      <c r="F493" s="27" t="s">
        <v>209</v>
      </c>
      <c r="G493" s="28">
        <v>34337</v>
      </c>
      <c r="H493" s="107">
        <v>-4693.8999999999996</v>
      </c>
      <c r="I493" s="108"/>
      <c r="J493" s="108"/>
      <c r="K493" s="108"/>
      <c r="L493" s="108"/>
      <c r="M493" s="108"/>
      <c r="N493" s="126"/>
      <c r="O493" s="311">
        <f t="shared" ref="O493:O558" si="239">I493+H493+G493+J493+K493+L493+M493+N493</f>
        <v>29643.1</v>
      </c>
      <c r="P493" s="287">
        <f t="shared" si="212"/>
        <v>0</v>
      </c>
      <c r="Q493" s="308">
        <v>29643.1</v>
      </c>
    </row>
    <row r="494" spans="1:18" hidden="1">
      <c r="A494" s="31" t="s">
        <v>38</v>
      </c>
      <c r="B494" s="27" t="s">
        <v>30</v>
      </c>
      <c r="C494" s="27" t="s">
        <v>60</v>
      </c>
      <c r="D494" s="27" t="s">
        <v>31</v>
      </c>
      <c r="E494" s="27" t="s">
        <v>441</v>
      </c>
      <c r="F494" s="27" t="s">
        <v>83</v>
      </c>
      <c r="G494" s="28">
        <v>1220.9000000000001</v>
      </c>
      <c r="H494" s="107">
        <v>25</v>
      </c>
      <c r="I494" s="108">
        <v>50</v>
      </c>
      <c r="J494" s="108">
        <v>3.5</v>
      </c>
      <c r="K494" s="108">
        <v>10.85</v>
      </c>
      <c r="L494" s="108"/>
      <c r="M494" s="108"/>
      <c r="N494" s="126"/>
      <c r="O494" s="311">
        <f t="shared" si="239"/>
        <v>1310.25</v>
      </c>
      <c r="P494" s="287">
        <f t="shared" si="212"/>
        <v>-313.39705000000004</v>
      </c>
      <c r="Q494" s="308">
        <v>996.85294999999996</v>
      </c>
    </row>
    <row r="495" spans="1:18" ht="25.5" hidden="1">
      <c r="A495" s="31" t="s">
        <v>44</v>
      </c>
      <c r="B495" s="27" t="s">
        <v>30</v>
      </c>
      <c r="C495" s="27" t="s">
        <v>60</v>
      </c>
      <c r="D495" s="27" t="s">
        <v>31</v>
      </c>
      <c r="E495" s="27" t="s">
        <v>441</v>
      </c>
      <c r="F495" s="27" t="s">
        <v>45</v>
      </c>
      <c r="G495" s="28">
        <v>59.7</v>
      </c>
      <c r="H495" s="107">
        <v>70</v>
      </c>
      <c r="I495" s="108"/>
      <c r="J495" s="108"/>
      <c r="K495" s="108"/>
      <c r="L495" s="108"/>
      <c r="M495" s="108"/>
      <c r="N495" s="126"/>
      <c r="O495" s="311">
        <f t="shared" si="239"/>
        <v>129.69999999999999</v>
      </c>
      <c r="P495" s="287">
        <f t="shared" si="212"/>
        <v>59.282150000000001</v>
      </c>
      <c r="Q495" s="308">
        <v>188.98214999999999</v>
      </c>
    </row>
    <row r="496" spans="1:18" hidden="1">
      <c r="A496" s="31" t="s">
        <v>46</v>
      </c>
      <c r="B496" s="27" t="s">
        <v>30</v>
      </c>
      <c r="C496" s="27" t="s">
        <v>60</v>
      </c>
      <c r="D496" s="27" t="s">
        <v>31</v>
      </c>
      <c r="E496" s="27" t="s">
        <v>441</v>
      </c>
      <c r="F496" s="27" t="s">
        <v>47</v>
      </c>
      <c r="G496" s="28">
        <v>8936.2000000000007</v>
      </c>
      <c r="H496" s="107">
        <f>-2000+82.1235+1205</f>
        <v>-712.87650000000008</v>
      </c>
      <c r="I496" s="108">
        <f>-0.1-50</f>
        <v>-50.1</v>
      </c>
      <c r="J496" s="108">
        <v>6.5</v>
      </c>
      <c r="K496" s="108">
        <f>-12+170.95</f>
        <v>158.94999999999999</v>
      </c>
      <c r="L496" s="126">
        <f>-11.7+147.3+40.9-188.0765</f>
        <v>-11.576499999999982</v>
      </c>
      <c r="M496" s="126"/>
      <c r="N496" s="126"/>
      <c r="O496" s="311">
        <f t="shared" si="239"/>
        <v>8327.0970000000016</v>
      </c>
      <c r="P496" s="287">
        <f t="shared" si="212"/>
        <v>604.61533999999847</v>
      </c>
      <c r="Q496" s="308">
        <v>8931.71234</v>
      </c>
    </row>
    <row r="497" spans="1:17" ht="38.25" hidden="1">
      <c r="A497" s="122" t="s">
        <v>386</v>
      </c>
      <c r="B497" s="27" t="s">
        <v>30</v>
      </c>
      <c r="C497" s="27" t="s">
        <v>60</v>
      </c>
      <c r="D497" s="27" t="s">
        <v>31</v>
      </c>
      <c r="E497" s="27" t="s">
        <v>441</v>
      </c>
      <c r="F497" s="27" t="s">
        <v>99</v>
      </c>
      <c r="G497" s="28"/>
      <c r="H497" s="107">
        <v>1770.7</v>
      </c>
      <c r="I497" s="108"/>
      <c r="J497" s="108"/>
      <c r="K497" s="108"/>
      <c r="L497" s="108"/>
      <c r="M497" s="108"/>
      <c r="N497" s="126"/>
      <c r="O497" s="311">
        <f t="shared" si="239"/>
        <v>1770.7</v>
      </c>
      <c r="P497" s="287">
        <f t="shared" ref="P497:P561" si="240">Q497-O497</f>
        <v>0</v>
      </c>
      <c r="Q497" s="308">
        <v>1770.7</v>
      </c>
    </row>
    <row r="498" spans="1:17" hidden="1">
      <c r="A498" s="17" t="s">
        <v>92</v>
      </c>
      <c r="B498" s="27" t="s">
        <v>30</v>
      </c>
      <c r="C498" s="27" t="s">
        <v>60</v>
      </c>
      <c r="D498" s="27" t="s">
        <v>31</v>
      </c>
      <c r="E498" s="27" t="s">
        <v>441</v>
      </c>
      <c r="F498" s="27" t="s">
        <v>93</v>
      </c>
      <c r="G498" s="28">
        <v>1770.7</v>
      </c>
      <c r="H498" s="107">
        <v>-1770.7</v>
      </c>
      <c r="I498" s="108"/>
      <c r="J498" s="108"/>
      <c r="K498" s="108"/>
      <c r="L498" s="108"/>
      <c r="M498" s="108"/>
      <c r="N498" s="126"/>
      <c r="O498" s="311">
        <f t="shared" si="239"/>
        <v>0</v>
      </c>
      <c r="P498" s="287">
        <f t="shared" si="240"/>
        <v>0</v>
      </c>
      <c r="Q498" s="308"/>
    </row>
    <row r="499" spans="1:17" hidden="1">
      <c r="A499" s="33" t="s">
        <v>48</v>
      </c>
      <c r="B499" s="27" t="s">
        <v>30</v>
      </c>
      <c r="C499" s="27" t="s">
        <v>60</v>
      </c>
      <c r="D499" s="27" t="s">
        <v>31</v>
      </c>
      <c r="E499" s="27" t="s">
        <v>441</v>
      </c>
      <c r="F499" s="27" t="s">
        <v>49</v>
      </c>
      <c r="G499" s="28">
        <v>1172</v>
      </c>
      <c r="H499" s="107">
        <f>-0.1-4.019</f>
        <v>-4.1189999999999998</v>
      </c>
      <c r="I499" s="108"/>
      <c r="J499" s="108"/>
      <c r="K499" s="108">
        <v>12</v>
      </c>
      <c r="L499" s="108">
        <v>11.7</v>
      </c>
      <c r="M499" s="108"/>
      <c r="N499" s="126"/>
      <c r="O499" s="311">
        <f t="shared" si="239"/>
        <v>1191.5810000000001</v>
      </c>
      <c r="P499" s="287">
        <f t="shared" si="240"/>
        <v>27.832929999999806</v>
      </c>
      <c r="Q499" s="308">
        <v>1219.4139299999999</v>
      </c>
    </row>
    <row r="500" spans="1:17" hidden="1">
      <c r="A500" s="33" t="s">
        <v>50</v>
      </c>
      <c r="B500" s="27" t="s">
        <v>30</v>
      </c>
      <c r="C500" s="27" t="s">
        <v>60</v>
      </c>
      <c r="D500" s="27" t="s">
        <v>31</v>
      </c>
      <c r="E500" s="27" t="s">
        <v>441</v>
      </c>
      <c r="F500" s="27" t="s">
        <v>51</v>
      </c>
      <c r="G500" s="28">
        <v>2</v>
      </c>
      <c r="H500" s="107">
        <f>0.1+4.019</f>
        <v>4.1189999999999998</v>
      </c>
      <c r="I500" s="108">
        <v>0.1</v>
      </c>
      <c r="J500" s="108"/>
      <c r="K500" s="108"/>
      <c r="L500" s="108"/>
      <c r="M500" s="108"/>
      <c r="N500" s="126"/>
      <c r="O500" s="311">
        <f t="shared" si="239"/>
        <v>6.2189999999999994</v>
      </c>
      <c r="P500" s="287">
        <f t="shared" si="240"/>
        <v>11.837260000000002</v>
      </c>
      <c r="Q500" s="308">
        <v>18.056260000000002</v>
      </c>
    </row>
    <row r="501" spans="1:17" s="23" customFormat="1" ht="38.25" hidden="1">
      <c r="A501" s="20" t="s">
        <v>442</v>
      </c>
      <c r="B501" s="21" t="s">
        <v>30</v>
      </c>
      <c r="C501" s="21" t="s">
        <v>60</v>
      </c>
      <c r="D501" s="21" t="s">
        <v>31</v>
      </c>
      <c r="E501" s="21" t="s">
        <v>443</v>
      </c>
      <c r="F501" s="21"/>
      <c r="G501" s="10">
        <f>G505+G502+G506+G503</f>
        <v>5150</v>
      </c>
      <c r="H501" s="10">
        <f>H505+H502+H506+H503</f>
        <v>1543.8999999999999</v>
      </c>
      <c r="I501" s="10">
        <f>I505+I502+I506+I503</f>
        <v>0</v>
      </c>
      <c r="J501" s="10">
        <f>J505+J502+J506+J503</f>
        <v>0</v>
      </c>
      <c r="K501" s="10">
        <f t="shared" ref="K501:M501" si="241">K505+K502+K506+K503</f>
        <v>0</v>
      </c>
      <c r="L501" s="10">
        <f t="shared" si="241"/>
        <v>0</v>
      </c>
      <c r="M501" s="10">
        <f t="shared" si="241"/>
        <v>0</v>
      </c>
      <c r="N501" s="309">
        <f>N505+N502+N506+N503+N504</f>
        <v>0</v>
      </c>
      <c r="O501" s="309">
        <f t="shared" ref="O501:Q501" si="242">O505+O502+O506+O503+O504</f>
        <v>6693.9</v>
      </c>
      <c r="P501" s="10">
        <f t="shared" si="242"/>
        <v>2.8776980798284058E-13</v>
      </c>
      <c r="Q501" s="10">
        <f t="shared" si="242"/>
        <v>6693.9</v>
      </c>
    </row>
    <row r="502" spans="1:17" hidden="1">
      <c r="A502" s="17" t="s">
        <v>33</v>
      </c>
      <c r="B502" s="27" t="s">
        <v>30</v>
      </c>
      <c r="C502" s="27" t="s">
        <v>60</v>
      </c>
      <c r="D502" s="27" t="s">
        <v>31</v>
      </c>
      <c r="E502" s="27" t="s">
        <v>443</v>
      </c>
      <c r="F502" s="27" t="s">
        <v>209</v>
      </c>
      <c r="G502" s="19"/>
      <c r="H502" s="19">
        <f>4693.9-3520.5</f>
        <v>1173.3999999999996</v>
      </c>
      <c r="I502" s="298"/>
      <c r="J502" s="298"/>
      <c r="K502" s="298"/>
      <c r="L502" s="298"/>
      <c r="M502" s="298"/>
      <c r="N502" s="311"/>
      <c r="O502" s="311">
        <f t="shared" si="239"/>
        <v>1173.3999999999996</v>
      </c>
      <c r="P502" s="287">
        <f t="shared" si="240"/>
        <v>-42.805939999999737</v>
      </c>
      <c r="Q502" s="308">
        <v>1130.5940599999999</v>
      </c>
    </row>
    <row r="503" spans="1:17" hidden="1">
      <c r="A503" s="31" t="s">
        <v>38</v>
      </c>
      <c r="B503" s="27" t="s">
        <v>30</v>
      </c>
      <c r="C503" s="27" t="s">
        <v>60</v>
      </c>
      <c r="D503" s="27" t="s">
        <v>31</v>
      </c>
      <c r="E503" s="27" t="s">
        <v>443</v>
      </c>
      <c r="F503" s="27" t="s">
        <v>83</v>
      </c>
      <c r="G503" s="19"/>
      <c r="H503" s="19">
        <v>2.4500000000000002</v>
      </c>
      <c r="I503" s="298"/>
      <c r="J503" s="298"/>
      <c r="K503" s="298"/>
      <c r="L503" s="298"/>
      <c r="M503" s="298"/>
      <c r="N503" s="311"/>
      <c r="O503" s="311">
        <f t="shared" si="239"/>
        <v>2.4500000000000002</v>
      </c>
      <c r="P503" s="287">
        <f t="shared" si="240"/>
        <v>-0.35000000000000009</v>
      </c>
      <c r="Q503" s="308">
        <v>2.1</v>
      </c>
    </row>
    <row r="504" spans="1:17" hidden="1">
      <c r="A504" s="31"/>
      <c r="B504" s="27" t="s">
        <v>30</v>
      </c>
      <c r="C504" s="27" t="s">
        <v>60</v>
      </c>
      <c r="D504" s="27" t="s">
        <v>31</v>
      </c>
      <c r="E504" s="27" t="s">
        <v>443</v>
      </c>
      <c r="F504" s="27" t="s">
        <v>45</v>
      </c>
      <c r="G504" s="19"/>
      <c r="H504" s="19"/>
      <c r="I504" s="298"/>
      <c r="J504" s="298"/>
      <c r="K504" s="298"/>
      <c r="L504" s="298"/>
      <c r="M504" s="298"/>
      <c r="N504" s="311"/>
      <c r="O504" s="311"/>
      <c r="P504" s="287">
        <v>24.98</v>
      </c>
      <c r="Q504" s="308">
        <v>24.98</v>
      </c>
    </row>
    <row r="505" spans="1:17" hidden="1">
      <c r="A505" s="31" t="s">
        <v>46</v>
      </c>
      <c r="B505" s="27" t="s">
        <v>30</v>
      </c>
      <c r="C505" s="27" t="s">
        <v>60</v>
      </c>
      <c r="D505" s="27" t="s">
        <v>31</v>
      </c>
      <c r="E505" s="27" t="s">
        <v>443</v>
      </c>
      <c r="F505" s="27" t="s">
        <v>47</v>
      </c>
      <c r="G505" s="28">
        <v>5150</v>
      </c>
      <c r="H505" s="107">
        <f>-3150-1495-2.45</f>
        <v>-4647.45</v>
      </c>
      <c r="I505" s="108"/>
      <c r="J505" s="108"/>
      <c r="K505" s="108"/>
      <c r="L505" s="108"/>
      <c r="M505" s="108"/>
      <c r="N505" s="126"/>
      <c r="O505" s="311">
        <f t="shared" si="239"/>
        <v>502.55000000000018</v>
      </c>
      <c r="P505" s="287">
        <f t="shared" si="240"/>
        <v>-24.630000000000166</v>
      </c>
      <c r="Q505" s="308">
        <v>477.92</v>
      </c>
    </row>
    <row r="506" spans="1:17" s="23" customFormat="1" ht="38.25" hidden="1">
      <c r="A506" s="122" t="s">
        <v>386</v>
      </c>
      <c r="B506" s="27" t="s">
        <v>30</v>
      </c>
      <c r="C506" s="27" t="s">
        <v>60</v>
      </c>
      <c r="D506" s="27" t="s">
        <v>31</v>
      </c>
      <c r="E506" s="27" t="s">
        <v>443</v>
      </c>
      <c r="F506" s="27" t="s">
        <v>99</v>
      </c>
      <c r="G506" s="28"/>
      <c r="H506" s="107">
        <v>5015.5</v>
      </c>
      <c r="I506" s="108"/>
      <c r="J506" s="108"/>
      <c r="K506" s="108"/>
      <c r="L506" s="108"/>
      <c r="M506" s="108"/>
      <c r="N506" s="126"/>
      <c r="O506" s="311">
        <f t="shared" si="239"/>
        <v>5015.5</v>
      </c>
      <c r="P506" s="287">
        <f t="shared" si="240"/>
        <v>42.805940000000192</v>
      </c>
      <c r="Q506" s="308">
        <v>5058.3059400000002</v>
      </c>
    </row>
    <row r="507" spans="1:17" ht="25.5" hidden="1">
      <c r="A507" s="20" t="s">
        <v>444</v>
      </c>
      <c r="B507" s="21" t="s">
        <v>30</v>
      </c>
      <c r="C507" s="21" t="s">
        <v>60</v>
      </c>
      <c r="D507" s="21" t="s">
        <v>31</v>
      </c>
      <c r="E507" s="21" t="s">
        <v>445</v>
      </c>
      <c r="F507" s="21"/>
      <c r="G507" s="10">
        <f>G508</f>
        <v>100</v>
      </c>
      <c r="H507" s="10">
        <f>H508</f>
        <v>0</v>
      </c>
      <c r="I507" s="10">
        <f>I508</f>
        <v>0</v>
      </c>
      <c r="J507" s="10">
        <f>J508</f>
        <v>0</v>
      </c>
      <c r="K507" s="10">
        <f t="shared" ref="K507:Q507" si="243">K508</f>
        <v>0</v>
      </c>
      <c r="L507" s="10">
        <f t="shared" si="243"/>
        <v>0</v>
      </c>
      <c r="M507" s="10">
        <f t="shared" si="243"/>
        <v>0</v>
      </c>
      <c r="N507" s="309">
        <f t="shared" si="243"/>
        <v>0</v>
      </c>
      <c r="O507" s="310">
        <f t="shared" si="243"/>
        <v>100</v>
      </c>
      <c r="P507" s="277">
        <f t="shared" si="243"/>
        <v>100</v>
      </c>
      <c r="Q507" s="277">
        <f t="shared" si="243"/>
        <v>200</v>
      </c>
    </row>
    <row r="508" spans="1:17" s="23" customFormat="1" hidden="1">
      <c r="A508" s="31" t="s">
        <v>46</v>
      </c>
      <c r="B508" s="27" t="s">
        <v>30</v>
      </c>
      <c r="C508" s="27" t="s">
        <v>60</v>
      </c>
      <c r="D508" s="27" t="s">
        <v>31</v>
      </c>
      <c r="E508" s="27" t="s">
        <v>445</v>
      </c>
      <c r="F508" s="27" t="s">
        <v>47</v>
      </c>
      <c r="G508" s="28">
        <v>100</v>
      </c>
      <c r="H508" s="29"/>
      <c r="I508" s="30"/>
      <c r="J508" s="30"/>
      <c r="K508" s="30"/>
      <c r="L508" s="30"/>
      <c r="M508" s="30"/>
      <c r="N508" s="126"/>
      <c r="O508" s="311">
        <f t="shared" si="239"/>
        <v>100</v>
      </c>
      <c r="P508" s="287">
        <f t="shared" si="240"/>
        <v>100</v>
      </c>
      <c r="Q508" s="308">
        <v>200</v>
      </c>
    </row>
    <row r="509" spans="1:17" hidden="1">
      <c r="A509" s="20" t="s">
        <v>446</v>
      </c>
      <c r="B509" s="21" t="s">
        <v>30</v>
      </c>
      <c r="C509" s="21" t="s">
        <v>60</v>
      </c>
      <c r="D509" s="21" t="s">
        <v>31</v>
      </c>
      <c r="E509" s="21" t="s">
        <v>447</v>
      </c>
      <c r="F509" s="21"/>
      <c r="G509" s="10">
        <f>G510</f>
        <v>250</v>
      </c>
      <c r="H509" s="10">
        <f>H510</f>
        <v>0</v>
      </c>
      <c r="I509" s="10">
        <f>I510</f>
        <v>0</v>
      </c>
      <c r="J509" s="10">
        <f>J510</f>
        <v>0</v>
      </c>
      <c r="K509" s="10">
        <f t="shared" ref="K509:Q509" si="244">K510</f>
        <v>0</v>
      </c>
      <c r="L509" s="10">
        <f t="shared" si="244"/>
        <v>0</v>
      </c>
      <c r="M509" s="10">
        <f t="shared" si="244"/>
        <v>0</v>
      </c>
      <c r="N509" s="309">
        <f t="shared" si="244"/>
        <v>0</v>
      </c>
      <c r="O509" s="310">
        <f t="shared" si="244"/>
        <v>250</v>
      </c>
      <c r="P509" s="277">
        <f t="shared" si="244"/>
        <v>0</v>
      </c>
      <c r="Q509" s="277">
        <f t="shared" si="244"/>
        <v>250</v>
      </c>
    </row>
    <row r="510" spans="1:17" s="23" customFormat="1" hidden="1">
      <c r="A510" s="31" t="s">
        <v>46</v>
      </c>
      <c r="B510" s="27" t="s">
        <v>30</v>
      </c>
      <c r="C510" s="27" t="s">
        <v>60</v>
      </c>
      <c r="D510" s="27" t="s">
        <v>31</v>
      </c>
      <c r="E510" s="27" t="s">
        <v>447</v>
      </c>
      <c r="F510" s="27" t="s">
        <v>47</v>
      </c>
      <c r="G510" s="28">
        <v>250</v>
      </c>
      <c r="H510" s="29"/>
      <c r="I510" s="30"/>
      <c r="J510" s="30"/>
      <c r="K510" s="30"/>
      <c r="L510" s="30"/>
      <c r="M510" s="30"/>
      <c r="N510" s="126"/>
      <c r="O510" s="311">
        <f t="shared" si="239"/>
        <v>250</v>
      </c>
      <c r="P510" s="287">
        <f t="shared" si="240"/>
        <v>0</v>
      </c>
      <c r="Q510" s="308">
        <v>250</v>
      </c>
    </row>
    <row r="511" spans="1:17" ht="25.5" hidden="1">
      <c r="A511" s="20" t="s">
        <v>448</v>
      </c>
      <c r="B511" s="21" t="s">
        <v>30</v>
      </c>
      <c r="C511" s="21" t="s">
        <v>60</v>
      </c>
      <c r="D511" s="21" t="s">
        <v>31</v>
      </c>
      <c r="E511" s="21" t="s">
        <v>449</v>
      </c>
      <c r="F511" s="21"/>
      <c r="G511" s="10">
        <f>G512</f>
        <v>200</v>
      </c>
      <c r="H511" s="10">
        <f>H512</f>
        <v>0</v>
      </c>
      <c r="I511" s="10">
        <f>I512</f>
        <v>0</v>
      </c>
      <c r="J511" s="10">
        <f>J512</f>
        <v>0</v>
      </c>
      <c r="K511" s="10">
        <f t="shared" ref="K511:Q511" si="245">K512</f>
        <v>0</v>
      </c>
      <c r="L511" s="10">
        <f t="shared" si="245"/>
        <v>0</v>
      </c>
      <c r="M511" s="10">
        <f t="shared" si="245"/>
        <v>0</v>
      </c>
      <c r="N511" s="309">
        <f t="shared" si="245"/>
        <v>0</v>
      </c>
      <c r="O511" s="310">
        <f t="shared" si="245"/>
        <v>200</v>
      </c>
      <c r="P511" s="277">
        <f t="shared" si="245"/>
        <v>-100</v>
      </c>
      <c r="Q511" s="277">
        <f t="shared" si="245"/>
        <v>100</v>
      </c>
    </row>
    <row r="512" spans="1:17" s="23" customFormat="1" hidden="1">
      <c r="A512" s="31" t="s">
        <v>46</v>
      </c>
      <c r="B512" s="27" t="s">
        <v>30</v>
      </c>
      <c r="C512" s="27" t="s">
        <v>60</v>
      </c>
      <c r="D512" s="27" t="s">
        <v>31</v>
      </c>
      <c r="E512" s="27" t="s">
        <v>449</v>
      </c>
      <c r="F512" s="27" t="s">
        <v>47</v>
      </c>
      <c r="G512" s="28">
        <v>200</v>
      </c>
      <c r="H512" s="29"/>
      <c r="I512" s="30"/>
      <c r="J512" s="30"/>
      <c r="K512" s="30"/>
      <c r="L512" s="30"/>
      <c r="M512" s="30"/>
      <c r="N512" s="126"/>
      <c r="O512" s="311">
        <f t="shared" si="239"/>
        <v>200</v>
      </c>
      <c r="P512" s="287">
        <f t="shared" si="240"/>
        <v>-100</v>
      </c>
      <c r="Q512" s="308">
        <v>100</v>
      </c>
    </row>
    <row r="513" spans="1:17" s="23" customFormat="1" ht="25.5" hidden="1">
      <c r="A513" s="20" t="s">
        <v>450</v>
      </c>
      <c r="B513" s="21" t="s">
        <v>30</v>
      </c>
      <c r="C513" s="21" t="s">
        <v>60</v>
      </c>
      <c r="D513" s="21" t="s">
        <v>31</v>
      </c>
      <c r="E513" s="21" t="s">
        <v>451</v>
      </c>
      <c r="F513" s="21"/>
      <c r="G513" s="10">
        <f>G515+G514</f>
        <v>3100</v>
      </c>
      <c r="H513" s="10">
        <f>H515+H514</f>
        <v>0</v>
      </c>
      <c r="I513" s="10">
        <f>I515+I514</f>
        <v>61.335999999999999</v>
      </c>
      <c r="J513" s="10">
        <f>J515+J514</f>
        <v>0</v>
      </c>
      <c r="K513" s="10">
        <f t="shared" ref="K513:Q513" si="246">K515+K514</f>
        <v>0</v>
      </c>
      <c r="L513" s="10">
        <f t="shared" si="246"/>
        <v>0</v>
      </c>
      <c r="M513" s="10">
        <f t="shared" si="246"/>
        <v>0</v>
      </c>
      <c r="N513" s="309">
        <f t="shared" si="246"/>
        <v>0</v>
      </c>
      <c r="O513" s="310">
        <f t="shared" si="246"/>
        <v>3161.3360000000002</v>
      </c>
      <c r="P513" s="277">
        <f t="shared" si="246"/>
        <v>0</v>
      </c>
      <c r="Q513" s="277">
        <f t="shared" si="246"/>
        <v>3161.3360000000002</v>
      </c>
    </row>
    <row r="514" spans="1:17" hidden="1">
      <c r="A514" s="31" t="s">
        <v>38</v>
      </c>
      <c r="B514" s="27" t="s">
        <v>30</v>
      </c>
      <c r="C514" s="27" t="s">
        <v>60</v>
      </c>
      <c r="D514" s="27" t="s">
        <v>31</v>
      </c>
      <c r="E514" s="27" t="s">
        <v>451</v>
      </c>
      <c r="F514" s="27" t="s">
        <v>83</v>
      </c>
      <c r="G514" s="19"/>
      <c r="H514" s="19">
        <v>49.7</v>
      </c>
      <c r="I514" s="298">
        <v>18.2</v>
      </c>
      <c r="J514" s="298"/>
      <c r="K514" s="298"/>
      <c r="L514" s="298"/>
      <c r="M514" s="298"/>
      <c r="N514" s="311"/>
      <c r="O514" s="311">
        <f t="shared" si="239"/>
        <v>67.900000000000006</v>
      </c>
      <c r="P514" s="287">
        <f t="shared" si="240"/>
        <v>6</v>
      </c>
      <c r="Q514" s="312">
        <v>73.900000000000006</v>
      </c>
    </row>
    <row r="515" spans="1:17" s="23" customFormat="1" hidden="1">
      <c r="A515" s="31" t="s">
        <v>46</v>
      </c>
      <c r="B515" s="27" t="s">
        <v>30</v>
      </c>
      <c r="C515" s="27" t="s">
        <v>60</v>
      </c>
      <c r="D515" s="27" t="s">
        <v>31</v>
      </c>
      <c r="E515" s="27" t="s">
        <v>451</v>
      </c>
      <c r="F515" s="27" t="s">
        <v>47</v>
      </c>
      <c r="G515" s="28">
        <v>3100</v>
      </c>
      <c r="H515" s="29">
        <v>-49.7</v>
      </c>
      <c r="I515" s="30">
        <f>31.336-18.2+30</f>
        <v>43.135999999999996</v>
      </c>
      <c r="J515" s="30"/>
      <c r="K515" s="30"/>
      <c r="L515" s="30"/>
      <c r="M515" s="30"/>
      <c r="N515" s="126"/>
      <c r="O515" s="311">
        <f t="shared" si="239"/>
        <v>3093.4360000000001</v>
      </c>
      <c r="P515" s="287">
        <f t="shared" si="240"/>
        <v>-6</v>
      </c>
      <c r="Q515" s="308">
        <v>3087.4360000000001</v>
      </c>
    </row>
    <row r="516" spans="1:17" ht="25.5" hidden="1">
      <c r="A516" s="20" t="s">
        <v>452</v>
      </c>
      <c r="B516" s="21" t="s">
        <v>30</v>
      </c>
      <c r="C516" s="21" t="s">
        <v>60</v>
      </c>
      <c r="D516" s="21" t="s">
        <v>31</v>
      </c>
      <c r="E516" s="21" t="s">
        <v>453</v>
      </c>
      <c r="F516" s="21"/>
      <c r="G516" s="10">
        <f>G517</f>
        <v>1950</v>
      </c>
      <c r="H516" s="10">
        <f>H517</f>
        <v>304.2</v>
      </c>
      <c r="I516" s="10">
        <f>I517</f>
        <v>0</v>
      </c>
      <c r="J516" s="10">
        <f>J517</f>
        <v>0</v>
      </c>
      <c r="K516" s="10">
        <f t="shared" ref="K516:Q516" si="247">K517</f>
        <v>330</v>
      </c>
      <c r="L516" s="10">
        <f t="shared" si="247"/>
        <v>0</v>
      </c>
      <c r="M516" s="10">
        <f t="shared" si="247"/>
        <v>0</v>
      </c>
      <c r="N516" s="309">
        <f t="shared" si="247"/>
        <v>0</v>
      </c>
      <c r="O516" s="310">
        <f t="shared" si="247"/>
        <v>2584.1999999999998</v>
      </c>
      <c r="P516" s="277">
        <f t="shared" si="247"/>
        <v>0</v>
      </c>
      <c r="Q516" s="277">
        <f t="shared" si="247"/>
        <v>2584.1999999999998</v>
      </c>
    </row>
    <row r="517" spans="1:17" s="23" customFormat="1" hidden="1">
      <c r="A517" s="31" t="s">
        <v>46</v>
      </c>
      <c r="B517" s="27" t="s">
        <v>30</v>
      </c>
      <c r="C517" s="27" t="s">
        <v>60</v>
      </c>
      <c r="D517" s="27" t="s">
        <v>31</v>
      </c>
      <c r="E517" s="27" t="s">
        <v>453</v>
      </c>
      <c r="F517" s="27" t="s">
        <v>47</v>
      </c>
      <c r="G517" s="28">
        <v>1950</v>
      </c>
      <c r="H517" s="107">
        <v>304.2</v>
      </c>
      <c r="I517" s="108"/>
      <c r="J517" s="108"/>
      <c r="K517" s="108">
        <v>330</v>
      </c>
      <c r="L517" s="108"/>
      <c r="M517" s="108"/>
      <c r="N517" s="126"/>
      <c r="O517" s="311">
        <f t="shared" si="239"/>
        <v>2584.1999999999998</v>
      </c>
      <c r="P517" s="287">
        <f t="shared" si="240"/>
        <v>0</v>
      </c>
      <c r="Q517" s="308">
        <v>2584.1999999999998</v>
      </c>
    </row>
    <row r="518" spans="1:17" ht="25.5" hidden="1">
      <c r="A518" s="20" t="s">
        <v>454</v>
      </c>
      <c r="B518" s="21" t="s">
        <v>30</v>
      </c>
      <c r="C518" s="21" t="s">
        <v>60</v>
      </c>
      <c r="D518" s="21" t="s">
        <v>31</v>
      </c>
      <c r="E518" s="21" t="s">
        <v>455</v>
      </c>
      <c r="F518" s="21"/>
      <c r="G518" s="10">
        <f>G519</f>
        <v>2000</v>
      </c>
      <c r="H518" s="10">
        <f>H519</f>
        <v>0</v>
      </c>
      <c r="I518" s="10">
        <f>I519</f>
        <v>0</v>
      </c>
      <c r="J518" s="10">
        <f>J519</f>
        <v>-650</v>
      </c>
      <c r="K518" s="10">
        <f t="shared" ref="K518:Q518" si="248">K519</f>
        <v>0</v>
      </c>
      <c r="L518" s="10">
        <f t="shared" si="248"/>
        <v>188.07650000000001</v>
      </c>
      <c r="M518" s="10">
        <f t="shared" si="248"/>
        <v>0</v>
      </c>
      <c r="N518" s="309">
        <f t="shared" si="248"/>
        <v>0</v>
      </c>
      <c r="O518" s="310">
        <f t="shared" si="248"/>
        <v>1538.0765000000001</v>
      </c>
      <c r="P518" s="277">
        <f t="shared" si="248"/>
        <v>0</v>
      </c>
      <c r="Q518" s="277">
        <f t="shared" si="248"/>
        <v>1538.0764999999999</v>
      </c>
    </row>
    <row r="519" spans="1:17" s="23" customFormat="1" ht="66" hidden="1" customHeight="1">
      <c r="A519" s="31" t="s">
        <v>46</v>
      </c>
      <c r="B519" s="27" t="s">
        <v>30</v>
      </c>
      <c r="C519" s="27" t="s">
        <v>60</v>
      </c>
      <c r="D519" s="27" t="s">
        <v>31</v>
      </c>
      <c r="E519" s="27" t="s">
        <v>455</v>
      </c>
      <c r="F519" s="27" t="s">
        <v>47</v>
      </c>
      <c r="G519" s="28">
        <v>2000</v>
      </c>
      <c r="H519" s="29"/>
      <c r="I519" s="30"/>
      <c r="J519" s="30">
        <v>-650</v>
      </c>
      <c r="K519" s="30"/>
      <c r="L519" s="126">
        <v>188.07650000000001</v>
      </c>
      <c r="M519" s="126"/>
      <c r="N519" s="126"/>
      <c r="O519" s="311">
        <f t="shared" si="239"/>
        <v>1538.0765000000001</v>
      </c>
      <c r="P519" s="287">
        <f t="shared" si="240"/>
        <v>0</v>
      </c>
      <c r="Q519" s="308">
        <v>1538.0764999999999</v>
      </c>
    </row>
    <row r="520" spans="1:17" ht="38.25" hidden="1">
      <c r="A520" s="20" t="s">
        <v>456</v>
      </c>
      <c r="B520" s="21" t="s">
        <v>30</v>
      </c>
      <c r="C520" s="21" t="s">
        <v>60</v>
      </c>
      <c r="D520" s="21" t="s">
        <v>31</v>
      </c>
      <c r="E520" s="21" t="s">
        <v>457</v>
      </c>
      <c r="F520" s="21"/>
      <c r="G520" s="10">
        <f>G521</f>
        <v>150</v>
      </c>
      <c r="H520" s="10">
        <f>H521</f>
        <v>0</v>
      </c>
      <c r="I520" s="10">
        <f>I521</f>
        <v>0</v>
      </c>
      <c r="J520" s="10">
        <f>J521</f>
        <v>0</v>
      </c>
      <c r="K520" s="10">
        <f t="shared" ref="K520:Q520" si="249">K521</f>
        <v>0</v>
      </c>
      <c r="L520" s="10">
        <f t="shared" si="249"/>
        <v>0</v>
      </c>
      <c r="M520" s="10">
        <f t="shared" si="249"/>
        <v>0</v>
      </c>
      <c r="N520" s="309">
        <f t="shared" si="249"/>
        <v>0</v>
      </c>
      <c r="O520" s="310">
        <f t="shared" si="249"/>
        <v>150</v>
      </c>
      <c r="P520" s="277">
        <f t="shared" si="249"/>
        <v>0</v>
      </c>
      <c r="Q520" s="277">
        <f t="shared" si="249"/>
        <v>150</v>
      </c>
    </row>
    <row r="521" spans="1:17" s="23" customFormat="1" ht="39.75" hidden="1" customHeight="1">
      <c r="A521" s="17" t="s">
        <v>92</v>
      </c>
      <c r="B521" s="27" t="s">
        <v>30</v>
      </c>
      <c r="C521" s="27" t="s">
        <v>60</v>
      </c>
      <c r="D521" s="27" t="s">
        <v>31</v>
      </c>
      <c r="E521" s="27" t="s">
        <v>457</v>
      </c>
      <c r="F521" s="27" t="s">
        <v>93</v>
      </c>
      <c r="G521" s="28">
        <v>150</v>
      </c>
      <c r="H521" s="29"/>
      <c r="I521" s="30"/>
      <c r="J521" s="30"/>
      <c r="K521" s="30"/>
      <c r="L521" s="30"/>
      <c r="M521" s="30"/>
      <c r="N521" s="126"/>
      <c r="O521" s="311">
        <f t="shared" si="239"/>
        <v>150</v>
      </c>
      <c r="P521" s="287">
        <f t="shared" si="240"/>
        <v>0</v>
      </c>
      <c r="Q521" s="308">
        <v>150</v>
      </c>
    </row>
    <row r="522" spans="1:17" ht="38.25" hidden="1">
      <c r="A522" s="20" t="s">
        <v>458</v>
      </c>
      <c r="B522" s="21" t="s">
        <v>30</v>
      </c>
      <c r="C522" s="21" t="s">
        <v>60</v>
      </c>
      <c r="D522" s="21" t="s">
        <v>31</v>
      </c>
      <c r="E522" s="21" t="s">
        <v>459</v>
      </c>
      <c r="F522" s="21"/>
      <c r="G522" s="10">
        <f>G523</f>
        <v>17112</v>
      </c>
      <c r="H522" s="10">
        <f>H523</f>
        <v>0</v>
      </c>
      <c r="I522" s="10">
        <f>I523</f>
        <v>0</v>
      </c>
      <c r="J522" s="10">
        <f>J523</f>
        <v>0</v>
      </c>
      <c r="K522" s="10">
        <f t="shared" ref="K522:Q522" si="250">K523</f>
        <v>0</v>
      </c>
      <c r="L522" s="10">
        <f t="shared" si="250"/>
        <v>-12767.3</v>
      </c>
      <c r="M522" s="10">
        <f t="shared" si="250"/>
        <v>-2140.3000000000002</v>
      </c>
      <c r="N522" s="309">
        <f t="shared" si="250"/>
        <v>0</v>
      </c>
      <c r="O522" s="310">
        <f t="shared" si="250"/>
        <v>2204.4000000000005</v>
      </c>
      <c r="P522" s="277">
        <f t="shared" si="250"/>
        <v>0</v>
      </c>
      <c r="Q522" s="277">
        <f t="shared" si="250"/>
        <v>2204.4</v>
      </c>
    </row>
    <row r="523" spans="1:17" s="23" customFormat="1" ht="56.25" hidden="1" customHeight="1">
      <c r="A523" s="17" t="s">
        <v>92</v>
      </c>
      <c r="B523" s="27" t="s">
        <v>30</v>
      </c>
      <c r="C523" s="27" t="s">
        <v>60</v>
      </c>
      <c r="D523" s="27" t="s">
        <v>31</v>
      </c>
      <c r="E523" s="27" t="s">
        <v>459</v>
      </c>
      <c r="F523" s="27" t="s">
        <v>93</v>
      </c>
      <c r="G523" s="28">
        <v>17112</v>
      </c>
      <c r="H523" s="29"/>
      <c r="I523" s="30"/>
      <c r="J523" s="30"/>
      <c r="K523" s="30"/>
      <c r="L523" s="30">
        <f>-11532.3-235-500-500</f>
        <v>-12767.3</v>
      </c>
      <c r="M523" s="30">
        <v>-2140.3000000000002</v>
      </c>
      <c r="N523" s="126"/>
      <c r="O523" s="311">
        <f t="shared" si="239"/>
        <v>2204.4000000000005</v>
      </c>
      <c r="P523" s="287">
        <f t="shared" si="240"/>
        <v>0</v>
      </c>
      <c r="Q523" s="308">
        <v>2204.4</v>
      </c>
    </row>
    <row r="524" spans="1:17" ht="51" hidden="1">
      <c r="A524" s="20" t="s">
        <v>460</v>
      </c>
      <c r="B524" s="21" t="s">
        <v>30</v>
      </c>
      <c r="C524" s="21" t="s">
        <v>60</v>
      </c>
      <c r="D524" s="21" t="s">
        <v>31</v>
      </c>
      <c r="E524" s="21" t="s">
        <v>461</v>
      </c>
      <c r="F524" s="21"/>
      <c r="G524" s="10">
        <f>G525</f>
        <v>90</v>
      </c>
      <c r="H524" s="10">
        <f>H525</f>
        <v>0</v>
      </c>
      <c r="I524" s="10">
        <f>I525</f>
        <v>0</v>
      </c>
      <c r="J524" s="10">
        <f>J525</f>
        <v>0</v>
      </c>
      <c r="K524" s="10">
        <f t="shared" ref="K524:Q524" si="251">K525</f>
        <v>0</v>
      </c>
      <c r="L524" s="10">
        <f t="shared" si="251"/>
        <v>0</v>
      </c>
      <c r="M524" s="10">
        <f t="shared" si="251"/>
        <v>0</v>
      </c>
      <c r="N524" s="309">
        <f t="shared" si="251"/>
        <v>0</v>
      </c>
      <c r="O524" s="310">
        <f t="shared" si="251"/>
        <v>90</v>
      </c>
      <c r="P524" s="277">
        <f t="shared" si="251"/>
        <v>0</v>
      </c>
      <c r="Q524" s="277">
        <f t="shared" si="251"/>
        <v>90</v>
      </c>
    </row>
    <row r="525" spans="1:17" s="23" customFormat="1" ht="26.25" hidden="1" customHeight="1">
      <c r="A525" s="17" t="s">
        <v>92</v>
      </c>
      <c r="B525" s="27" t="s">
        <v>30</v>
      </c>
      <c r="C525" s="27" t="s">
        <v>60</v>
      </c>
      <c r="D525" s="27" t="s">
        <v>31</v>
      </c>
      <c r="E525" s="27" t="s">
        <v>461</v>
      </c>
      <c r="F525" s="27" t="s">
        <v>93</v>
      </c>
      <c r="G525" s="28">
        <v>90</v>
      </c>
      <c r="H525" s="29"/>
      <c r="I525" s="30"/>
      <c r="J525" s="30"/>
      <c r="K525" s="30"/>
      <c r="L525" s="30"/>
      <c r="M525" s="30"/>
      <c r="N525" s="126"/>
      <c r="O525" s="311">
        <f t="shared" si="239"/>
        <v>90</v>
      </c>
      <c r="P525" s="287">
        <f t="shared" si="240"/>
        <v>0</v>
      </c>
      <c r="Q525" s="308">
        <v>90</v>
      </c>
    </row>
    <row r="526" spans="1:17" ht="25.5" hidden="1">
      <c r="A526" s="20" t="s">
        <v>462</v>
      </c>
      <c r="B526" s="21" t="s">
        <v>30</v>
      </c>
      <c r="C526" s="21" t="s">
        <v>60</v>
      </c>
      <c r="D526" s="21" t="s">
        <v>31</v>
      </c>
      <c r="E526" s="21" t="s">
        <v>463</v>
      </c>
      <c r="F526" s="21"/>
      <c r="G526" s="10">
        <f>G527</f>
        <v>60</v>
      </c>
      <c r="H526" s="10">
        <f>H527</f>
        <v>0</v>
      </c>
      <c r="I526" s="10">
        <f>I527</f>
        <v>0</v>
      </c>
      <c r="J526" s="10">
        <f>J527</f>
        <v>0</v>
      </c>
      <c r="K526" s="10">
        <f t="shared" ref="K526:Q526" si="252">K527</f>
        <v>0</v>
      </c>
      <c r="L526" s="10">
        <f t="shared" si="252"/>
        <v>0</v>
      </c>
      <c r="M526" s="10">
        <f t="shared" si="252"/>
        <v>0</v>
      </c>
      <c r="N526" s="309">
        <f t="shared" si="252"/>
        <v>0</v>
      </c>
      <c r="O526" s="310">
        <f t="shared" si="252"/>
        <v>60</v>
      </c>
      <c r="P526" s="277">
        <f t="shared" si="252"/>
        <v>0</v>
      </c>
      <c r="Q526" s="277">
        <f t="shared" si="252"/>
        <v>60</v>
      </c>
    </row>
    <row r="527" spans="1:17" s="23" customFormat="1" hidden="1">
      <c r="A527" s="17" t="s">
        <v>92</v>
      </c>
      <c r="B527" s="27" t="s">
        <v>30</v>
      </c>
      <c r="C527" s="27" t="s">
        <v>60</v>
      </c>
      <c r="D527" s="27" t="s">
        <v>31</v>
      </c>
      <c r="E527" s="27" t="s">
        <v>463</v>
      </c>
      <c r="F527" s="27" t="s">
        <v>93</v>
      </c>
      <c r="G527" s="28">
        <v>60</v>
      </c>
      <c r="H527" s="29"/>
      <c r="I527" s="30"/>
      <c r="J527" s="30"/>
      <c r="K527" s="30"/>
      <c r="L527" s="30"/>
      <c r="M527" s="30"/>
      <c r="N527" s="126"/>
      <c r="O527" s="311">
        <f t="shared" si="239"/>
        <v>60</v>
      </c>
      <c r="P527" s="287">
        <f t="shared" si="240"/>
        <v>0</v>
      </c>
      <c r="Q527" s="308">
        <v>60</v>
      </c>
    </row>
    <row r="528" spans="1:17" hidden="1">
      <c r="A528" s="20" t="s">
        <v>464</v>
      </c>
      <c r="B528" s="21" t="s">
        <v>30</v>
      </c>
      <c r="C528" s="21" t="s">
        <v>60</v>
      </c>
      <c r="D528" s="21" t="s">
        <v>31</v>
      </c>
      <c r="E528" s="21" t="s">
        <v>465</v>
      </c>
      <c r="F528" s="21"/>
      <c r="G528" s="10">
        <f>G529</f>
        <v>1240</v>
      </c>
      <c r="H528" s="10">
        <f>H529</f>
        <v>0</v>
      </c>
      <c r="I528" s="10">
        <f>I529</f>
        <v>0</v>
      </c>
      <c r="J528" s="10">
        <f>J529</f>
        <v>0</v>
      </c>
      <c r="K528" s="10">
        <f t="shared" ref="K528:Q528" si="253">K529</f>
        <v>0</v>
      </c>
      <c r="L528" s="10">
        <f t="shared" si="253"/>
        <v>0</v>
      </c>
      <c r="M528" s="10">
        <f t="shared" si="253"/>
        <v>0</v>
      </c>
      <c r="N528" s="309">
        <f t="shared" si="253"/>
        <v>0</v>
      </c>
      <c r="O528" s="310">
        <f t="shared" si="253"/>
        <v>1240</v>
      </c>
      <c r="P528" s="277">
        <f t="shared" si="253"/>
        <v>0</v>
      </c>
      <c r="Q528" s="277">
        <f t="shared" si="253"/>
        <v>1240</v>
      </c>
    </row>
    <row r="529" spans="1:16384" s="23" customFormat="1" ht="29.25" hidden="1" customHeight="1">
      <c r="A529" s="17" t="s">
        <v>92</v>
      </c>
      <c r="B529" s="27" t="s">
        <v>30</v>
      </c>
      <c r="C529" s="27" t="s">
        <v>60</v>
      </c>
      <c r="D529" s="27" t="s">
        <v>31</v>
      </c>
      <c r="E529" s="27" t="s">
        <v>465</v>
      </c>
      <c r="F529" s="27" t="s">
        <v>93</v>
      </c>
      <c r="G529" s="28">
        <v>1240</v>
      </c>
      <c r="H529" s="29"/>
      <c r="I529" s="30"/>
      <c r="J529" s="30"/>
      <c r="K529" s="30"/>
      <c r="L529" s="30"/>
      <c r="M529" s="30"/>
      <c r="N529" s="126"/>
      <c r="O529" s="311">
        <f t="shared" si="239"/>
        <v>1240</v>
      </c>
      <c r="P529" s="287">
        <f t="shared" si="240"/>
        <v>0</v>
      </c>
      <c r="Q529" s="308">
        <v>1240</v>
      </c>
    </row>
    <row r="530" spans="1:16384" ht="25.5" hidden="1">
      <c r="A530" s="20" t="s">
        <v>466</v>
      </c>
      <c r="B530" s="21" t="s">
        <v>30</v>
      </c>
      <c r="C530" s="21" t="s">
        <v>60</v>
      </c>
      <c r="D530" s="21" t="s">
        <v>31</v>
      </c>
      <c r="E530" s="21" t="s">
        <v>467</v>
      </c>
      <c r="F530" s="21"/>
      <c r="G530" s="10">
        <f>G531</f>
        <v>56.3</v>
      </c>
      <c r="H530" s="10">
        <f>H531</f>
        <v>0</v>
      </c>
      <c r="I530" s="10">
        <f>I531</f>
        <v>0</v>
      </c>
      <c r="J530" s="10">
        <f>J531</f>
        <v>0</v>
      </c>
      <c r="K530" s="10">
        <f t="shared" ref="K530:Q530" si="254">K531</f>
        <v>0</v>
      </c>
      <c r="L530" s="10">
        <f t="shared" si="254"/>
        <v>0</v>
      </c>
      <c r="M530" s="10">
        <f t="shared" si="254"/>
        <v>0</v>
      </c>
      <c r="N530" s="309">
        <f t="shared" si="254"/>
        <v>0</v>
      </c>
      <c r="O530" s="310">
        <f t="shared" si="254"/>
        <v>56.3</v>
      </c>
      <c r="P530" s="277">
        <f t="shared" si="254"/>
        <v>0</v>
      </c>
      <c r="Q530" s="277">
        <f t="shared" si="254"/>
        <v>56.3</v>
      </c>
    </row>
    <row r="531" spans="1:16384" s="23" customFormat="1" ht="68.25" hidden="1" customHeight="1">
      <c r="A531" s="17" t="s">
        <v>92</v>
      </c>
      <c r="B531" s="27" t="s">
        <v>30</v>
      </c>
      <c r="C531" s="27" t="s">
        <v>60</v>
      </c>
      <c r="D531" s="27" t="s">
        <v>31</v>
      </c>
      <c r="E531" s="27" t="s">
        <v>467</v>
      </c>
      <c r="F531" s="27" t="s">
        <v>93</v>
      </c>
      <c r="G531" s="28">
        <v>56.3</v>
      </c>
      <c r="H531" s="29"/>
      <c r="I531" s="30"/>
      <c r="J531" s="30"/>
      <c r="K531" s="30"/>
      <c r="L531" s="30"/>
      <c r="M531" s="30"/>
      <c r="N531" s="126"/>
      <c r="O531" s="311">
        <f t="shared" si="239"/>
        <v>56.3</v>
      </c>
      <c r="P531" s="287">
        <f t="shared" si="240"/>
        <v>0</v>
      </c>
      <c r="Q531" s="308">
        <v>56.3</v>
      </c>
    </row>
    <row r="532" spans="1:16384" ht="63.75" hidden="1">
      <c r="A532" s="20" t="s">
        <v>468</v>
      </c>
      <c r="B532" s="21" t="s">
        <v>30</v>
      </c>
      <c r="C532" s="21" t="s">
        <v>60</v>
      </c>
      <c r="D532" s="21" t="s">
        <v>31</v>
      </c>
      <c r="E532" s="21" t="s">
        <v>469</v>
      </c>
      <c r="F532" s="21"/>
      <c r="G532" s="10">
        <f>G533</f>
        <v>250</v>
      </c>
      <c r="H532" s="10">
        <f>H533</f>
        <v>0</v>
      </c>
      <c r="I532" s="10">
        <f>I533</f>
        <v>0</v>
      </c>
      <c r="J532" s="10">
        <f>J533</f>
        <v>0</v>
      </c>
      <c r="K532" s="10">
        <f t="shared" ref="K532:Q532" si="255">K533</f>
        <v>0</v>
      </c>
      <c r="L532" s="10">
        <f t="shared" si="255"/>
        <v>0</v>
      </c>
      <c r="M532" s="10">
        <f t="shared" si="255"/>
        <v>0</v>
      </c>
      <c r="N532" s="309">
        <f t="shared" si="255"/>
        <v>0</v>
      </c>
      <c r="O532" s="310">
        <f t="shared" si="255"/>
        <v>250</v>
      </c>
      <c r="P532" s="277">
        <f t="shared" si="255"/>
        <v>0</v>
      </c>
      <c r="Q532" s="277">
        <f t="shared" si="255"/>
        <v>250</v>
      </c>
    </row>
    <row r="533" spans="1:16384" s="23" customFormat="1" ht="77.25" hidden="1" customHeight="1">
      <c r="A533" s="17" t="s">
        <v>92</v>
      </c>
      <c r="B533" s="27" t="s">
        <v>30</v>
      </c>
      <c r="C533" s="27" t="s">
        <v>60</v>
      </c>
      <c r="D533" s="27" t="s">
        <v>31</v>
      </c>
      <c r="E533" s="27" t="s">
        <v>469</v>
      </c>
      <c r="F533" s="27" t="s">
        <v>93</v>
      </c>
      <c r="G533" s="28">
        <v>250</v>
      </c>
      <c r="H533" s="29"/>
      <c r="I533" s="30"/>
      <c r="J533" s="30"/>
      <c r="K533" s="30"/>
      <c r="L533" s="30"/>
      <c r="M533" s="30"/>
      <c r="N533" s="126"/>
      <c r="O533" s="311">
        <f t="shared" si="239"/>
        <v>250</v>
      </c>
      <c r="P533" s="287">
        <f t="shared" si="240"/>
        <v>0</v>
      </c>
      <c r="Q533" s="308">
        <v>250</v>
      </c>
    </row>
    <row r="534" spans="1:16384" ht="76.5" hidden="1">
      <c r="A534" s="130" t="s">
        <v>470</v>
      </c>
      <c r="B534" s="21" t="s">
        <v>30</v>
      </c>
      <c r="C534" s="21" t="s">
        <v>60</v>
      </c>
      <c r="D534" s="21" t="s">
        <v>31</v>
      </c>
      <c r="E534" s="21" t="s">
        <v>471</v>
      </c>
      <c r="F534" s="21"/>
      <c r="G534" s="10">
        <f>G535</f>
        <v>120</v>
      </c>
      <c r="H534" s="10">
        <f>H535</f>
        <v>0</v>
      </c>
      <c r="I534" s="10">
        <f>I535</f>
        <v>0</v>
      </c>
      <c r="J534" s="10">
        <f>J535</f>
        <v>0</v>
      </c>
      <c r="K534" s="10">
        <f t="shared" ref="K534:Q534" si="256">K535</f>
        <v>0</v>
      </c>
      <c r="L534" s="10">
        <f t="shared" si="256"/>
        <v>100</v>
      </c>
      <c r="M534" s="10">
        <f t="shared" si="256"/>
        <v>0</v>
      </c>
      <c r="N534" s="309">
        <f t="shared" si="256"/>
        <v>0</v>
      </c>
      <c r="O534" s="310">
        <f t="shared" si="256"/>
        <v>220</v>
      </c>
      <c r="P534" s="277">
        <f t="shared" si="256"/>
        <v>0</v>
      </c>
      <c r="Q534" s="277">
        <f t="shared" si="256"/>
        <v>220</v>
      </c>
    </row>
    <row r="535" spans="1:16384" s="23" customFormat="1" ht="27.75" hidden="1" customHeight="1">
      <c r="A535" s="17" t="s">
        <v>92</v>
      </c>
      <c r="B535" s="27" t="s">
        <v>30</v>
      </c>
      <c r="C535" s="27" t="s">
        <v>60</v>
      </c>
      <c r="D535" s="27" t="s">
        <v>31</v>
      </c>
      <c r="E535" s="27" t="s">
        <v>471</v>
      </c>
      <c r="F535" s="27" t="s">
        <v>93</v>
      </c>
      <c r="G535" s="28">
        <v>120</v>
      </c>
      <c r="H535" s="29"/>
      <c r="I535" s="30"/>
      <c r="J535" s="30"/>
      <c r="K535" s="30"/>
      <c r="L535" s="30">
        <v>100</v>
      </c>
      <c r="M535" s="30"/>
      <c r="N535" s="126"/>
      <c r="O535" s="311">
        <f t="shared" si="239"/>
        <v>220</v>
      </c>
      <c r="P535" s="287">
        <f t="shared" si="240"/>
        <v>0</v>
      </c>
      <c r="Q535" s="308">
        <v>220</v>
      </c>
    </row>
    <row r="536" spans="1:16384" ht="25.5" hidden="1">
      <c r="A536" s="130" t="s">
        <v>472</v>
      </c>
      <c r="B536" s="21" t="s">
        <v>30</v>
      </c>
      <c r="C536" s="21" t="s">
        <v>60</v>
      </c>
      <c r="D536" s="21" t="s">
        <v>31</v>
      </c>
      <c r="E536" s="21" t="s">
        <v>473</v>
      </c>
      <c r="F536" s="21"/>
      <c r="G536" s="10">
        <f>G537</f>
        <v>45</v>
      </c>
      <c r="H536" s="10">
        <f>H537</f>
        <v>0</v>
      </c>
      <c r="I536" s="10">
        <f>I537</f>
        <v>0</v>
      </c>
      <c r="J536" s="10">
        <f>J537</f>
        <v>0</v>
      </c>
      <c r="K536" s="10">
        <f t="shared" ref="K536:Q536" si="257">K537</f>
        <v>0</v>
      </c>
      <c r="L536" s="10">
        <f t="shared" si="257"/>
        <v>0</v>
      </c>
      <c r="M536" s="10">
        <f t="shared" si="257"/>
        <v>0</v>
      </c>
      <c r="N536" s="309">
        <f t="shared" si="257"/>
        <v>0</v>
      </c>
      <c r="O536" s="310">
        <f t="shared" si="257"/>
        <v>45</v>
      </c>
      <c r="P536" s="277">
        <f t="shared" si="257"/>
        <v>0</v>
      </c>
      <c r="Q536" s="277">
        <f t="shared" si="257"/>
        <v>45</v>
      </c>
    </row>
    <row r="537" spans="1:16384" s="23" customFormat="1" ht="33" hidden="1" customHeight="1">
      <c r="A537" s="17" t="s">
        <v>92</v>
      </c>
      <c r="B537" s="27" t="s">
        <v>30</v>
      </c>
      <c r="C537" s="27" t="s">
        <v>60</v>
      </c>
      <c r="D537" s="27" t="s">
        <v>31</v>
      </c>
      <c r="E537" s="27" t="s">
        <v>473</v>
      </c>
      <c r="F537" s="27" t="s">
        <v>93</v>
      </c>
      <c r="G537" s="28">
        <v>45</v>
      </c>
      <c r="H537" s="29"/>
      <c r="I537" s="30"/>
      <c r="J537" s="30"/>
      <c r="K537" s="30"/>
      <c r="L537" s="30"/>
      <c r="M537" s="30"/>
      <c r="N537" s="126"/>
      <c r="O537" s="311">
        <f t="shared" si="239"/>
        <v>45</v>
      </c>
      <c r="P537" s="287">
        <f t="shared" si="240"/>
        <v>0</v>
      </c>
      <c r="Q537" s="308">
        <v>45</v>
      </c>
    </row>
    <row r="538" spans="1:16384" ht="25.5" hidden="1">
      <c r="A538" s="130" t="s">
        <v>474</v>
      </c>
      <c r="B538" s="21" t="s">
        <v>30</v>
      </c>
      <c r="C538" s="21" t="s">
        <v>60</v>
      </c>
      <c r="D538" s="21" t="s">
        <v>31</v>
      </c>
      <c r="E538" s="21" t="s">
        <v>475</v>
      </c>
      <c r="F538" s="21"/>
      <c r="G538" s="10">
        <f>G539</f>
        <v>53300</v>
      </c>
      <c r="H538" s="10">
        <f>H539</f>
        <v>0</v>
      </c>
      <c r="I538" s="10">
        <f>I539</f>
        <v>0</v>
      </c>
      <c r="J538" s="10">
        <f>J539</f>
        <v>0</v>
      </c>
      <c r="K538" s="10">
        <f t="shared" ref="K538:Q538" si="258">K539</f>
        <v>0</v>
      </c>
      <c r="L538" s="10">
        <f t="shared" si="258"/>
        <v>0</v>
      </c>
      <c r="M538" s="10">
        <f t="shared" si="258"/>
        <v>0</v>
      </c>
      <c r="N538" s="309">
        <f t="shared" si="258"/>
        <v>0</v>
      </c>
      <c r="O538" s="310">
        <f t="shared" si="258"/>
        <v>53300</v>
      </c>
      <c r="P538" s="277">
        <f t="shared" si="258"/>
        <v>0</v>
      </c>
      <c r="Q538" s="277">
        <f t="shared" si="258"/>
        <v>53300</v>
      </c>
      <c r="S538" s="13"/>
    </row>
    <row r="539" spans="1:16384" s="23" customFormat="1" ht="38.25" hidden="1">
      <c r="A539" s="33" t="s">
        <v>190</v>
      </c>
      <c r="B539" s="27" t="s">
        <v>30</v>
      </c>
      <c r="C539" s="27" t="s">
        <v>60</v>
      </c>
      <c r="D539" s="27" t="s">
        <v>31</v>
      </c>
      <c r="E539" s="27" t="s">
        <v>475</v>
      </c>
      <c r="F539" s="27" t="s">
        <v>191</v>
      </c>
      <c r="G539" s="28">
        <v>53300</v>
      </c>
      <c r="H539" s="29"/>
      <c r="I539" s="30"/>
      <c r="J539" s="30"/>
      <c r="K539" s="30"/>
      <c r="L539" s="30"/>
      <c r="M539" s="30"/>
      <c r="N539" s="126"/>
      <c r="O539" s="311">
        <f t="shared" si="239"/>
        <v>53300</v>
      </c>
      <c r="P539" s="287">
        <f t="shared" si="240"/>
        <v>0</v>
      </c>
      <c r="Q539" s="308">
        <v>53300</v>
      </c>
      <c r="S539" s="125"/>
    </row>
    <row r="540" spans="1:16384" ht="51" hidden="1">
      <c r="A540" s="52" t="s">
        <v>785</v>
      </c>
      <c r="B540" s="177" t="s">
        <v>30</v>
      </c>
      <c r="C540" s="177" t="s">
        <v>60</v>
      </c>
      <c r="D540" s="177" t="s">
        <v>31</v>
      </c>
      <c r="E540" s="177" t="s">
        <v>786</v>
      </c>
      <c r="F540" s="177"/>
      <c r="G540" s="178">
        <f>G541</f>
        <v>0</v>
      </c>
      <c r="H540" s="178">
        <f t="shared" ref="H540:Q540" si="259">H541</f>
        <v>0</v>
      </c>
      <c r="I540" s="178">
        <f t="shared" si="259"/>
        <v>0</v>
      </c>
      <c r="J540" s="178">
        <f t="shared" si="259"/>
        <v>0</v>
      </c>
      <c r="K540" s="178">
        <f t="shared" si="259"/>
        <v>0</v>
      </c>
      <c r="L540" s="178">
        <f t="shared" si="259"/>
        <v>0</v>
      </c>
      <c r="M540" s="178">
        <f t="shared" si="259"/>
        <v>0</v>
      </c>
      <c r="N540" s="313">
        <f t="shared" si="259"/>
        <v>0</v>
      </c>
      <c r="O540" s="314">
        <f t="shared" si="259"/>
        <v>0</v>
      </c>
      <c r="P540" s="284">
        <f t="shared" si="259"/>
        <v>960</v>
      </c>
      <c r="Q540" s="284">
        <f t="shared" si="259"/>
        <v>960</v>
      </c>
      <c r="R540" s="286"/>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7"/>
      <c r="DL540" s="17"/>
      <c r="DM540" s="17"/>
      <c r="DN540" s="17"/>
      <c r="DO540" s="17"/>
      <c r="DP540" s="17"/>
      <c r="DQ540" s="17"/>
      <c r="DR540" s="17"/>
      <c r="DS540" s="17"/>
      <c r="DT540" s="17"/>
      <c r="DU540" s="17"/>
      <c r="DV540" s="17"/>
      <c r="DW540" s="17"/>
      <c r="DX540" s="17"/>
      <c r="DY540" s="17"/>
      <c r="DZ540" s="17"/>
      <c r="EA540" s="17"/>
      <c r="EB540" s="17"/>
      <c r="EC540" s="17"/>
      <c r="ED540" s="17"/>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c r="GN540" s="17"/>
      <c r="GO540" s="17"/>
      <c r="GP540" s="17"/>
      <c r="GQ540" s="17"/>
      <c r="GR540" s="17"/>
      <c r="GS540" s="17"/>
      <c r="GT540" s="17"/>
      <c r="GU540" s="17"/>
      <c r="GV540" s="17"/>
      <c r="GW540" s="17"/>
      <c r="GX540" s="17"/>
      <c r="GY540" s="17"/>
      <c r="GZ540" s="17"/>
      <c r="HA540" s="17"/>
      <c r="HB540" s="17"/>
      <c r="HC540" s="17"/>
      <c r="HD540" s="17"/>
      <c r="HE540" s="17"/>
      <c r="HF540" s="17"/>
      <c r="HG540" s="17"/>
      <c r="HH540" s="17"/>
      <c r="HI540" s="17"/>
      <c r="HJ540" s="17"/>
      <c r="HK540" s="17"/>
      <c r="HL540" s="17"/>
      <c r="HM540" s="17"/>
      <c r="HN540" s="17"/>
      <c r="HO540" s="17"/>
      <c r="HP540" s="17"/>
      <c r="HQ540" s="17"/>
      <c r="HR540" s="17"/>
      <c r="HS540" s="17"/>
      <c r="HT540" s="17"/>
      <c r="HU540" s="17"/>
      <c r="HV540" s="17"/>
      <c r="HW540" s="17"/>
      <c r="HX540" s="17"/>
      <c r="HY540" s="17"/>
      <c r="HZ540" s="17"/>
      <c r="IA540" s="17"/>
      <c r="IB540" s="17"/>
      <c r="IC540" s="17"/>
      <c r="ID540" s="17"/>
      <c r="IE540" s="17"/>
      <c r="IF540" s="17"/>
      <c r="IG540" s="17"/>
      <c r="IH540" s="17"/>
      <c r="II540" s="17"/>
      <c r="IJ540" s="17"/>
      <c r="IK540" s="17"/>
      <c r="IL540" s="17"/>
      <c r="IM540" s="17"/>
      <c r="IN540" s="17"/>
      <c r="IO540" s="17"/>
      <c r="IP540" s="17"/>
      <c r="IQ540" s="17"/>
      <c r="IR540" s="17"/>
      <c r="IS540" s="17"/>
      <c r="IT540" s="17"/>
      <c r="IU540" s="17"/>
      <c r="IV540" s="17"/>
      <c r="IW540" s="17"/>
      <c r="IX540" s="17"/>
      <c r="IY540" s="17"/>
      <c r="IZ540" s="17"/>
      <c r="JA540" s="17"/>
      <c r="JB540" s="17"/>
      <c r="JC540" s="17"/>
      <c r="JD540" s="17"/>
      <c r="JE540" s="17"/>
      <c r="JF540" s="17"/>
      <c r="JG540" s="17"/>
      <c r="JH540" s="17"/>
      <c r="JI540" s="17"/>
      <c r="JJ540" s="17"/>
      <c r="JK540" s="17"/>
      <c r="JL540" s="17"/>
      <c r="JM540" s="17"/>
      <c r="JN540" s="17"/>
      <c r="JO540" s="17"/>
      <c r="JP540" s="17"/>
      <c r="JQ540" s="17"/>
      <c r="JR540" s="17"/>
      <c r="JS540" s="17"/>
      <c r="JT540" s="17"/>
      <c r="JU540" s="17"/>
      <c r="JV540" s="17"/>
      <c r="JW540" s="17"/>
      <c r="JX540" s="17"/>
      <c r="JY540" s="17"/>
      <c r="JZ540" s="17"/>
      <c r="KA540" s="17"/>
      <c r="KB540" s="17"/>
      <c r="KC540" s="17"/>
      <c r="KD540" s="17"/>
      <c r="KE540" s="17"/>
      <c r="KF540" s="17"/>
      <c r="KG540" s="17"/>
      <c r="KH540" s="17"/>
      <c r="KI540" s="17"/>
      <c r="KJ540" s="17"/>
      <c r="KK540" s="17"/>
      <c r="KL540" s="17"/>
      <c r="KM540" s="17"/>
      <c r="KN540" s="17"/>
      <c r="KO540" s="17"/>
      <c r="KP540" s="17"/>
      <c r="KQ540" s="17"/>
      <c r="KR540" s="17"/>
      <c r="KS540" s="17"/>
      <c r="KT540" s="17"/>
      <c r="KU540" s="17"/>
      <c r="KV540" s="17"/>
      <c r="KW540" s="17"/>
      <c r="KX540" s="17"/>
      <c r="KY540" s="17"/>
      <c r="KZ540" s="17"/>
      <c r="LA540" s="17"/>
      <c r="LB540" s="17"/>
      <c r="LC540" s="17"/>
      <c r="LD540" s="17"/>
      <c r="LE540" s="17"/>
      <c r="LF540" s="17"/>
      <c r="LG540" s="17"/>
      <c r="LH540" s="17"/>
      <c r="LI540" s="17"/>
      <c r="LJ540" s="17"/>
      <c r="LK540" s="17"/>
      <c r="LL540" s="17"/>
      <c r="LM540" s="17"/>
      <c r="LN540" s="17"/>
      <c r="LO540" s="17"/>
      <c r="LP540" s="17"/>
      <c r="LQ540" s="17"/>
      <c r="LR540" s="17"/>
      <c r="LS540" s="17"/>
      <c r="LT540" s="17"/>
      <c r="LU540" s="17"/>
      <c r="LV540" s="17"/>
      <c r="LW540" s="17"/>
      <c r="LX540" s="17"/>
      <c r="LY540" s="17"/>
      <c r="LZ540" s="17"/>
      <c r="MA540" s="17"/>
      <c r="MB540" s="17"/>
      <c r="MC540" s="17"/>
      <c r="MD540" s="17"/>
      <c r="ME540" s="17"/>
      <c r="MF540" s="17"/>
      <c r="MG540" s="17"/>
      <c r="MH540" s="17"/>
      <c r="MI540" s="17"/>
      <c r="MJ540" s="17"/>
      <c r="MK540" s="17"/>
      <c r="ML540" s="17"/>
      <c r="MM540" s="17"/>
      <c r="MN540" s="17"/>
      <c r="MO540" s="17"/>
      <c r="MP540" s="17"/>
      <c r="MQ540" s="17"/>
      <c r="MR540" s="17"/>
      <c r="MS540" s="17"/>
      <c r="MT540" s="17"/>
      <c r="MU540" s="17"/>
      <c r="MV540" s="17"/>
      <c r="MW540" s="17"/>
      <c r="MX540" s="17"/>
      <c r="MY540" s="17"/>
      <c r="MZ540" s="17"/>
      <c r="NA540" s="17"/>
      <c r="NB540" s="17"/>
      <c r="NC540" s="17"/>
      <c r="ND540" s="17"/>
      <c r="NE540" s="17"/>
      <c r="NF540" s="17"/>
      <c r="NG540" s="17"/>
      <c r="NH540" s="17"/>
      <c r="NI540" s="17"/>
      <c r="NJ540" s="17"/>
      <c r="NK540" s="17"/>
      <c r="NL540" s="17"/>
      <c r="NM540" s="17"/>
      <c r="NN540" s="17"/>
      <c r="NO540" s="17"/>
      <c r="NP540" s="17"/>
      <c r="NQ540" s="17"/>
      <c r="NR540" s="17"/>
      <c r="NS540" s="17"/>
      <c r="NT540" s="17"/>
      <c r="NU540" s="17"/>
      <c r="NV540" s="17"/>
      <c r="NW540" s="17"/>
      <c r="NX540" s="17"/>
      <c r="NY540" s="17"/>
      <c r="NZ540" s="17"/>
      <c r="OA540" s="17"/>
      <c r="OB540" s="17"/>
      <c r="OC540" s="17"/>
      <c r="OD540" s="17"/>
      <c r="OE540" s="17"/>
      <c r="OF540" s="17"/>
      <c r="OG540" s="17"/>
      <c r="OH540" s="17"/>
      <c r="OI540" s="17"/>
      <c r="OJ540" s="17"/>
      <c r="OK540" s="17"/>
      <c r="OL540" s="17"/>
      <c r="OM540" s="17"/>
      <c r="ON540" s="17"/>
      <c r="OO540" s="17"/>
      <c r="OP540" s="17"/>
      <c r="OQ540" s="17"/>
      <c r="OR540" s="17"/>
      <c r="OS540" s="17"/>
      <c r="OT540" s="17"/>
      <c r="OU540" s="17"/>
      <c r="OV540" s="17"/>
      <c r="OW540" s="17"/>
      <c r="OX540" s="17"/>
      <c r="OY540" s="17"/>
      <c r="OZ540" s="17"/>
      <c r="PA540" s="17"/>
      <c r="PB540" s="17"/>
      <c r="PC540" s="17"/>
      <c r="PD540" s="17"/>
      <c r="PE540" s="17"/>
      <c r="PF540" s="17"/>
      <c r="PG540" s="17"/>
      <c r="PH540" s="17"/>
      <c r="PI540" s="17"/>
      <c r="PJ540" s="17"/>
      <c r="PK540" s="17"/>
      <c r="PL540" s="17"/>
      <c r="PM540" s="17"/>
      <c r="PN540" s="17"/>
      <c r="PO540" s="17"/>
      <c r="PP540" s="17"/>
      <c r="PQ540" s="17"/>
      <c r="PR540" s="17"/>
      <c r="PS540" s="17"/>
      <c r="PT540" s="17"/>
      <c r="PU540" s="17"/>
      <c r="PV540" s="17"/>
      <c r="PW540" s="17"/>
      <c r="PX540" s="17"/>
      <c r="PY540" s="17"/>
      <c r="PZ540" s="17"/>
      <c r="QA540" s="17"/>
      <c r="QB540" s="17"/>
      <c r="QC540" s="17"/>
      <c r="QD540" s="17"/>
      <c r="QE540" s="17"/>
      <c r="QF540" s="17"/>
      <c r="QG540" s="17"/>
      <c r="QH540" s="17"/>
      <c r="QI540" s="17"/>
      <c r="QJ540" s="17"/>
      <c r="QK540" s="17"/>
      <c r="QL540" s="17"/>
      <c r="QM540" s="17"/>
      <c r="QN540" s="17"/>
      <c r="QO540" s="17"/>
      <c r="QP540" s="17"/>
      <c r="QQ540" s="17"/>
      <c r="QR540" s="17"/>
      <c r="QS540" s="17"/>
      <c r="QT540" s="17"/>
      <c r="QU540" s="17"/>
      <c r="QV540" s="17"/>
      <c r="QW540" s="17"/>
      <c r="QX540" s="17"/>
      <c r="QY540" s="17"/>
      <c r="QZ540" s="17"/>
      <c r="RA540" s="17"/>
      <c r="RB540" s="17"/>
      <c r="RC540" s="17"/>
      <c r="RD540" s="17"/>
      <c r="RE540" s="17"/>
      <c r="RF540" s="17"/>
      <c r="RG540" s="17"/>
      <c r="RH540" s="17"/>
      <c r="RI540" s="17"/>
      <c r="RJ540" s="17"/>
      <c r="RK540" s="17"/>
      <c r="RL540" s="17"/>
      <c r="RM540" s="17"/>
      <c r="RN540" s="17"/>
      <c r="RO540" s="17"/>
      <c r="RP540" s="17"/>
      <c r="RQ540" s="17"/>
      <c r="RR540" s="17"/>
      <c r="RS540" s="17"/>
      <c r="RT540" s="17"/>
      <c r="RU540" s="17"/>
      <c r="RV540" s="17"/>
      <c r="RW540" s="17"/>
      <c r="RX540" s="17"/>
      <c r="RY540" s="17"/>
      <c r="RZ540" s="17"/>
      <c r="SA540" s="17"/>
      <c r="SB540" s="17"/>
      <c r="SC540" s="17"/>
      <c r="SD540" s="17"/>
      <c r="SE540" s="17"/>
      <c r="SF540" s="17"/>
      <c r="SG540" s="17"/>
      <c r="SH540" s="17"/>
      <c r="SI540" s="17"/>
      <c r="SJ540" s="17"/>
      <c r="SK540" s="17"/>
      <c r="SL540" s="17"/>
      <c r="SM540" s="17"/>
      <c r="SN540" s="17"/>
      <c r="SO540" s="17"/>
      <c r="SP540" s="17"/>
      <c r="SQ540" s="17"/>
      <c r="SR540" s="17"/>
      <c r="SS540" s="17"/>
      <c r="ST540" s="17"/>
      <c r="SU540" s="17"/>
      <c r="SV540" s="17"/>
      <c r="SW540" s="17"/>
      <c r="SX540" s="17"/>
      <c r="SY540" s="17"/>
      <c r="SZ540" s="17"/>
      <c r="TA540" s="17"/>
      <c r="TB540" s="17"/>
      <c r="TC540" s="17"/>
      <c r="TD540" s="17"/>
      <c r="TE540" s="17"/>
      <c r="TF540" s="17"/>
      <c r="TG540" s="17"/>
      <c r="TH540" s="17"/>
      <c r="TI540" s="17"/>
      <c r="TJ540" s="17"/>
      <c r="TK540" s="17"/>
      <c r="TL540" s="17"/>
      <c r="TM540" s="17"/>
      <c r="TN540" s="17"/>
      <c r="TO540" s="17"/>
      <c r="TP540" s="17"/>
      <c r="TQ540" s="17"/>
      <c r="TR540" s="17"/>
      <c r="TS540" s="17"/>
      <c r="TT540" s="17"/>
      <c r="TU540" s="17"/>
      <c r="TV540" s="17"/>
      <c r="TW540" s="17"/>
      <c r="TX540" s="17"/>
      <c r="TY540" s="17"/>
      <c r="TZ540" s="17"/>
      <c r="UA540" s="17"/>
      <c r="UB540" s="17"/>
      <c r="UC540" s="17"/>
      <c r="UD540" s="17"/>
      <c r="UE540" s="17"/>
      <c r="UF540" s="17"/>
      <c r="UG540" s="17"/>
      <c r="UH540" s="17"/>
      <c r="UI540" s="17"/>
      <c r="UJ540" s="17"/>
      <c r="UK540" s="17"/>
      <c r="UL540" s="17"/>
      <c r="UM540" s="17"/>
      <c r="UN540" s="17"/>
      <c r="UO540" s="17"/>
      <c r="UP540" s="17"/>
      <c r="UQ540" s="17"/>
      <c r="UR540" s="17"/>
      <c r="US540" s="17"/>
      <c r="UT540" s="17"/>
      <c r="UU540" s="17"/>
      <c r="UV540" s="17"/>
      <c r="UW540" s="17"/>
      <c r="UX540" s="17"/>
      <c r="UY540" s="17"/>
      <c r="UZ540" s="17"/>
      <c r="VA540" s="17"/>
      <c r="VB540" s="17"/>
      <c r="VC540" s="17"/>
      <c r="VD540" s="17"/>
      <c r="VE540" s="17"/>
      <c r="VF540" s="17"/>
      <c r="VG540" s="17"/>
      <c r="VH540" s="17"/>
      <c r="VI540" s="17"/>
      <c r="VJ540" s="17"/>
      <c r="VK540" s="17"/>
      <c r="VL540" s="17"/>
      <c r="VM540" s="17"/>
      <c r="VN540" s="17"/>
      <c r="VO540" s="17"/>
      <c r="VP540" s="17"/>
      <c r="VQ540" s="17"/>
      <c r="VR540" s="17"/>
      <c r="VS540" s="17"/>
      <c r="VT540" s="17"/>
      <c r="VU540" s="17"/>
      <c r="VV540" s="17"/>
      <c r="VW540" s="17"/>
      <c r="VX540" s="17"/>
      <c r="VY540" s="17"/>
      <c r="VZ540" s="17"/>
      <c r="WA540" s="17"/>
      <c r="WB540" s="17"/>
      <c r="WC540" s="17"/>
      <c r="WD540" s="17"/>
      <c r="WE540" s="17"/>
      <c r="WF540" s="17"/>
      <c r="WG540" s="17"/>
      <c r="WH540" s="17"/>
      <c r="WI540" s="17"/>
      <c r="WJ540" s="17"/>
      <c r="WK540" s="17"/>
      <c r="WL540" s="17"/>
      <c r="WM540" s="17"/>
      <c r="WN540" s="17"/>
      <c r="WO540" s="17"/>
      <c r="WP540" s="17"/>
      <c r="WQ540" s="17"/>
      <c r="WR540" s="17"/>
      <c r="WS540" s="17"/>
      <c r="WT540" s="17"/>
      <c r="WU540" s="17"/>
      <c r="WV540" s="17"/>
      <c r="WW540" s="17"/>
      <c r="WX540" s="17"/>
      <c r="WY540" s="17"/>
      <c r="WZ540" s="17"/>
      <c r="XA540" s="17"/>
      <c r="XB540" s="17"/>
      <c r="XC540" s="17"/>
      <c r="XD540" s="17"/>
      <c r="XE540" s="17"/>
      <c r="XF540" s="17"/>
      <c r="XG540" s="17"/>
      <c r="XH540" s="17"/>
      <c r="XI540" s="17"/>
      <c r="XJ540" s="17"/>
      <c r="XK540" s="17"/>
      <c r="XL540" s="17"/>
      <c r="XM540" s="17"/>
      <c r="XN540" s="17"/>
      <c r="XO540" s="17"/>
      <c r="XP540" s="17"/>
      <c r="XQ540" s="17"/>
      <c r="XR540" s="17"/>
      <c r="XS540" s="17"/>
      <c r="XT540" s="17"/>
      <c r="XU540" s="17"/>
      <c r="XV540" s="17"/>
      <c r="XW540" s="17"/>
      <c r="XX540" s="17"/>
      <c r="XY540" s="17"/>
      <c r="XZ540" s="17"/>
      <c r="YA540" s="17"/>
      <c r="YB540" s="17"/>
      <c r="YC540" s="17"/>
      <c r="YD540" s="17"/>
      <c r="YE540" s="17"/>
      <c r="YF540" s="17"/>
      <c r="YG540" s="17"/>
      <c r="YH540" s="17"/>
      <c r="YI540" s="17"/>
      <c r="YJ540" s="17"/>
      <c r="YK540" s="17"/>
      <c r="YL540" s="17"/>
      <c r="YM540" s="17"/>
      <c r="YN540" s="17"/>
      <c r="YO540" s="17"/>
      <c r="YP540" s="17"/>
      <c r="YQ540" s="17"/>
      <c r="YR540" s="17"/>
      <c r="YS540" s="17"/>
      <c r="YT540" s="17"/>
      <c r="YU540" s="17"/>
      <c r="YV540" s="17"/>
      <c r="YW540" s="17"/>
      <c r="YX540" s="17"/>
      <c r="YY540" s="17"/>
      <c r="YZ540" s="17"/>
      <c r="ZA540" s="17"/>
      <c r="ZB540" s="17"/>
      <c r="ZC540" s="17"/>
      <c r="ZD540" s="17"/>
      <c r="ZE540" s="17"/>
      <c r="ZF540" s="17"/>
      <c r="ZG540" s="17"/>
      <c r="ZH540" s="17"/>
      <c r="ZI540" s="17"/>
      <c r="ZJ540" s="17"/>
      <c r="ZK540" s="17"/>
      <c r="ZL540" s="17"/>
      <c r="ZM540" s="17"/>
      <c r="ZN540" s="17"/>
      <c r="ZO540" s="17"/>
      <c r="ZP540" s="17"/>
      <c r="ZQ540" s="17"/>
      <c r="ZR540" s="17"/>
      <c r="ZS540" s="17"/>
      <c r="ZT540" s="17"/>
      <c r="ZU540" s="17"/>
      <c r="ZV540" s="17"/>
      <c r="ZW540" s="17"/>
      <c r="ZX540" s="17"/>
      <c r="ZY540" s="17"/>
      <c r="ZZ540" s="17"/>
      <c r="AAA540" s="17"/>
      <c r="AAB540" s="17"/>
      <c r="AAC540" s="17"/>
      <c r="AAD540" s="17"/>
      <c r="AAE540" s="17"/>
      <c r="AAF540" s="17"/>
      <c r="AAG540" s="17"/>
      <c r="AAH540" s="17"/>
      <c r="AAI540" s="17"/>
      <c r="AAJ540" s="17"/>
      <c r="AAK540" s="17"/>
      <c r="AAL540" s="17"/>
      <c r="AAM540" s="17"/>
      <c r="AAN540" s="17"/>
      <c r="AAO540" s="17"/>
      <c r="AAP540" s="17"/>
      <c r="AAQ540" s="17"/>
      <c r="AAR540" s="17"/>
      <c r="AAS540" s="17"/>
      <c r="AAT540" s="17"/>
      <c r="AAU540" s="17"/>
      <c r="AAV540" s="17"/>
      <c r="AAW540" s="17"/>
      <c r="AAX540" s="17"/>
      <c r="AAY540" s="17"/>
      <c r="AAZ540" s="17"/>
      <c r="ABA540" s="17"/>
      <c r="ABB540" s="17"/>
      <c r="ABC540" s="17"/>
      <c r="ABD540" s="17"/>
      <c r="ABE540" s="17"/>
      <c r="ABF540" s="17"/>
      <c r="ABG540" s="17"/>
      <c r="ABH540" s="17"/>
      <c r="ABI540" s="17"/>
      <c r="ABJ540" s="17"/>
      <c r="ABK540" s="17"/>
      <c r="ABL540" s="17"/>
      <c r="ABM540" s="17"/>
      <c r="ABN540" s="17"/>
      <c r="ABO540" s="17"/>
      <c r="ABP540" s="17"/>
      <c r="ABQ540" s="17"/>
      <c r="ABR540" s="17"/>
      <c r="ABS540" s="17"/>
      <c r="ABT540" s="17"/>
      <c r="ABU540" s="17"/>
      <c r="ABV540" s="17"/>
      <c r="ABW540" s="17"/>
      <c r="ABX540" s="17"/>
      <c r="ABY540" s="17"/>
      <c r="ABZ540" s="17"/>
      <c r="ACA540" s="17"/>
      <c r="ACB540" s="17"/>
      <c r="ACC540" s="17"/>
      <c r="ACD540" s="17"/>
      <c r="ACE540" s="17"/>
      <c r="ACF540" s="17"/>
      <c r="ACG540" s="17"/>
      <c r="ACH540" s="17"/>
      <c r="ACI540" s="17"/>
      <c r="ACJ540" s="17"/>
      <c r="ACK540" s="17"/>
      <c r="ACL540" s="17"/>
      <c r="ACM540" s="17"/>
      <c r="ACN540" s="17"/>
      <c r="ACO540" s="17"/>
      <c r="ACP540" s="17"/>
      <c r="ACQ540" s="17"/>
      <c r="ACR540" s="17"/>
      <c r="ACS540" s="17"/>
      <c r="ACT540" s="17"/>
      <c r="ACU540" s="17"/>
      <c r="ACV540" s="17"/>
      <c r="ACW540" s="17"/>
      <c r="ACX540" s="17"/>
      <c r="ACY540" s="17"/>
      <c r="ACZ540" s="17"/>
      <c r="ADA540" s="17"/>
      <c r="ADB540" s="17"/>
      <c r="ADC540" s="17"/>
      <c r="ADD540" s="17"/>
      <c r="ADE540" s="17"/>
      <c r="ADF540" s="17"/>
      <c r="ADG540" s="17"/>
      <c r="ADH540" s="17"/>
      <c r="ADI540" s="17"/>
      <c r="ADJ540" s="17"/>
      <c r="ADK540" s="17"/>
      <c r="ADL540" s="17"/>
      <c r="ADM540" s="17"/>
      <c r="ADN540" s="17"/>
      <c r="ADO540" s="17"/>
      <c r="ADP540" s="17"/>
      <c r="ADQ540" s="17"/>
      <c r="ADR540" s="17"/>
      <c r="ADS540" s="17"/>
      <c r="ADT540" s="17"/>
      <c r="ADU540" s="17"/>
      <c r="ADV540" s="17"/>
      <c r="ADW540" s="17"/>
      <c r="ADX540" s="17"/>
      <c r="ADY540" s="17"/>
      <c r="ADZ540" s="17"/>
      <c r="AEA540" s="17"/>
      <c r="AEB540" s="17"/>
      <c r="AEC540" s="17"/>
      <c r="AED540" s="17"/>
      <c r="AEE540" s="17"/>
      <c r="AEF540" s="17"/>
      <c r="AEG540" s="17"/>
      <c r="AEH540" s="17"/>
      <c r="AEI540" s="17"/>
      <c r="AEJ540" s="17"/>
      <c r="AEK540" s="17"/>
      <c r="AEL540" s="17"/>
      <c r="AEM540" s="17"/>
      <c r="AEN540" s="17"/>
      <c r="AEO540" s="17"/>
      <c r="AEP540" s="17"/>
      <c r="AEQ540" s="17"/>
      <c r="AER540" s="17"/>
      <c r="AES540" s="17"/>
      <c r="AET540" s="17"/>
      <c r="AEU540" s="17"/>
      <c r="AEV540" s="17"/>
      <c r="AEW540" s="17"/>
      <c r="AEX540" s="17"/>
      <c r="AEY540" s="17"/>
      <c r="AEZ540" s="17"/>
      <c r="AFA540" s="17"/>
      <c r="AFB540" s="17"/>
      <c r="AFC540" s="17"/>
      <c r="AFD540" s="17"/>
      <c r="AFE540" s="17"/>
      <c r="AFF540" s="17"/>
      <c r="AFG540" s="17"/>
      <c r="AFH540" s="17"/>
      <c r="AFI540" s="17"/>
      <c r="AFJ540" s="17"/>
      <c r="AFK540" s="17"/>
      <c r="AFL540" s="17"/>
      <c r="AFM540" s="17"/>
      <c r="AFN540" s="17"/>
      <c r="AFO540" s="17"/>
      <c r="AFP540" s="17"/>
      <c r="AFQ540" s="17"/>
      <c r="AFR540" s="17"/>
      <c r="AFS540" s="17"/>
      <c r="AFT540" s="17"/>
      <c r="AFU540" s="17"/>
      <c r="AFV540" s="17"/>
      <c r="AFW540" s="17"/>
      <c r="AFX540" s="17"/>
      <c r="AFY540" s="17"/>
      <c r="AFZ540" s="17"/>
      <c r="AGA540" s="17"/>
      <c r="AGB540" s="17"/>
      <c r="AGC540" s="17"/>
      <c r="AGD540" s="17"/>
      <c r="AGE540" s="17"/>
      <c r="AGF540" s="17"/>
      <c r="AGG540" s="17"/>
      <c r="AGH540" s="17"/>
      <c r="AGI540" s="17"/>
      <c r="AGJ540" s="17"/>
      <c r="AGK540" s="17"/>
      <c r="AGL540" s="17"/>
      <c r="AGM540" s="17"/>
      <c r="AGN540" s="17"/>
      <c r="AGO540" s="17"/>
      <c r="AGP540" s="17"/>
      <c r="AGQ540" s="17"/>
      <c r="AGR540" s="17"/>
      <c r="AGS540" s="17"/>
      <c r="AGT540" s="17"/>
      <c r="AGU540" s="17"/>
      <c r="AGV540" s="17"/>
      <c r="AGW540" s="17"/>
      <c r="AGX540" s="17"/>
      <c r="AGY540" s="17"/>
      <c r="AGZ540" s="17"/>
      <c r="AHA540" s="17"/>
      <c r="AHB540" s="17"/>
      <c r="AHC540" s="17"/>
      <c r="AHD540" s="17"/>
      <c r="AHE540" s="17"/>
      <c r="AHF540" s="17"/>
      <c r="AHG540" s="17"/>
      <c r="AHH540" s="17"/>
      <c r="AHI540" s="17"/>
      <c r="AHJ540" s="17"/>
      <c r="AHK540" s="17"/>
      <c r="AHL540" s="17"/>
      <c r="AHM540" s="17"/>
      <c r="AHN540" s="17"/>
      <c r="AHO540" s="17"/>
      <c r="AHP540" s="17"/>
      <c r="AHQ540" s="17"/>
      <c r="AHR540" s="17"/>
      <c r="AHS540" s="17"/>
      <c r="AHT540" s="17"/>
      <c r="AHU540" s="17"/>
      <c r="AHV540" s="17"/>
      <c r="AHW540" s="17"/>
      <c r="AHX540" s="17"/>
      <c r="AHY540" s="17"/>
      <c r="AHZ540" s="17"/>
      <c r="AIA540" s="17"/>
      <c r="AIB540" s="17"/>
      <c r="AIC540" s="17"/>
      <c r="AID540" s="17"/>
      <c r="AIE540" s="17"/>
      <c r="AIF540" s="17"/>
      <c r="AIG540" s="17"/>
      <c r="AIH540" s="17"/>
      <c r="AII540" s="17"/>
      <c r="AIJ540" s="17"/>
      <c r="AIK540" s="17"/>
      <c r="AIL540" s="17"/>
      <c r="AIM540" s="17"/>
      <c r="AIN540" s="17"/>
      <c r="AIO540" s="17"/>
      <c r="AIP540" s="17"/>
      <c r="AIQ540" s="17"/>
      <c r="AIR540" s="17"/>
      <c r="AIS540" s="17"/>
      <c r="AIT540" s="17"/>
      <c r="AIU540" s="17"/>
      <c r="AIV540" s="17"/>
      <c r="AIW540" s="17"/>
      <c r="AIX540" s="17"/>
      <c r="AIY540" s="17"/>
      <c r="AIZ540" s="17"/>
      <c r="AJA540" s="17"/>
      <c r="AJB540" s="17"/>
      <c r="AJC540" s="17"/>
      <c r="AJD540" s="17"/>
      <c r="AJE540" s="17"/>
      <c r="AJF540" s="17"/>
      <c r="AJG540" s="17"/>
      <c r="AJH540" s="17"/>
      <c r="AJI540" s="17"/>
      <c r="AJJ540" s="17"/>
      <c r="AJK540" s="17"/>
      <c r="AJL540" s="17"/>
      <c r="AJM540" s="17"/>
      <c r="AJN540" s="17"/>
      <c r="AJO540" s="17"/>
      <c r="AJP540" s="17"/>
      <c r="AJQ540" s="17"/>
      <c r="AJR540" s="17"/>
      <c r="AJS540" s="17"/>
      <c r="AJT540" s="17"/>
      <c r="AJU540" s="17"/>
      <c r="AJV540" s="17"/>
      <c r="AJW540" s="17"/>
      <c r="AJX540" s="17"/>
      <c r="AJY540" s="17"/>
      <c r="AJZ540" s="17"/>
      <c r="AKA540" s="17"/>
      <c r="AKB540" s="17"/>
      <c r="AKC540" s="17"/>
      <c r="AKD540" s="17"/>
      <c r="AKE540" s="17"/>
      <c r="AKF540" s="17"/>
      <c r="AKG540" s="17"/>
      <c r="AKH540" s="17"/>
      <c r="AKI540" s="17"/>
      <c r="AKJ540" s="17"/>
      <c r="AKK540" s="17"/>
      <c r="AKL540" s="17"/>
      <c r="AKM540" s="17"/>
      <c r="AKN540" s="17"/>
      <c r="AKO540" s="17"/>
      <c r="AKP540" s="17"/>
      <c r="AKQ540" s="17"/>
      <c r="AKR540" s="17"/>
      <c r="AKS540" s="17"/>
      <c r="AKT540" s="17"/>
      <c r="AKU540" s="17"/>
      <c r="AKV540" s="17"/>
      <c r="AKW540" s="17"/>
      <c r="AKX540" s="17"/>
      <c r="AKY540" s="17"/>
      <c r="AKZ540" s="17"/>
      <c r="ALA540" s="17"/>
      <c r="ALB540" s="17"/>
      <c r="ALC540" s="17"/>
      <c r="ALD540" s="17"/>
      <c r="ALE540" s="17"/>
      <c r="ALF540" s="17"/>
      <c r="ALG540" s="17"/>
      <c r="ALH540" s="17"/>
      <c r="ALI540" s="17"/>
      <c r="ALJ540" s="17"/>
      <c r="ALK540" s="17"/>
      <c r="ALL540" s="17"/>
      <c r="ALM540" s="17"/>
      <c r="ALN540" s="17"/>
      <c r="ALO540" s="17"/>
      <c r="ALP540" s="17"/>
      <c r="ALQ540" s="17"/>
      <c r="ALR540" s="17"/>
      <c r="ALS540" s="17"/>
      <c r="ALT540" s="17"/>
      <c r="ALU540" s="17"/>
      <c r="ALV540" s="17"/>
      <c r="ALW540" s="17"/>
      <c r="ALX540" s="17"/>
      <c r="ALY540" s="17"/>
      <c r="ALZ540" s="17"/>
      <c r="AMA540" s="17"/>
      <c r="AMB540" s="17"/>
      <c r="AMC540" s="17"/>
      <c r="AMD540" s="17"/>
      <c r="AME540" s="17"/>
      <c r="AMF540" s="17"/>
      <c r="AMG540" s="17"/>
      <c r="AMH540" s="17"/>
      <c r="AMI540" s="17"/>
      <c r="AMJ540" s="17"/>
      <c r="AMK540" s="17"/>
      <c r="AML540" s="17"/>
      <c r="AMM540" s="17"/>
      <c r="AMN540" s="17"/>
      <c r="AMO540" s="17"/>
      <c r="AMP540" s="17"/>
      <c r="AMQ540" s="17"/>
      <c r="AMR540" s="17"/>
      <c r="AMS540" s="17"/>
      <c r="AMT540" s="17"/>
      <c r="AMU540" s="17"/>
      <c r="AMV540" s="17"/>
      <c r="AMW540" s="17"/>
      <c r="AMX540" s="17"/>
      <c r="AMY540" s="17"/>
      <c r="AMZ540" s="17"/>
      <c r="ANA540" s="17"/>
      <c r="ANB540" s="17"/>
      <c r="ANC540" s="17"/>
      <c r="AND540" s="17"/>
      <c r="ANE540" s="17"/>
      <c r="ANF540" s="17"/>
      <c r="ANG540" s="17"/>
      <c r="ANH540" s="17"/>
      <c r="ANI540" s="17"/>
      <c r="ANJ540" s="17"/>
      <c r="ANK540" s="17"/>
      <c r="ANL540" s="17"/>
      <c r="ANM540" s="17"/>
      <c r="ANN540" s="17"/>
      <c r="ANO540" s="17"/>
      <c r="ANP540" s="17"/>
      <c r="ANQ540" s="17"/>
      <c r="ANR540" s="17"/>
      <c r="ANS540" s="17"/>
      <c r="ANT540" s="17"/>
      <c r="ANU540" s="17"/>
      <c r="ANV540" s="17"/>
      <c r="ANW540" s="17"/>
      <c r="ANX540" s="17"/>
      <c r="ANY540" s="17"/>
      <c r="ANZ540" s="17"/>
      <c r="AOA540" s="17"/>
      <c r="AOB540" s="17"/>
      <c r="AOC540" s="17"/>
      <c r="AOD540" s="17"/>
      <c r="AOE540" s="17"/>
      <c r="AOF540" s="17"/>
      <c r="AOG540" s="17"/>
      <c r="AOH540" s="17"/>
      <c r="AOI540" s="17"/>
      <c r="AOJ540" s="17"/>
      <c r="AOK540" s="17"/>
      <c r="AOL540" s="17"/>
      <c r="AOM540" s="17"/>
      <c r="AON540" s="17"/>
      <c r="AOO540" s="17"/>
      <c r="AOP540" s="17"/>
      <c r="AOQ540" s="17"/>
      <c r="AOR540" s="17"/>
      <c r="AOS540" s="17"/>
      <c r="AOT540" s="17"/>
      <c r="AOU540" s="17"/>
      <c r="AOV540" s="17"/>
      <c r="AOW540" s="17"/>
      <c r="AOX540" s="17"/>
      <c r="AOY540" s="17"/>
      <c r="AOZ540" s="17"/>
      <c r="APA540" s="17"/>
      <c r="APB540" s="17"/>
      <c r="APC540" s="17"/>
      <c r="APD540" s="17"/>
      <c r="APE540" s="17"/>
      <c r="APF540" s="17"/>
      <c r="APG540" s="17"/>
      <c r="APH540" s="17"/>
      <c r="API540" s="17"/>
      <c r="APJ540" s="17"/>
      <c r="APK540" s="17"/>
      <c r="APL540" s="17"/>
      <c r="APM540" s="17"/>
      <c r="APN540" s="17"/>
      <c r="APO540" s="17"/>
      <c r="APP540" s="17"/>
      <c r="APQ540" s="17"/>
      <c r="APR540" s="17"/>
      <c r="APS540" s="17"/>
      <c r="APT540" s="17"/>
      <c r="APU540" s="17"/>
      <c r="APV540" s="17"/>
      <c r="APW540" s="17"/>
      <c r="APX540" s="17"/>
      <c r="APY540" s="17"/>
      <c r="APZ540" s="17"/>
      <c r="AQA540" s="17"/>
      <c r="AQB540" s="17"/>
      <c r="AQC540" s="17"/>
      <c r="AQD540" s="17"/>
      <c r="AQE540" s="17"/>
      <c r="AQF540" s="17"/>
      <c r="AQG540" s="17"/>
      <c r="AQH540" s="17"/>
      <c r="AQI540" s="17"/>
      <c r="AQJ540" s="17"/>
      <c r="AQK540" s="17"/>
      <c r="AQL540" s="17"/>
      <c r="AQM540" s="17"/>
      <c r="AQN540" s="17"/>
      <c r="AQO540" s="17"/>
      <c r="AQP540" s="17"/>
      <c r="AQQ540" s="17"/>
      <c r="AQR540" s="17"/>
      <c r="AQS540" s="17"/>
      <c r="AQT540" s="17"/>
      <c r="AQU540" s="17"/>
      <c r="AQV540" s="17"/>
      <c r="AQW540" s="17"/>
      <c r="AQX540" s="17"/>
      <c r="AQY540" s="17"/>
      <c r="AQZ540" s="17"/>
      <c r="ARA540" s="17"/>
      <c r="ARB540" s="17"/>
      <c r="ARC540" s="17"/>
      <c r="ARD540" s="17"/>
      <c r="ARE540" s="17"/>
      <c r="ARF540" s="17"/>
      <c r="ARG540" s="17"/>
      <c r="ARH540" s="17"/>
      <c r="ARI540" s="17"/>
      <c r="ARJ540" s="17"/>
      <c r="ARK540" s="17"/>
      <c r="ARL540" s="17"/>
      <c r="ARM540" s="17"/>
      <c r="ARN540" s="17"/>
      <c r="ARO540" s="17"/>
      <c r="ARP540" s="17"/>
      <c r="ARQ540" s="17"/>
      <c r="ARR540" s="17"/>
      <c r="ARS540" s="17"/>
      <c r="ART540" s="17"/>
      <c r="ARU540" s="17"/>
      <c r="ARV540" s="17"/>
      <c r="ARW540" s="17"/>
      <c r="ARX540" s="17"/>
      <c r="ARY540" s="17"/>
      <c r="ARZ540" s="17"/>
      <c r="ASA540" s="17"/>
      <c r="ASB540" s="17"/>
      <c r="ASC540" s="17"/>
      <c r="ASD540" s="17"/>
      <c r="ASE540" s="17"/>
      <c r="ASF540" s="17"/>
      <c r="ASG540" s="17"/>
      <c r="ASH540" s="17"/>
      <c r="ASI540" s="17"/>
      <c r="ASJ540" s="17"/>
      <c r="ASK540" s="17"/>
      <c r="ASL540" s="17"/>
      <c r="ASM540" s="17"/>
      <c r="ASN540" s="17"/>
      <c r="ASO540" s="17"/>
      <c r="ASP540" s="17"/>
      <c r="ASQ540" s="17"/>
      <c r="ASR540" s="17"/>
      <c r="ASS540" s="17"/>
      <c r="AST540" s="17"/>
      <c r="ASU540" s="17"/>
      <c r="ASV540" s="17"/>
      <c r="ASW540" s="17"/>
      <c r="ASX540" s="17"/>
      <c r="ASY540" s="17"/>
      <c r="ASZ540" s="17"/>
      <c r="ATA540" s="17"/>
      <c r="ATB540" s="17"/>
      <c r="ATC540" s="17"/>
      <c r="ATD540" s="17"/>
      <c r="ATE540" s="17"/>
      <c r="ATF540" s="17"/>
      <c r="ATG540" s="17"/>
      <c r="ATH540" s="17"/>
      <c r="ATI540" s="17"/>
      <c r="ATJ540" s="17"/>
      <c r="ATK540" s="17"/>
      <c r="ATL540" s="17"/>
      <c r="ATM540" s="17"/>
      <c r="ATN540" s="17"/>
      <c r="ATO540" s="17"/>
      <c r="ATP540" s="17"/>
      <c r="ATQ540" s="17"/>
      <c r="ATR540" s="17"/>
      <c r="ATS540" s="17"/>
      <c r="ATT540" s="17"/>
      <c r="ATU540" s="17"/>
      <c r="ATV540" s="17"/>
      <c r="ATW540" s="17"/>
      <c r="ATX540" s="17"/>
      <c r="ATY540" s="17"/>
      <c r="ATZ540" s="17"/>
      <c r="AUA540" s="17"/>
      <c r="AUB540" s="17"/>
      <c r="AUC540" s="17"/>
      <c r="AUD540" s="17"/>
      <c r="AUE540" s="17"/>
      <c r="AUF540" s="17"/>
      <c r="AUG540" s="17"/>
      <c r="AUH540" s="17"/>
      <c r="AUI540" s="17"/>
      <c r="AUJ540" s="17"/>
      <c r="AUK540" s="17"/>
      <c r="AUL540" s="17"/>
      <c r="AUM540" s="17"/>
      <c r="AUN540" s="17"/>
      <c r="AUO540" s="17"/>
      <c r="AUP540" s="17"/>
      <c r="AUQ540" s="17"/>
      <c r="AUR540" s="17"/>
      <c r="AUS540" s="17"/>
      <c r="AUT540" s="17"/>
      <c r="AUU540" s="17"/>
      <c r="AUV540" s="17"/>
      <c r="AUW540" s="17"/>
      <c r="AUX540" s="17"/>
      <c r="AUY540" s="17"/>
      <c r="AUZ540" s="17"/>
      <c r="AVA540" s="17"/>
      <c r="AVB540" s="17"/>
      <c r="AVC540" s="17"/>
      <c r="AVD540" s="17"/>
      <c r="AVE540" s="17"/>
      <c r="AVF540" s="17"/>
      <c r="AVG540" s="17"/>
      <c r="AVH540" s="17"/>
      <c r="AVI540" s="17"/>
      <c r="AVJ540" s="17"/>
      <c r="AVK540" s="17"/>
      <c r="AVL540" s="17"/>
      <c r="AVM540" s="17"/>
      <c r="AVN540" s="17"/>
      <c r="AVO540" s="17"/>
      <c r="AVP540" s="17"/>
      <c r="AVQ540" s="17"/>
      <c r="AVR540" s="17"/>
      <c r="AVS540" s="17"/>
      <c r="AVT540" s="17"/>
      <c r="AVU540" s="17"/>
      <c r="AVV540" s="17"/>
      <c r="AVW540" s="17"/>
      <c r="AVX540" s="17"/>
      <c r="AVY540" s="17"/>
      <c r="AVZ540" s="17"/>
      <c r="AWA540" s="17"/>
      <c r="AWB540" s="17"/>
      <c r="AWC540" s="17"/>
      <c r="AWD540" s="17"/>
      <c r="AWE540" s="17"/>
      <c r="AWF540" s="17"/>
      <c r="AWG540" s="17"/>
      <c r="AWH540" s="17"/>
      <c r="AWI540" s="17"/>
      <c r="AWJ540" s="17"/>
      <c r="AWK540" s="17"/>
      <c r="AWL540" s="17"/>
      <c r="AWM540" s="17"/>
      <c r="AWN540" s="17"/>
      <c r="AWO540" s="17"/>
      <c r="AWP540" s="17"/>
      <c r="AWQ540" s="17"/>
      <c r="AWR540" s="17"/>
      <c r="AWS540" s="17"/>
      <c r="AWT540" s="17"/>
      <c r="AWU540" s="17"/>
      <c r="AWV540" s="17"/>
      <c r="AWW540" s="17"/>
      <c r="AWX540" s="17"/>
      <c r="AWY540" s="17"/>
      <c r="AWZ540" s="17"/>
      <c r="AXA540" s="17"/>
      <c r="AXB540" s="17"/>
      <c r="AXC540" s="17"/>
      <c r="AXD540" s="17"/>
      <c r="AXE540" s="17"/>
      <c r="AXF540" s="17"/>
      <c r="AXG540" s="17"/>
      <c r="AXH540" s="17"/>
      <c r="AXI540" s="17"/>
      <c r="AXJ540" s="17"/>
      <c r="AXK540" s="17"/>
      <c r="AXL540" s="17"/>
      <c r="AXM540" s="17"/>
      <c r="AXN540" s="17"/>
      <c r="AXO540" s="17"/>
      <c r="AXP540" s="17"/>
      <c r="AXQ540" s="17"/>
      <c r="AXR540" s="17"/>
      <c r="AXS540" s="17"/>
      <c r="AXT540" s="17"/>
      <c r="AXU540" s="17"/>
      <c r="AXV540" s="17"/>
      <c r="AXW540" s="17"/>
      <c r="AXX540" s="17"/>
      <c r="AXY540" s="17"/>
      <c r="AXZ540" s="17"/>
      <c r="AYA540" s="17"/>
      <c r="AYB540" s="17"/>
      <c r="AYC540" s="17"/>
      <c r="AYD540" s="17"/>
      <c r="AYE540" s="17"/>
      <c r="AYF540" s="17"/>
      <c r="AYG540" s="17"/>
      <c r="AYH540" s="17"/>
      <c r="AYI540" s="17"/>
      <c r="AYJ540" s="17"/>
      <c r="AYK540" s="17"/>
      <c r="AYL540" s="17"/>
      <c r="AYM540" s="17"/>
      <c r="AYN540" s="17"/>
      <c r="AYO540" s="17"/>
      <c r="AYP540" s="17"/>
      <c r="AYQ540" s="17"/>
      <c r="AYR540" s="17"/>
      <c r="AYS540" s="17"/>
      <c r="AYT540" s="17"/>
      <c r="AYU540" s="17"/>
      <c r="AYV540" s="17"/>
      <c r="AYW540" s="17"/>
      <c r="AYX540" s="17"/>
      <c r="AYY540" s="17"/>
      <c r="AYZ540" s="17"/>
      <c r="AZA540" s="17"/>
      <c r="AZB540" s="17"/>
      <c r="AZC540" s="17"/>
      <c r="AZD540" s="17"/>
      <c r="AZE540" s="17"/>
      <c r="AZF540" s="17"/>
      <c r="AZG540" s="17"/>
      <c r="AZH540" s="17"/>
      <c r="AZI540" s="17"/>
      <c r="AZJ540" s="17"/>
      <c r="AZK540" s="17"/>
      <c r="AZL540" s="17"/>
      <c r="AZM540" s="17"/>
      <c r="AZN540" s="17"/>
      <c r="AZO540" s="17"/>
      <c r="AZP540" s="17"/>
      <c r="AZQ540" s="17"/>
      <c r="AZR540" s="17"/>
      <c r="AZS540" s="17"/>
      <c r="AZT540" s="17"/>
      <c r="AZU540" s="17"/>
      <c r="AZV540" s="17"/>
      <c r="AZW540" s="17"/>
      <c r="AZX540" s="17"/>
      <c r="AZY540" s="17"/>
      <c r="AZZ540" s="17"/>
      <c r="BAA540" s="17"/>
      <c r="BAB540" s="17"/>
      <c r="BAC540" s="17"/>
      <c r="BAD540" s="17"/>
      <c r="BAE540" s="17"/>
      <c r="BAF540" s="17"/>
      <c r="BAG540" s="17"/>
      <c r="BAH540" s="17"/>
      <c r="BAI540" s="17"/>
      <c r="BAJ540" s="17"/>
      <c r="BAK540" s="17"/>
      <c r="BAL540" s="17"/>
      <c r="BAM540" s="17"/>
      <c r="BAN540" s="17"/>
      <c r="BAO540" s="17"/>
      <c r="BAP540" s="17"/>
      <c r="BAQ540" s="17"/>
      <c r="BAR540" s="17"/>
      <c r="BAS540" s="17"/>
      <c r="BAT540" s="17"/>
      <c r="BAU540" s="17"/>
      <c r="BAV540" s="17"/>
      <c r="BAW540" s="17"/>
      <c r="BAX540" s="17"/>
      <c r="BAY540" s="17"/>
      <c r="BAZ540" s="17"/>
      <c r="BBA540" s="17"/>
      <c r="BBB540" s="17"/>
      <c r="BBC540" s="17"/>
      <c r="BBD540" s="17"/>
      <c r="BBE540" s="17"/>
      <c r="BBF540" s="17"/>
      <c r="BBG540" s="17"/>
      <c r="BBH540" s="17"/>
      <c r="BBI540" s="17"/>
      <c r="BBJ540" s="17"/>
      <c r="BBK540" s="17"/>
      <c r="BBL540" s="17"/>
      <c r="BBM540" s="17"/>
      <c r="BBN540" s="17"/>
      <c r="BBO540" s="17"/>
      <c r="BBP540" s="17"/>
      <c r="BBQ540" s="17"/>
      <c r="BBR540" s="17"/>
      <c r="BBS540" s="17"/>
      <c r="BBT540" s="17"/>
      <c r="BBU540" s="17"/>
      <c r="BBV540" s="17"/>
      <c r="BBW540" s="17"/>
      <c r="BBX540" s="17"/>
      <c r="BBY540" s="17"/>
      <c r="BBZ540" s="17"/>
      <c r="BCA540" s="17"/>
      <c r="BCB540" s="17"/>
      <c r="BCC540" s="17"/>
      <c r="BCD540" s="17"/>
      <c r="BCE540" s="17"/>
      <c r="BCF540" s="17"/>
      <c r="BCG540" s="17"/>
      <c r="BCH540" s="17"/>
      <c r="BCI540" s="17"/>
      <c r="BCJ540" s="17"/>
      <c r="BCK540" s="17"/>
      <c r="BCL540" s="17"/>
      <c r="BCM540" s="17"/>
      <c r="BCN540" s="17"/>
      <c r="BCO540" s="17"/>
      <c r="BCP540" s="17"/>
      <c r="BCQ540" s="17"/>
      <c r="BCR540" s="17"/>
      <c r="BCS540" s="17"/>
      <c r="BCT540" s="17"/>
      <c r="BCU540" s="17"/>
      <c r="BCV540" s="17"/>
      <c r="BCW540" s="17"/>
      <c r="BCX540" s="17"/>
      <c r="BCY540" s="17"/>
      <c r="BCZ540" s="17"/>
      <c r="BDA540" s="17"/>
      <c r="BDB540" s="17"/>
      <c r="BDC540" s="17"/>
      <c r="BDD540" s="17"/>
      <c r="BDE540" s="17"/>
      <c r="BDF540" s="17"/>
      <c r="BDG540" s="17"/>
      <c r="BDH540" s="17"/>
      <c r="BDI540" s="17"/>
      <c r="BDJ540" s="17"/>
      <c r="BDK540" s="17"/>
      <c r="BDL540" s="17"/>
      <c r="BDM540" s="17"/>
      <c r="BDN540" s="17"/>
      <c r="BDO540" s="17"/>
      <c r="BDP540" s="17"/>
      <c r="BDQ540" s="17"/>
      <c r="BDR540" s="17"/>
      <c r="BDS540" s="17"/>
      <c r="BDT540" s="17"/>
      <c r="BDU540" s="17"/>
      <c r="BDV540" s="17"/>
      <c r="BDW540" s="17"/>
      <c r="BDX540" s="17"/>
      <c r="BDY540" s="17"/>
      <c r="BDZ540" s="17"/>
      <c r="BEA540" s="17"/>
      <c r="BEB540" s="17"/>
      <c r="BEC540" s="17"/>
      <c r="BED540" s="17"/>
      <c r="BEE540" s="17"/>
      <c r="BEF540" s="17"/>
      <c r="BEG540" s="17"/>
      <c r="BEH540" s="17"/>
      <c r="BEI540" s="17"/>
      <c r="BEJ540" s="17"/>
      <c r="BEK540" s="17"/>
      <c r="BEL540" s="17"/>
      <c r="BEM540" s="17"/>
      <c r="BEN540" s="17"/>
      <c r="BEO540" s="17"/>
      <c r="BEP540" s="17"/>
      <c r="BEQ540" s="17"/>
      <c r="BER540" s="17"/>
      <c r="BES540" s="17"/>
      <c r="BET540" s="17"/>
      <c r="BEU540" s="17"/>
      <c r="BEV540" s="17"/>
      <c r="BEW540" s="17"/>
      <c r="BEX540" s="17"/>
      <c r="BEY540" s="17"/>
      <c r="BEZ540" s="17"/>
      <c r="BFA540" s="17"/>
      <c r="BFB540" s="17"/>
      <c r="BFC540" s="17"/>
      <c r="BFD540" s="17"/>
      <c r="BFE540" s="17"/>
      <c r="BFF540" s="17"/>
      <c r="BFG540" s="17"/>
      <c r="BFH540" s="17"/>
      <c r="BFI540" s="17"/>
      <c r="BFJ540" s="17"/>
      <c r="BFK540" s="17"/>
      <c r="BFL540" s="17"/>
      <c r="BFM540" s="17"/>
      <c r="BFN540" s="17"/>
      <c r="BFO540" s="17"/>
      <c r="BFP540" s="17"/>
      <c r="BFQ540" s="17"/>
      <c r="BFR540" s="17"/>
      <c r="BFS540" s="17"/>
      <c r="BFT540" s="17"/>
      <c r="BFU540" s="17"/>
      <c r="BFV540" s="17"/>
      <c r="BFW540" s="17"/>
      <c r="BFX540" s="17"/>
      <c r="BFY540" s="17"/>
      <c r="BFZ540" s="17"/>
      <c r="BGA540" s="17"/>
      <c r="BGB540" s="17"/>
      <c r="BGC540" s="17"/>
      <c r="BGD540" s="17"/>
      <c r="BGE540" s="17"/>
      <c r="BGF540" s="17"/>
      <c r="BGG540" s="17"/>
      <c r="BGH540" s="17"/>
      <c r="BGI540" s="17"/>
      <c r="BGJ540" s="17"/>
      <c r="BGK540" s="17"/>
      <c r="BGL540" s="17"/>
      <c r="BGM540" s="17"/>
      <c r="BGN540" s="17"/>
      <c r="BGO540" s="17"/>
      <c r="BGP540" s="17"/>
      <c r="BGQ540" s="17"/>
      <c r="BGR540" s="17"/>
      <c r="BGS540" s="17"/>
      <c r="BGT540" s="17"/>
      <c r="BGU540" s="17"/>
      <c r="BGV540" s="17"/>
      <c r="BGW540" s="17"/>
      <c r="BGX540" s="17"/>
      <c r="BGY540" s="17"/>
      <c r="BGZ540" s="17"/>
      <c r="BHA540" s="17"/>
      <c r="BHB540" s="17"/>
      <c r="BHC540" s="17"/>
      <c r="BHD540" s="17"/>
      <c r="BHE540" s="17"/>
      <c r="BHF540" s="17"/>
      <c r="BHG540" s="17"/>
      <c r="BHH540" s="17"/>
      <c r="BHI540" s="17"/>
      <c r="BHJ540" s="17"/>
      <c r="BHK540" s="17"/>
      <c r="BHL540" s="17"/>
      <c r="BHM540" s="17"/>
      <c r="BHN540" s="17"/>
      <c r="BHO540" s="17"/>
      <c r="BHP540" s="17"/>
      <c r="BHQ540" s="17"/>
      <c r="BHR540" s="17"/>
      <c r="BHS540" s="17"/>
      <c r="BHT540" s="17"/>
      <c r="BHU540" s="17"/>
      <c r="BHV540" s="17"/>
      <c r="BHW540" s="17"/>
      <c r="BHX540" s="17"/>
      <c r="BHY540" s="17"/>
      <c r="BHZ540" s="17"/>
      <c r="BIA540" s="17"/>
      <c r="BIB540" s="17"/>
      <c r="BIC540" s="17"/>
      <c r="BID540" s="17"/>
      <c r="BIE540" s="17"/>
      <c r="BIF540" s="17"/>
      <c r="BIG540" s="17"/>
      <c r="BIH540" s="17"/>
      <c r="BII540" s="17"/>
      <c r="BIJ540" s="17"/>
      <c r="BIK540" s="17"/>
      <c r="BIL540" s="17"/>
      <c r="BIM540" s="17"/>
      <c r="BIN540" s="17"/>
      <c r="BIO540" s="17"/>
      <c r="BIP540" s="17"/>
      <c r="BIQ540" s="17"/>
      <c r="BIR540" s="17"/>
      <c r="BIS540" s="17"/>
      <c r="BIT540" s="17"/>
      <c r="BIU540" s="17"/>
      <c r="BIV540" s="17"/>
      <c r="BIW540" s="17"/>
      <c r="BIX540" s="17"/>
      <c r="BIY540" s="17"/>
      <c r="BIZ540" s="17"/>
      <c r="BJA540" s="17"/>
      <c r="BJB540" s="17"/>
      <c r="BJC540" s="17"/>
      <c r="BJD540" s="17"/>
      <c r="BJE540" s="17"/>
      <c r="BJF540" s="17"/>
      <c r="BJG540" s="17"/>
      <c r="BJH540" s="17"/>
      <c r="BJI540" s="17"/>
      <c r="BJJ540" s="17"/>
      <c r="BJK540" s="17"/>
      <c r="BJL540" s="17"/>
      <c r="BJM540" s="17"/>
      <c r="BJN540" s="17"/>
      <c r="BJO540" s="17"/>
      <c r="BJP540" s="17"/>
      <c r="BJQ540" s="17"/>
      <c r="BJR540" s="17"/>
      <c r="BJS540" s="17"/>
      <c r="BJT540" s="17"/>
      <c r="BJU540" s="17"/>
      <c r="BJV540" s="17"/>
      <c r="BJW540" s="17"/>
      <c r="BJX540" s="17"/>
      <c r="BJY540" s="17"/>
      <c r="BJZ540" s="17"/>
      <c r="BKA540" s="17"/>
      <c r="BKB540" s="17"/>
      <c r="BKC540" s="17"/>
      <c r="BKD540" s="17"/>
      <c r="BKE540" s="17"/>
      <c r="BKF540" s="17"/>
      <c r="BKG540" s="17"/>
      <c r="BKH540" s="17"/>
      <c r="BKI540" s="17"/>
      <c r="BKJ540" s="17"/>
      <c r="BKK540" s="17"/>
      <c r="BKL540" s="17"/>
      <c r="BKM540" s="17"/>
      <c r="BKN540" s="17"/>
      <c r="BKO540" s="17"/>
      <c r="BKP540" s="17"/>
      <c r="BKQ540" s="17"/>
      <c r="BKR540" s="17"/>
      <c r="BKS540" s="17"/>
      <c r="BKT540" s="17"/>
      <c r="BKU540" s="17"/>
      <c r="BKV540" s="17"/>
      <c r="BKW540" s="17"/>
      <c r="BKX540" s="17"/>
      <c r="BKY540" s="17"/>
      <c r="BKZ540" s="17"/>
      <c r="BLA540" s="17"/>
      <c r="BLB540" s="17"/>
      <c r="BLC540" s="17"/>
      <c r="BLD540" s="17"/>
      <c r="BLE540" s="17"/>
      <c r="BLF540" s="17"/>
      <c r="BLG540" s="17"/>
      <c r="BLH540" s="17"/>
      <c r="BLI540" s="17"/>
      <c r="BLJ540" s="17"/>
      <c r="BLK540" s="17"/>
      <c r="BLL540" s="17"/>
      <c r="BLM540" s="17"/>
      <c r="BLN540" s="17"/>
      <c r="BLO540" s="17"/>
      <c r="BLP540" s="17"/>
      <c r="BLQ540" s="17"/>
      <c r="BLR540" s="17"/>
      <c r="BLS540" s="17"/>
      <c r="BLT540" s="17"/>
      <c r="BLU540" s="17"/>
      <c r="BLV540" s="17"/>
      <c r="BLW540" s="17"/>
      <c r="BLX540" s="17"/>
      <c r="BLY540" s="17"/>
      <c r="BLZ540" s="17"/>
      <c r="BMA540" s="17"/>
      <c r="BMB540" s="17"/>
      <c r="BMC540" s="17"/>
      <c r="BMD540" s="17"/>
      <c r="BME540" s="17"/>
      <c r="BMF540" s="17"/>
      <c r="BMG540" s="17"/>
      <c r="BMH540" s="17"/>
      <c r="BMI540" s="17"/>
      <c r="BMJ540" s="17"/>
      <c r="BMK540" s="17"/>
      <c r="BML540" s="17"/>
      <c r="BMM540" s="17"/>
      <c r="BMN540" s="17"/>
      <c r="BMO540" s="17"/>
      <c r="BMP540" s="17"/>
      <c r="BMQ540" s="17"/>
      <c r="BMR540" s="17"/>
      <c r="BMS540" s="17"/>
      <c r="BMT540" s="17"/>
      <c r="BMU540" s="17"/>
      <c r="BMV540" s="17"/>
      <c r="BMW540" s="17"/>
      <c r="BMX540" s="17"/>
      <c r="BMY540" s="17"/>
      <c r="BMZ540" s="17"/>
      <c r="BNA540" s="17"/>
      <c r="BNB540" s="17"/>
      <c r="BNC540" s="17"/>
      <c r="BND540" s="17"/>
      <c r="BNE540" s="17"/>
      <c r="BNF540" s="17"/>
      <c r="BNG540" s="17"/>
      <c r="BNH540" s="17"/>
      <c r="BNI540" s="17"/>
      <c r="BNJ540" s="17"/>
      <c r="BNK540" s="17"/>
      <c r="BNL540" s="17"/>
      <c r="BNM540" s="17"/>
      <c r="BNN540" s="17"/>
      <c r="BNO540" s="17"/>
      <c r="BNP540" s="17"/>
      <c r="BNQ540" s="17"/>
      <c r="BNR540" s="17"/>
      <c r="BNS540" s="17"/>
      <c r="BNT540" s="17"/>
      <c r="BNU540" s="17"/>
      <c r="BNV540" s="17"/>
      <c r="BNW540" s="17"/>
      <c r="BNX540" s="17"/>
      <c r="BNY540" s="17"/>
      <c r="BNZ540" s="17"/>
      <c r="BOA540" s="17"/>
      <c r="BOB540" s="17"/>
      <c r="BOC540" s="17"/>
      <c r="BOD540" s="17"/>
      <c r="BOE540" s="17"/>
      <c r="BOF540" s="17"/>
      <c r="BOG540" s="17"/>
      <c r="BOH540" s="17"/>
      <c r="BOI540" s="17"/>
      <c r="BOJ540" s="17"/>
      <c r="BOK540" s="17"/>
      <c r="BOL540" s="17"/>
      <c r="BOM540" s="17"/>
      <c r="BON540" s="17"/>
      <c r="BOO540" s="17"/>
      <c r="BOP540" s="17"/>
      <c r="BOQ540" s="17"/>
      <c r="BOR540" s="17"/>
      <c r="BOS540" s="17"/>
      <c r="BOT540" s="17"/>
      <c r="BOU540" s="17"/>
      <c r="BOV540" s="17"/>
      <c r="BOW540" s="17"/>
      <c r="BOX540" s="17"/>
      <c r="BOY540" s="17"/>
      <c r="BOZ540" s="17"/>
      <c r="BPA540" s="17"/>
      <c r="BPB540" s="17"/>
      <c r="BPC540" s="17"/>
      <c r="BPD540" s="17"/>
      <c r="BPE540" s="17"/>
      <c r="BPF540" s="17"/>
      <c r="BPG540" s="17"/>
      <c r="BPH540" s="17"/>
      <c r="BPI540" s="17"/>
      <c r="BPJ540" s="17"/>
      <c r="BPK540" s="17"/>
      <c r="BPL540" s="17"/>
      <c r="BPM540" s="17"/>
      <c r="BPN540" s="17"/>
      <c r="BPO540" s="17"/>
      <c r="BPP540" s="17"/>
      <c r="BPQ540" s="17"/>
      <c r="BPR540" s="17"/>
      <c r="BPS540" s="17"/>
      <c r="BPT540" s="17"/>
      <c r="BPU540" s="17"/>
      <c r="BPV540" s="17"/>
      <c r="BPW540" s="17"/>
      <c r="BPX540" s="17"/>
      <c r="BPY540" s="17"/>
      <c r="BPZ540" s="17"/>
      <c r="BQA540" s="17"/>
      <c r="BQB540" s="17"/>
      <c r="BQC540" s="17"/>
      <c r="BQD540" s="17"/>
      <c r="BQE540" s="17"/>
      <c r="BQF540" s="17"/>
      <c r="BQG540" s="17"/>
      <c r="BQH540" s="17"/>
      <c r="BQI540" s="17"/>
      <c r="BQJ540" s="17"/>
      <c r="BQK540" s="17"/>
      <c r="BQL540" s="17"/>
      <c r="BQM540" s="17"/>
      <c r="BQN540" s="17"/>
      <c r="BQO540" s="17"/>
      <c r="BQP540" s="17"/>
      <c r="BQQ540" s="17"/>
      <c r="BQR540" s="17"/>
      <c r="BQS540" s="17"/>
      <c r="BQT540" s="17"/>
      <c r="BQU540" s="17"/>
      <c r="BQV540" s="17"/>
      <c r="BQW540" s="17"/>
      <c r="BQX540" s="17"/>
      <c r="BQY540" s="17"/>
      <c r="BQZ540" s="17"/>
      <c r="BRA540" s="17"/>
      <c r="BRB540" s="17"/>
      <c r="BRC540" s="17"/>
      <c r="BRD540" s="17"/>
      <c r="BRE540" s="17"/>
      <c r="BRF540" s="17"/>
      <c r="BRG540" s="17"/>
      <c r="BRH540" s="17"/>
      <c r="BRI540" s="17"/>
      <c r="BRJ540" s="17"/>
      <c r="BRK540" s="17"/>
      <c r="BRL540" s="17"/>
      <c r="BRM540" s="17"/>
      <c r="BRN540" s="17"/>
      <c r="BRO540" s="17"/>
      <c r="BRP540" s="17"/>
      <c r="BRQ540" s="17"/>
      <c r="BRR540" s="17"/>
      <c r="BRS540" s="17"/>
      <c r="BRT540" s="17"/>
      <c r="BRU540" s="17"/>
      <c r="BRV540" s="17"/>
      <c r="BRW540" s="17"/>
      <c r="BRX540" s="17"/>
      <c r="BRY540" s="17"/>
      <c r="BRZ540" s="17"/>
      <c r="BSA540" s="17"/>
      <c r="BSB540" s="17"/>
      <c r="BSC540" s="17"/>
      <c r="BSD540" s="17"/>
      <c r="BSE540" s="17"/>
      <c r="BSF540" s="17"/>
      <c r="BSG540" s="17"/>
      <c r="BSH540" s="17"/>
      <c r="BSI540" s="17"/>
      <c r="BSJ540" s="17"/>
      <c r="BSK540" s="17"/>
      <c r="BSL540" s="17"/>
      <c r="BSM540" s="17"/>
      <c r="BSN540" s="17"/>
      <c r="BSO540" s="17"/>
      <c r="BSP540" s="17"/>
      <c r="BSQ540" s="17"/>
      <c r="BSR540" s="17"/>
      <c r="BSS540" s="17"/>
      <c r="BST540" s="17"/>
      <c r="BSU540" s="17"/>
      <c r="BSV540" s="17"/>
      <c r="BSW540" s="17"/>
      <c r="BSX540" s="17"/>
      <c r="BSY540" s="17"/>
      <c r="BSZ540" s="17"/>
      <c r="BTA540" s="17"/>
      <c r="BTB540" s="17"/>
      <c r="BTC540" s="17"/>
      <c r="BTD540" s="17"/>
      <c r="BTE540" s="17"/>
      <c r="BTF540" s="17"/>
      <c r="BTG540" s="17"/>
      <c r="BTH540" s="17"/>
      <c r="BTI540" s="17"/>
      <c r="BTJ540" s="17"/>
      <c r="BTK540" s="17"/>
      <c r="BTL540" s="17"/>
      <c r="BTM540" s="17"/>
      <c r="BTN540" s="17"/>
      <c r="BTO540" s="17"/>
      <c r="BTP540" s="17"/>
      <c r="BTQ540" s="17"/>
      <c r="BTR540" s="17"/>
      <c r="BTS540" s="17"/>
      <c r="BTT540" s="17"/>
      <c r="BTU540" s="17"/>
      <c r="BTV540" s="17"/>
      <c r="BTW540" s="17"/>
      <c r="BTX540" s="17"/>
      <c r="BTY540" s="17"/>
      <c r="BTZ540" s="17"/>
      <c r="BUA540" s="17"/>
      <c r="BUB540" s="17"/>
      <c r="BUC540" s="17"/>
      <c r="BUD540" s="17"/>
      <c r="BUE540" s="17"/>
      <c r="BUF540" s="17"/>
      <c r="BUG540" s="17"/>
      <c r="BUH540" s="17"/>
      <c r="BUI540" s="17"/>
      <c r="BUJ540" s="17"/>
      <c r="BUK540" s="17"/>
      <c r="BUL540" s="17"/>
      <c r="BUM540" s="17"/>
      <c r="BUN540" s="17"/>
      <c r="BUO540" s="17"/>
      <c r="BUP540" s="17"/>
      <c r="BUQ540" s="17"/>
      <c r="BUR540" s="17"/>
      <c r="BUS540" s="17"/>
      <c r="BUT540" s="17"/>
      <c r="BUU540" s="17"/>
      <c r="BUV540" s="17"/>
      <c r="BUW540" s="17"/>
      <c r="BUX540" s="17"/>
      <c r="BUY540" s="17"/>
      <c r="BUZ540" s="17"/>
      <c r="BVA540" s="17"/>
      <c r="BVB540" s="17"/>
      <c r="BVC540" s="17"/>
      <c r="BVD540" s="17"/>
      <c r="BVE540" s="17"/>
      <c r="BVF540" s="17"/>
      <c r="BVG540" s="17"/>
      <c r="BVH540" s="17"/>
      <c r="BVI540" s="17"/>
      <c r="BVJ540" s="17"/>
      <c r="BVK540" s="17"/>
      <c r="BVL540" s="17"/>
      <c r="BVM540" s="17"/>
      <c r="BVN540" s="17"/>
      <c r="BVO540" s="17"/>
      <c r="BVP540" s="17"/>
      <c r="BVQ540" s="17"/>
      <c r="BVR540" s="17"/>
      <c r="BVS540" s="17"/>
      <c r="BVT540" s="17"/>
      <c r="BVU540" s="17"/>
      <c r="BVV540" s="17"/>
      <c r="BVW540" s="17"/>
      <c r="BVX540" s="17"/>
      <c r="BVY540" s="17"/>
      <c r="BVZ540" s="17"/>
      <c r="BWA540" s="17"/>
      <c r="BWB540" s="17"/>
      <c r="BWC540" s="17"/>
      <c r="BWD540" s="17"/>
      <c r="BWE540" s="17"/>
      <c r="BWF540" s="17"/>
      <c r="BWG540" s="17"/>
      <c r="BWH540" s="17"/>
      <c r="BWI540" s="17"/>
      <c r="BWJ540" s="17"/>
      <c r="BWK540" s="17"/>
      <c r="BWL540" s="17"/>
      <c r="BWM540" s="17"/>
      <c r="BWN540" s="17"/>
      <c r="BWO540" s="17"/>
      <c r="BWP540" s="17"/>
      <c r="BWQ540" s="17"/>
      <c r="BWR540" s="17"/>
      <c r="BWS540" s="17"/>
      <c r="BWT540" s="17"/>
      <c r="BWU540" s="17"/>
      <c r="BWV540" s="17"/>
      <c r="BWW540" s="17"/>
      <c r="BWX540" s="17"/>
      <c r="BWY540" s="17"/>
      <c r="BWZ540" s="17"/>
      <c r="BXA540" s="17"/>
      <c r="BXB540" s="17"/>
      <c r="BXC540" s="17"/>
      <c r="BXD540" s="17"/>
      <c r="BXE540" s="17"/>
      <c r="BXF540" s="17"/>
      <c r="BXG540" s="17"/>
      <c r="BXH540" s="17"/>
      <c r="BXI540" s="17"/>
      <c r="BXJ540" s="17"/>
      <c r="BXK540" s="17"/>
      <c r="BXL540" s="17"/>
      <c r="BXM540" s="17"/>
      <c r="BXN540" s="17"/>
      <c r="BXO540" s="17"/>
      <c r="BXP540" s="17"/>
      <c r="BXQ540" s="17"/>
      <c r="BXR540" s="17"/>
      <c r="BXS540" s="17"/>
      <c r="BXT540" s="17"/>
      <c r="BXU540" s="17"/>
      <c r="BXV540" s="17"/>
      <c r="BXW540" s="17"/>
      <c r="BXX540" s="17"/>
      <c r="BXY540" s="17"/>
      <c r="BXZ540" s="17"/>
      <c r="BYA540" s="17"/>
      <c r="BYB540" s="17"/>
      <c r="BYC540" s="17"/>
      <c r="BYD540" s="17"/>
      <c r="BYE540" s="17"/>
      <c r="BYF540" s="17"/>
      <c r="BYG540" s="17"/>
      <c r="BYH540" s="17"/>
      <c r="BYI540" s="17"/>
      <c r="BYJ540" s="17"/>
      <c r="BYK540" s="17"/>
      <c r="BYL540" s="17"/>
      <c r="BYM540" s="17"/>
      <c r="BYN540" s="17"/>
      <c r="BYO540" s="17"/>
      <c r="BYP540" s="17"/>
      <c r="BYQ540" s="17"/>
      <c r="BYR540" s="17"/>
      <c r="BYS540" s="17"/>
      <c r="BYT540" s="17"/>
      <c r="BYU540" s="17"/>
      <c r="BYV540" s="17"/>
      <c r="BYW540" s="17"/>
      <c r="BYX540" s="17"/>
      <c r="BYY540" s="17"/>
      <c r="BYZ540" s="17"/>
      <c r="BZA540" s="17"/>
      <c r="BZB540" s="17"/>
      <c r="BZC540" s="17"/>
      <c r="BZD540" s="17"/>
      <c r="BZE540" s="17"/>
      <c r="BZF540" s="17"/>
      <c r="BZG540" s="17"/>
      <c r="BZH540" s="17"/>
      <c r="BZI540" s="17"/>
      <c r="BZJ540" s="17"/>
      <c r="BZK540" s="17"/>
      <c r="BZL540" s="17"/>
      <c r="BZM540" s="17"/>
      <c r="BZN540" s="17"/>
      <c r="BZO540" s="17"/>
      <c r="BZP540" s="17"/>
      <c r="BZQ540" s="17"/>
      <c r="BZR540" s="17"/>
      <c r="BZS540" s="17"/>
      <c r="BZT540" s="17"/>
      <c r="BZU540" s="17"/>
      <c r="BZV540" s="17"/>
      <c r="BZW540" s="17"/>
      <c r="BZX540" s="17"/>
      <c r="BZY540" s="17"/>
      <c r="BZZ540" s="17"/>
      <c r="CAA540" s="17"/>
      <c r="CAB540" s="17"/>
      <c r="CAC540" s="17"/>
      <c r="CAD540" s="17"/>
      <c r="CAE540" s="17"/>
      <c r="CAF540" s="17"/>
      <c r="CAG540" s="17"/>
      <c r="CAH540" s="17"/>
      <c r="CAI540" s="17"/>
      <c r="CAJ540" s="17"/>
      <c r="CAK540" s="17"/>
      <c r="CAL540" s="17"/>
      <c r="CAM540" s="17"/>
      <c r="CAN540" s="17"/>
      <c r="CAO540" s="17"/>
      <c r="CAP540" s="17"/>
      <c r="CAQ540" s="17"/>
      <c r="CAR540" s="17"/>
      <c r="CAS540" s="17"/>
      <c r="CAT540" s="17"/>
      <c r="CAU540" s="17"/>
      <c r="CAV540" s="17"/>
      <c r="CAW540" s="17"/>
      <c r="CAX540" s="17"/>
      <c r="CAY540" s="17"/>
      <c r="CAZ540" s="17"/>
      <c r="CBA540" s="17"/>
      <c r="CBB540" s="17"/>
      <c r="CBC540" s="17"/>
      <c r="CBD540" s="17"/>
      <c r="CBE540" s="17"/>
      <c r="CBF540" s="17"/>
      <c r="CBG540" s="17"/>
      <c r="CBH540" s="17"/>
      <c r="CBI540" s="17"/>
      <c r="CBJ540" s="17"/>
      <c r="CBK540" s="17"/>
      <c r="CBL540" s="17"/>
      <c r="CBM540" s="17"/>
      <c r="CBN540" s="17"/>
      <c r="CBO540" s="17"/>
      <c r="CBP540" s="17"/>
      <c r="CBQ540" s="17"/>
      <c r="CBR540" s="17"/>
      <c r="CBS540" s="17"/>
      <c r="CBT540" s="17"/>
      <c r="CBU540" s="17"/>
      <c r="CBV540" s="17"/>
      <c r="CBW540" s="17"/>
      <c r="CBX540" s="17"/>
      <c r="CBY540" s="17"/>
      <c r="CBZ540" s="17"/>
      <c r="CCA540" s="17"/>
      <c r="CCB540" s="17"/>
      <c r="CCC540" s="17"/>
      <c r="CCD540" s="17"/>
      <c r="CCE540" s="17"/>
      <c r="CCF540" s="17"/>
      <c r="CCG540" s="17"/>
      <c r="CCH540" s="17"/>
      <c r="CCI540" s="17"/>
      <c r="CCJ540" s="17"/>
      <c r="CCK540" s="17"/>
      <c r="CCL540" s="17"/>
      <c r="CCM540" s="17"/>
      <c r="CCN540" s="17"/>
      <c r="CCO540" s="17"/>
      <c r="CCP540" s="17"/>
      <c r="CCQ540" s="17"/>
      <c r="CCR540" s="17"/>
      <c r="CCS540" s="17"/>
      <c r="CCT540" s="17"/>
      <c r="CCU540" s="17"/>
      <c r="CCV540" s="17"/>
      <c r="CCW540" s="17"/>
      <c r="CCX540" s="17"/>
      <c r="CCY540" s="17"/>
      <c r="CCZ540" s="17"/>
      <c r="CDA540" s="17"/>
      <c r="CDB540" s="17"/>
      <c r="CDC540" s="17"/>
      <c r="CDD540" s="17"/>
      <c r="CDE540" s="17"/>
      <c r="CDF540" s="17"/>
      <c r="CDG540" s="17"/>
      <c r="CDH540" s="17"/>
      <c r="CDI540" s="17"/>
      <c r="CDJ540" s="17"/>
      <c r="CDK540" s="17"/>
      <c r="CDL540" s="17"/>
      <c r="CDM540" s="17"/>
      <c r="CDN540" s="17"/>
      <c r="CDO540" s="17"/>
      <c r="CDP540" s="17"/>
      <c r="CDQ540" s="17"/>
      <c r="CDR540" s="17"/>
      <c r="CDS540" s="17"/>
      <c r="CDT540" s="17"/>
      <c r="CDU540" s="17"/>
      <c r="CDV540" s="17"/>
      <c r="CDW540" s="17"/>
      <c r="CDX540" s="17"/>
      <c r="CDY540" s="17"/>
      <c r="CDZ540" s="17"/>
      <c r="CEA540" s="17"/>
      <c r="CEB540" s="17"/>
      <c r="CEC540" s="17"/>
      <c r="CED540" s="17"/>
      <c r="CEE540" s="17"/>
      <c r="CEF540" s="17"/>
      <c r="CEG540" s="17"/>
      <c r="CEH540" s="17"/>
      <c r="CEI540" s="17"/>
      <c r="CEJ540" s="17"/>
      <c r="CEK540" s="17"/>
      <c r="CEL540" s="17"/>
      <c r="CEM540" s="17"/>
      <c r="CEN540" s="17"/>
      <c r="CEO540" s="17"/>
      <c r="CEP540" s="17"/>
      <c r="CEQ540" s="17"/>
      <c r="CER540" s="17"/>
      <c r="CES540" s="17"/>
      <c r="CET540" s="17"/>
      <c r="CEU540" s="17"/>
      <c r="CEV540" s="17"/>
      <c r="CEW540" s="17"/>
      <c r="CEX540" s="17"/>
      <c r="CEY540" s="17"/>
      <c r="CEZ540" s="17"/>
      <c r="CFA540" s="17"/>
      <c r="CFB540" s="17"/>
      <c r="CFC540" s="17"/>
      <c r="CFD540" s="17"/>
      <c r="CFE540" s="17"/>
      <c r="CFF540" s="17"/>
      <c r="CFG540" s="17"/>
      <c r="CFH540" s="17"/>
      <c r="CFI540" s="17"/>
      <c r="CFJ540" s="17"/>
      <c r="CFK540" s="17"/>
      <c r="CFL540" s="17"/>
      <c r="CFM540" s="17"/>
      <c r="CFN540" s="17"/>
      <c r="CFO540" s="17"/>
      <c r="CFP540" s="17"/>
      <c r="CFQ540" s="17"/>
      <c r="CFR540" s="17"/>
      <c r="CFS540" s="17"/>
      <c r="CFT540" s="17"/>
      <c r="CFU540" s="17"/>
      <c r="CFV540" s="17"/>
      <c r="CFW540" s="17"/>
      <c r="CFX540" s="17"/>
      <c r="CFY540" s="17"/>
      <c r="CFZ540" s="17"/>
      <c r="CGA540" s="17"/>
      <c r="CGB540" s="17"/>
      <c r="CGC540" s="17"/>
      <c r="CGD540" s="17"/>
      <c r="CGE540" s="17"/>
      <c r="CGF540" s="17"/>
      <c r="CGG540" s="17"/>
      <c r="CGH540" s="17"/>
      <c r="CGI540" s="17"/>
      <c r="CGJ540" s="17"/>
      <c r="CGK540" s="17"/>
      <c r="CGL540" s="17"/>
      <c r="CGM540" s="17"/>
      <c r="CGN540" s="17"/>
      <c r="CGO540" s="17"/>
      <c r="CGP540" s="17"/>
      <c r="CGQ540" s="17"/>
      <c r="CGR540" s="17"/>
      <c r="CGS540" s="17"/>
      <c r="CGT540" s="17"/>
      <c r="CGU540" s="17"/>
      <c r="CGV540" s="17"/>
      <c r="CGW540" s="17"/>
      <c r="CGX540" s="17"/>
      <c r="CGY540" s="17"/>
      <c r="CGZ540" s="17"/>
      <c r="CHA540" s="17"/>
      <c r="CHB540" s="17"/>
      <c r="CHC540" s="17"/>
      <c r="CHD540" s="17"/>
      <c r="CHE540" s="17"/>
      <c r="CHF540" s="17"/>
      <c r="CHG540" s="17"/>
      <c r="CHH540" s="17"/>
      <c r="CHI540" s="17"/>
      <c r="CHJ540" s="17"/>
      <c r="CHK540" s="17"/>
      <c r="CHL540" s="17"/>
      <c r="CHM540" s="17"/>
      <c r="CHN540" s="17"/>
      <c r="CHO540" s="17"/>
      <c r="CHP540" s="17"/>
      <c r="CHQ540" s="17"/>
      <c r="CHR540" s="17"/>
      <c r="CHS540" s="17"/>
      <c r="CHT540" s="17"/>
      <c r="CHU540" s="17"/>
      <c r="CHV540" s="17"/>
      <c r="CHW540" s="17"/>
      <c r="CHX540" s="17"/>
      <c r="CHY540" s="17"/>
      <c r="CHZ540" s="17"/>
      <c r="CIA540" s="17"/>
      <c r="CIB540" s="17"/>
      <c r="CIC540" s="17"/>
      <c r="CID540" s="17"/>
      <c r="CIE540" s="17"/>
      <c r="CIF540" s="17"/>
      <c r="CIG540" s="17"/>
      <c r="CIH540" s="17"/>
      <c r="CII540" s="17"/>
      <c r="CIJ540" s="17"/>
      <c r="CIK540" s="17"/>
      <c r="CIL540" s="17"/>
      <c r="CIM540" s="17"/>
      <c r="CIN540" s="17"/>
      <c r="CIO540" s="17"/>
      <c r="CIP540" s="17"/>
      <c r="CIQ540" s="17"/>
      <c r="CIR540" s="17"/>
      <c r="CIS540" s="17"/>
      <c r="CIT540" s="17"/>
      <c r="CIU540" s="17"/>
      <c r="CIV540" s="17"/>
      <c r="CIW540" s="17"/>
      <c r="CIX540" s="17"/>
      <c r="CIY540" s="17"/>
      <c r="CIZ540" s="17"/>
      <c r="CJA540" s="17"/>
      <c r="CJB540" s="17"/>
      <c r="CJC540" s="17"/>
      <c r="CJD540" s="17"/>
      <c r="CJE540" s="17"/>
      <c r="CJF540" s="17"/>
      <c r="CJG540" s="17"/>
      <c r="CJH540" s="17"/>
      <c r="CJI540" s="17"/>
      <c r="CJJ540" s="17"/>
      <c r="CJK540" s="17"/>
      <c r="CJL540" s="17"/>
      <c r="CJM540" s="17"/>
      <c r="CJN540" s="17"/>
      <c r="CJO540" s="17"/>
      <c r="CJP540" s="17"/>
      <c r="CJQ540" s="17"/>
      <c r="CJR540" s="17"/>
      <c r="CJS540" s="17"/>
      <c r="CJT540" s="17"/>
      <c r="CJU540" s="17"/>
      <c r="CJV540" s="17"/>
      <c r="CJW540" s="17"/>
      <c r="CJX540" s="17"/>
      <c r="CJY540" s="17"/>
      <c r="CJZ540" s="17"/>
      <c r="CKA540" s="17"/>
      <c r="CKB540" s="17"/>
      <c r="CKC540" s="17"/>
      <c r="CKD540" s="17"/>
      <c r="CKE540" s="17"/>
      <c r="CKF540" s="17"/>
      <c r="CKG540" s="17"/>
      <c r="CKH540" s="17"/>
      <c r="CKI540" s="17"/>
      <c r="CKJ540" s="17"/>
      <c r="CKK540" s="17"/>
      <c r="CKL540" s="17"/>
      <c r="CKM540" s="17"/>
      <c r="CKN540" s="17"/>
      <c r="CKO540" s="17"/>
      <c r="CKP540" s="17"/>
      <c r="CKQ540" s="17"/>
      <c r="CKR540" s="17"/>
      <c r="CKS540" s="17"/>
      <c r="CKT540" s="17"/>
      <c r="CKU540" s="17"/>
      <c r="CKV540" s="17"/>
      <c r="CKW540" s="17"/>
      <c r="CKX540" s="17"/>
      <c r="CKY540" s="17"/>
      <c r="CKZ540" s="17"/>
      <c r="CLA540" s="17"/>
      <c r="CLB540" s="17"/>
      <c r="CLC540" s="17"/>
      <c r="CLD540" s="17"/>
      <c r="CLE540" s="17"/>
      <c r="CLF540" s="17"/>
      <c r="CLG540" s="17"/>
      <c r="CLH540" s="17"/>
      <c r="CLI540" s="17"/>
      <c r="CLJ540" s="17"/>
      <c r="CLK540" s="17"/>
      <c r="CLL540" s="17"/>
      <c r="CLM540" s="17"/>
      <c r="CLN540" s="17"/>
      <c r="CLO540" s="17"/>
      <c r="CLP540" s="17"/>
      <c r="CLQ540" s="17"/>
      <c r="CLR540" s="17"/>
      <c r="CLS540" s="17"/>
      <c r="CLT540" s="17"/>
      <c r="CLU540" s="17"/>
      <c r="CLV540" s="17"/>
      <c r="CLW540" s="17"/>
      <c r="CLX540" s="17"/>
      <c r="CLY540" s="17"/>
      <c r="CLZ540" s="17"/>
      <c r="CMA540" s="17"/>
      <c r="CMB540" s="17"/>
      <c r="CMC540" s="17"/>
      <c r="CMD540" s="17"/>
      <c r="CME540" s="17"/>
      <c r="CMF540" s="17"/>
      <c r="CMG540" s="17"/>
      <c r="CMH540" s="17"/>
      <c r="CMI540" s="17"/>
      <c r="CMJ540" s="17"/>
      <c r="CMK540" s="17"/>
      <c r="CML540" s="17"/>
      <c r="CMM540" s="17"/>
      <c r="CMN540" s="17"/>
      <c r="CMO540" s="17"/>
      <c r="CMP540" s="17"/>
      <c r="CMQ540" s="17"/>
      <c r="CMR540" s="17"/>
      <c r="CMS540" s="17"/>
      <c r="CMT540" s="17"/>
      <c r="CMU540" s="17"/>
      <c r="CMV540" s="17"/>
      <c r="CMW540" s="17"/>
      <c r="CMX540" s="17"/>
      <c r="CMY540" s="17"/>
      <c r="CMZ540" s="17"/>
      <c r="CNA540" s="17"/>
      <c r="CNB540" s="17"/>
      <c r="CNC540" s="17"/>
      <c r="CND540" s="17"/>
      <c r="CNE540" s="17"/>
      <c r="CNF540" s="17"/>
      <c r="CNG540" s="17"/>
      <c r="CNH540" s="17"/>
      <c r="CNI540" s="17"/>
      <c r="CNJ540" s="17"/>
      <c r="CNK540" s="17"/>
      <c r="CNL540" s="17"/>
      <c r="CNM540" s="17"/>
      <c r="CNN540" s="17"/>
      <c r="CNO540" s="17"/>
      <c r="CNP540" s="17"/>
      <c r="CNQ540" s="17"/>
      <c r="CNR540" s="17"/>
      <c r="CNS540" s="17"/>
      <c r="CNT540" s="17"/>
      <c r="CNU540" s="17"/>
      <c r="CNV540" s="17"/>
      <c r="CNW540" s="17"/>
      <c r="CNX540" s="17"/>
      <c r="CNY540" s="17"/>
      <c r="CNZ540" s="17"/>
      <c r="COA540" s="17"/>
      <c r="COB540" s="17"/>
      <c r="COC540" s="17"/>
      <c r="COD540" s="17"/>
      <c r="COE540" s="17"/>
      <c r="COF540" s="17"/>
      <c r="COG540" s="17"/>
      <c r="COH540" s="17"/>
      <c r="COI540" s="17"/>
      <c r="COJ540" s="17"/>
      <c r="COK540" s="17"/>
      <c r="COL540" s="17"/>
      <c r="COM540" s="17"/>
      <c r="CON540" s="17"/>
      <c r="COO540" s="17"/>
      <c r="COP540" s="17"/>
      <c r="COQ540" s="17"/>
      <c r="COR540" s="17"/>
      <c r="COS540" s="17"/>
      <c r="COT540" s="17"/>
      <c r="COU540" s="17"/>
      <c r="COV540" s="17"/>
      <c r="COW540" s="17"/>
      <c r="COX540" s="17"/>
      <c r="COY540" s="17"/>
      <c r="COZ540" s="17"/>
      <c r="CPA540" s="17"/>
      <c r="CPB540" s="17"/>
      <c r="CPC540" s="17"/>
      <c r="CPD540" s="17"/>
      <c r="CPE540" s="17"/>
      <c r="CPF540" s="17"/>
      <c r="CPG540" s="17"/>
      <c r="CPH540" s="17"/>
      <c r="CPI540" s="17"/>
      <c r="CPJ540" s="17"/>
      <c r="CPK540" s="17"/>
      <c r="CPL540" s="17"/>
      <c r="CPM540" s="17"/>
      <c r="CPN540" s="17"/>
      <c r="CPO540" s="17"/>
      <c r="CPP540" s="17"/>
      <c r="CPQ540" s="17"/>
      <c r="CPR540" s="17"/>
      <c r="CPS540" s="17"/>
      <c r="CPT540" s="17"/>
      <c r="CPU540" s="17"/>
      <c r="CPV540" s="17"/>
      <c r="CPW540" s="17"/>
      <c r="CPX540" s="17"/>
      <c r="CPY540" s="17"/>
      <c r="CPZ540" s="17"/>
      <c r="CQA540" s="17"/>
      <c r="CQB540" s="17"/>
      <c r="CQC540" s="17"/>
      <c r="CQD540" s="17"/>
      <c r="CQE540" s="17"/>
      <c r="CQF540" s="17"/>
      <c r="CQG540" s="17"/>
      <c r="CQH540" s="17"/>
      <c r="CQI540" s="17"/>
      <c r="CQJ540" s="17"/>
      <c r="CQK540" s="17"/>
      <c r="CQL540" s="17"/>
      <c r="CQM540" s="17"/>
      <c r="CQN540" s="17"/>
      <c r="CQO540" s="17"/>
      <c r="CQP540" s="17"/>
      <c r="CQQ540" s="17"/>
      <c r="CQR540" s="17"/>
      <c r="CQS540" s="17"/>
      <c r="CQT540" s="17"/>
      <c r="CQU540" s="17"/>
      <c r="CQV540" s="17"/>
      <c r="CQW540" s="17"/>
      <c r="CQX540" s="17"/>
      <c r="CQY540" s="17"/>
      <c r="CQZ540" s="17"/>
      <c r="CRA540" s="17"/>
      <c r="CRB540" s="17"/>
      <c r="CRC540" s="17"/>
      <c r="CRD540" s="17"/>
      <c r="CRE540" s="17"/>
      <c r="CRF540" s="17"/>
      <c r="CRG540" s="17"/>
      <c r="CRH540" s="17"/>
      <c r="CRI540" s="17"/>
      <c r="CRJ540" s="17"/>
      <c r="CRK540" s="17"/>
      <c r="CRL540" s="17"/>
      <c r="CRM540" s="17"/>
      <c r="CRN540" s="17"/>
      <c r="CRO540" s="17"/>
      <c r="CRP540" s="17"/>
      <c r="CRQ540" s="17"/>
      <c r="CRR540" s="17"/>
      <c r="CRS540" s="17"/>
      <c r="CRT540" s="17"/>
      <c r="CRU540" s="17"/>
      <c r="CRV540" s="17"/>
      <c r="CRW540" s="17"/>
      <c r="CRX540" s="17"/>
      <c r="CRY540" s="17"/>
      <c r="CRZ540" s="17"/>
      <c r="CSA540" s="17"/>
      <c r="CSB540" s="17"/>
      <c r="CSC540" s="17"/>
      <c r="CSD540" s="17"/>
      <c r="CSE540" s="17"/>
      <c r="CSF540" s="17"/>
      <c r="CSG540" s="17"/>
      <c r="CSH540" s="17"/>
      <c r="CSI540" s="17"/>
      <c r="CSJ540" s="17"/>
      <c r="CSK540" s="17"/>
      <c r="CSL540" s="17"/>
      <c r="CSM540" s="17"/>
      <c r="CSN540" s="17"/>
      <c r="CSO540" s="17"/>
      <c r="CSP540" s="17"/>
      <c r="CSQ540" s="17"/>
      <c r="CSR540" s="17"/>
      <c r="CSS540" s="17"/>
      <c r="CST540" s="17"/>
      <c r="CSU540" s="17"/>
      <c r="CSV540" s="17"/>
      <c r="CSW540" s="17"/>
      <c r="CSX540" s="17"/>
      <c r="CSY540" s="17"/>
      <c r="CSZ540" s="17"/>
      <c r="CTA540" s="17"/>
      <c r="CTB540" s="17"/>
      <c r="CTC540" s="17"/>
      <c r="CTD540" s="17"/>
      <c r="CTE540" s="17"/>
      <c r="CTF540" s="17"/>
      <c r="CTG540" s="17"/>
      <c r="CTH540" s="17"/>
      <c r="CTI540" s="17"/>
      <c r="CTJ540" s="17"/>
      <c r="CTK540" s="17"/>
      <c r="CTL540" s="17"/>
      <c r="CTM540" s="17"/>
      <c r="CTN540" s="17"/>
      <c r="CTO540" s="17"/>
      <c r="CTP540" s="17"/>
      <c r="CTQ540" s="17"/>
      <c r="CTR540" s="17"/>
      <c r="CTS540" s="17"/>
      <c r="CTT540" s="17"/>
      <c r="CTU540" s="17"/>
      <c r="CTV540" s="17"/>
      <c r="CTW540" s="17"/>
      <c r="CTX540" s="17"/>
      <c r="CTY540" s="17"/>
      <c r="CTZ540" s="17"/>
      <c r="CUA540" s="17"/>
      <c r="CUB540" s="17"/>
      <c r="CUC540" s="17"/>
      <c r="CUD540" s="17"/>
      <c r="CUE540" s="17"/>
      <c r="CUF540" s="17"/>
      <c r="CUG540" s="17"/>
      <c r="CUH540" s="17"/>
      <c r="CUI540" s="17"/>
      <c r="CUJ540" s="17"/>
      <c r="CUK540" s="17"/>
      <c r="CUL540" s="17"/>
      <c r="CUM540" s="17"/>
      <c r="CUN540" s="17"/>
      <c r="CUO540" s="17"/>
      <c r="CUP540" s="17"/>
      <c r="CUQ540" s="17"/>
      <c r="CUR540" s="17"/>
      <c r="CUS540" s="17"/>
      <c r="CUT540" s="17"/>
      <c r="CUU540" s="17"/>
      <c r="CUV540" s="17"/>
      <c r="CUW540" s="17"/>
      <c r="CUX540" s="17"/>
      <c r="CUY540" s="17"/>
      <c r="CUZ540" s="17"/>
      <c r="CVA540" s="17"/>
      <c r="CVB540" s="17"/>
      <c r="CVC540" s="17"/>
      <c r="CVD540" s="17"/>
      <c r="CVE540" s="17"/>
      <c r="CVF540" s="17"/>
      <c r="CVG540" s="17"/>
      <c r="CVH540" s="17"/>
      <c r="CVI540" s="17"/>
      <c r="CVJ540" s="17"/>
      <c r="CVK540" s="17"/>
      <c r="CVL540" s="17"/>
      <c r="CVM540" s="17"/>
      <c r="CVN540" s="17"/>
      <c r="CVO540" s="17"/>
      <c r="CVP540" s="17"/>
      <c r="CVQ540" s="17"/>
      <c r="CVR540" s="17"/>
      <c r="CVS540" s="17"/>
      <c r="CVT540" s="17"/>
      <c r="CVU540" s="17"/>
      <c r="CVV540" s="17"/>
      <c r="CVW540" s="17"/>
      <c r="CVX540" s="17"/>
      <c r="CVY540" s="17"/>
      <c r="CVZ540" s="17"/>
      <c r="CWA540" s="17"/>
      <c r="CWB540" s="17"/>
      <c r="CWC540" s="17"/>
      <c r="CWD540" s="17"/>
      <c r="CWE540" s="17"/>
      <c r="CWF540" s="17"/>
      <c r="CWG540" s="17"/>
      <c r="CWH540" s="17"/>
      <c r="CWI540" s="17"/>
      <c r="CWJ540" s="17"/>
      <c r="CWK540" s="17"/>
      <c r="CWL540" s="17"/>
      <c r="CWM540" s="17"/>
      <c r="CWN540" s="17"/>
      <c r="CWO540" s="17"/>
      <c r="CWP540" s="17"/>
      <c r="CWQ540" s="17"/>
      <c r="CWR540" s="17"/>
      <c r="CWS540" s="17"/>
      <c r="CWT540" s="17"/>
      <c r="CWU540" s="17"/>
      <c r="CWV540" s="17"/>
      <c r="CWW540" s="17"/>
      <c r="CWX540" s="17"/>
      <c r="CWY540" s="17"/>
      <c r="CWZ540" s="17"/>
      <c r="CXA540" s="17"/>
      <c r="CXB540" s="17"/>
      <c r="CXC540" s="17"/>
      <c r="CXD540" s="17"/>
      <c r="CXE540" s="17"/>
      <c r="CXF540" s="17"/>
      <c r="CXG540" s="17"/>
      <c r="CXH540" s="17"/>
      <c r="CXI540" s="17"/>
      <c r="CXJ540" s="17"/>
      <c r="CXK540" s="17"/>
      <c r="CXL540" s="17"/>
      <c r="CXM540" s="17"/>
      <c r="CXN540" s="17"/>
      <c r="CXO540" s="17"/>
      <c r="CXP540" s="17"/>
      <c r="CXQ540" s="17"/>
      <c r="CXR540" s="17"/>
      <c r="CXS540" s="17"/>
      <c r="CXT540" s="17"/>
      <c r="CXU540" s="17"/>
      <c r="CXV540" s="17"/>
      <c r="CXW540" s="17"/>
      <c r="CXX540" s="17"/>
      <c r="CXY540" s="17"/>
      <c r="CXZ540" s="17"/>
      <c r="CYA540" s="17"/>
      <c r="CYB540" s="17"/>
      <c r="CYC540" s="17"/>
      <c r="CYD540" s="17"/>
      <c r="CYE540" s="17"/>
      <c r="CYF540" s="17"/>
      <c r="CYG540" s="17"/>
      <c r="CYH540" s="17"/>
      <c r="CYI540" s="17"/>
      <c r="CYJ540" s="17"/>
      <c r="CYK540" s="17"/>
      <c r="CYL540" s="17"/>
      <c r="CYM540" s="17"/>
      <c r="CYN540" s="17"/>
      <c r="CYO540" s="17"/>
      <c r="CYP540" s="17"/>
      <c r="CYQ540" s="17"/>
      <c r="CYR540" s="17"/>
      <c r="CYS540" s="17"/>
      <c r="CYT540" s="17"/>
      <c r="CYU540" s="17"/>
      <c r="CYV540" s="17"/>
      <c r="CYW540" s="17"/>
      <c r="CYX540" s="17"/>
      <c r="CYY540" s="17"/>
      <c r="CYZ540" s="17"/>
      <c r="CZA540" s="17"/>
      <c r="CZB540" s="17"/>
      <c r="CZC540" s="17"/>
      <c r="CZD540" s="17"/>
      <c r="CZE540" s="17"/>
      <c r="CZF540" s="17"/>
      <c r="CZG540" s="17"/>
      <c r="CZH540" s="17"/>
      <c r="CZI540" s="17"/>
      <c r="CZJ540" s="17"/>
      <c r="CZK540" s="17"/>
      <c r="CZL540" s="17"/>
      <c r="CZM540" s="17"/>
      <c r="CZN540" s="17"/>
      <c r="CZO540" s="17"/>
      <c r="CZP540" s="17"/>
      <c r="CZQ540" s="17"/>
      <c r="CZR540" s="17"/>
      <c r="CZS540" s="17"/>
      <c r="CZT540" s="17"/>
      <c r="CZU540" s="17"/>
      <c r="CZV540" s="17"/>
      <c r="CZW540" s="17"/>
      <c r="CZX540" s="17"/>
      <c r="CZY540" s="17"/>
      <c r="CZZ540" s="17"/>
      <c r="DAA540" s="17"/>
      <c r="DAB540" s="17"/>
      <c r="DAC540" s="17"/>
      <c r="DAD540" s="17"/>
      <c r="DAE540" s="17"/>
      <c r="DAF540" s="17"/>
      <c r="DAG540" s="17"/>
      <c r="DAH540" s="17"/>
      <c r="DAI540" s="17"/>
      <c r="DAJ540" s="17"/>
      <c r="DAK540" s="17"/>
      <c r="DAL540" s="17"/>
      <c r="DAM540" s="17"/>
      <c r="DAN540" s="17"/>
      <c r="DAO540" s="17"/>
      <c r="DAP540" s="17"/>
      <c r="DAQ540" s="17"/>
      <c r="DAR540" s="17"/>
      <c r="DAS540" s="17"/>
      <c r="DAT540" s="17"/>
      <c r="DAU540" s="17"/>
      <c r="DAV540" s="17"/>
      <c r="DAW540" s="17"/>
      <c r="DAX540" s="17"/>
      <c r="DAY540" s="17"/>
      <c r="DAZ540" s="17"/>
      <c r="DBA540" s="17"/>
      <c r="DBB540" s="17"/>
      <c r="DBC540" s="17"/>
      <c r="DBD540" s="17"/>
      <c r="DBE540" s="17"/>
      <c r="DBF540" s="17"/>
      <c r="DBG540" s="17"/>
      <c r="DBH540" s="17"/>
      <c r="DBI540" s="17"/>
      <c r="DBJ540" s="17"/>
      <c r="DBK540" s="17"/>
      <c r="DBL540" s="17"/>
      <c r="DBM540" s="17"/>
      <c r="DBN540" s="17"/>
      <c r="DBO540" s="17"/>
      <c r="DBP540" s="17"/>
      <c r="DBQ540" s="17"/>
      <c r="DBR540" s="17"/>
      <c r="DBS540" s="17"/>
      <c r="DBT540" s="17"/>
      <c r="DBU540" s="17"/>
      <c r="DBV540" s="17"/>
      <c r="DBW540" s="17"/>
      <c r="DBX540" s="17"/>
      <c r="DBY540" s="17"/>
      <c r="DBZ540" s="17"/>
      <c r="DCA540" s="17"/>
      <c r="DCB540" s="17"/>
      <c r="DCC540" s="17"/>
      <c r="DCD540" s="17"/>
      <c r="DCE540" s="17"/>
      <c r="DCF540" s="17"/>
      <c r="DCG540" s="17"/>
      <c r="DCH540" s="17"/>
      <c r="DCI540" s="17"/>
      <c r="DCJ540" s="17"/>
      <c r="DCK540" s="17"/>
      <c r="DCL540" s="17"/>
      <c r="DCM540" s="17"/>
      <c r="DCN540" s="17"/>
      <c r="DCO540" s="17"/>
      <c r="DCP540" s="17"/>
      <c r="DCQ540" s="17"/>
      <c r="DCR540" s="17"/>
      <c r="DCS540" s="17"/>
      <c r="DCT540" s="17"/>
      <c r="DCU540" s="17"/>
      <c r="DCV540" s="17"/>
      <c r="DCW540" s="17"/>
      <c r="DCX540" s="17"/>
      <c r="DCY540" s="17"/>
      <c r="DCZ540" s="17"/>
      <c r="DDA540" s="17"/>
      <c r="DDB540" s="17"/>
      <c r="DDC540" s="17"/>
      <c r="DDD540" s="17"/>
      <c r="DDE540" s="17"/>
      <c r="DDF540" s="17"/>
      <c r="DDG540" s="17"/>
      <c r="DDH540" s="17"/>
      <c r="DDI540" s="17"/>
      <c r="DDJ540" s="17"/>
      <c r="DDK540" s="17"/>
      <c r="DDL540" s="17"/>
      <c r="DDM540" s="17"/>
      <c r="DDN540" s="17"/>
      <c r="DDO540" s="17"/>
      <c r="DDP540" s="17"/>
      <c r="DDQ540" s="17"/>
      <c r="DDR540" s="17"/>
      <c r="DDS540" s="17"/>
      <c r="DDT540" s="17"/>
      <c r="DDU540" s="17"/>
      <c r="DDV540" s="17"/>
      <c r="DDW540" s="17"/>
      <c r="DDX540" s="17"/>
      <c r="DDY540" s="17"/>
      <c r="DDZ540" s="17"/>
      <c r="DEA540" s="17"/>
      <c r="DEB540" s="17"/>
      <c r="DEC540" s="17"/>
      <c r="DED540" s="17"/>
      <c r="DEE540" s="17"/>
      <c r="DEF540" s="17"/>
      <c r="DEG540" s="17"/>
      <c r="DEH540" s="17"/>
      <c r="DEI540" s="17"/>
      <c r="DEJ540" s="17"/>
      <c r="DEK540" s="17"/>
      <c r="DEL540" s="17"/>
      <c r="DEM540" s="17"/>
      <c r="DEN540" s="17"/>
      <c r="DEO540" s="17"/>
      <c r="DEP540" s="17"/>
      <c r="DEQ540" s="17"/>
      <c r="DER540" s="17"/>
      <c r="DES540" s="17"/>
      <c r="DET540" s="17"/>
      <c r="DEU540" s="17"/>
      <c r="DEV540" s="17"/>
      <c r="DEW540" s="17"/>
      <c r="DEX540" s="17"/>
      <c r="DEY540" s="17"/>
      <c r="DEZ540" s="17"/>
      <c r="DFA540" s="17"/>
      <c r="DFB540" s="17"/>
      <c r="DFC540" s="17"/>
      <c r="DFD540" s="17"/>
      <c r="DFE540" s="17"/>
      <c r="DFF540" s="17"/>
      <c r="DFG540" s="17"/>
      <c r="DFH540" s="17"/>
      <c r="DFI540" s="17"/>
      <c r="DFJ540" s="17"/>
      <c r="DFK540" s="17"/>
      <c r="DFL540" s="17"/>
      <c r="DFM540" s="17"/>
      <c r="DFN540" s="17"/>
      <c r="DFO540" s="17"/>
      <c r="DFP540" s="17"/>
      <c r="DFQ540" s="17"/>
      <c r="DFR540" s="17"/>
      <c r="DFS540" s="17"/>
      <c r="DFT540" s="17"/>
      <c r="DFU540" s="17"/>
      <c r="DFV540" s="17"/>
      <c r="DFW540" s="17"/>
      <c r="DFX540" s="17"/>
      <c r="DFY540" s="17"/>
      <c r="DFZ540" s="17"/>
      <c r="DGA540" s="17"/>
      <c r="DGB540" s="17"/>
      <c r="DGC540" s="17"/>
      <c r="DGD540" s="17"/>
      <c r="DGE540" s="17"/>
      <c r="DGF540" s="17"/>
      <c r="DGG540" s="17"/>
      <c r="DGH540" s="17"/>
      <c r="DGI540" s="17"/>
      <c r="DGJ540" s="17"/>
      <c r="DGK540" s="17"/>
      <c r="DGL540" s="17"/>
      <c r="DGM540" s="17"/>
      <c r="DGN540" s="17"/>
      <c r="DGO540" s="17"/>
      <c r="DGP540" s="17"/>
      <c r="DGQ540" s="17"/>
      <c r="DGR540" s="17"/>
      <c r="DGS540" s="17"/>
      <c r="DGT540" s="17"/>
      <c r="DGU540" s="17"/>
      <c r="DGV540" s="17"/>
      <c r="DGW540" s="17"/>
      <c r="DGX540" s="17"/>
      <c r="DGY540" s="17"/>
      <c r="DGZ540" s="17"/>
      <c r="DHA540" s="17"/>
      <c r="DHB540" s="17"/>
      <c r="DHC540" s="17"/>
      <c r="DHD540" s="17"/>
      <c r="DHE540" s="17"/>
      <c r="DHF540" s="17"/>
      <c r="DHG540" s="17"/>
      <c r="DHH540" s="17"/>
      <c r="DHI540" s="17"/>
      <c r="DHJ540" s="17"/>
      <c r="DHK540" s="17"/>
      <c r="DHL540" s="17"/>
      <c r="DHM540" s="17"/>
      <c r="DHN540" s="17"/>
      <c r="DHO540" s="17"/>
      <c r="DHP540" s="17"/>
      <c r="DHQ540" s="17"/>
      <c r="DHR540" s="17"/>
      <c r="DHS540" s="17"/>
      <c r="DHT540" s="17"/>
      <c r="DHU540" s="17"/>
      <c r="DHV540" s="17"/>
      <c r="DHW540" s="17"/>
      <c r="DHX540" s="17"/>
      <c r="DHY540" s="17"/>
      <c r="DHZ540" s="17"/>
      <c r="DIA540" s="17"/>
      <c r="DIB540" s="17"/>
      <c r="DIC540" s="17"/>
      <c r="DID540" s="17"/>
      <c r="DIE540" s="17"/>
      <c r="DIF540" s="17"/>
      <c r="DIG540" s="17"/>
      <c r="DIH540" s="17"/>
      <c r="DII540" s="17"/>
      <c r="DIJ540" s="17"/>
      <c r="DIK540" s="17"/>
      <c r="DIL540" s="17"/>
      <c r="DIM540" s="17"/>
      <c r="DIN540" s="17"/>
      <c r="DIO540" s="17"/>
      <c r="DIP540" s="17"/>
      <c r="DIQ540" s="17"/>
      <c r="DIR540" s="17"/>
      <c r="DIS540" s="17"/>
      <c r="DIT540" s="17"/>
      <c r="DIU540" s="17"/>
      <c r="DIV540" s="17"/>
      <c r="DIW540" s="17"/>
      <c r="DIX540" s="17"/>
      <c r="DIY540" s="17"/>
      <c r="DIZ540" s="17"/>
      <c r="DJA540" s="17"/>
      <c r="DJB540" s="17"/>
      <c r="DJC540" s="17"/>
      <c r="DJD540" s="17"/>
      <c r="DJE540" s="17"/>
      <c r="DJF540" s="17"/>
      <c r="DJG540" s="17"/>
      <c r="DJH540" s="17"/>
      <c r="DJI540" s="17"/>
      <c r="DJJ540" s="17"/>
      <c r="DJK540" s="17"/>
      <c r="DJL540" s="17"/>
      <c r="DJM540" s="17"/>
      <c r="DJN540" s="17"/>
      <c r="DJO540" s="17"/>
      <c r="DJP540" s="17"/>
      <c r="DJQ540" s="17"/>
      <c r="DJR540" s="17"/>
      <c r="DJS540" s="17"/>
      <c r="DJT540" s="17"/>
      <c r="DJU540" s="17"/>
      <c r="DJV540" s="17"/>
      <c r="DJW540" s="17"/>
      <c r="DJX540" s="17"/>
      <c r="DJY540" s="17"/>
      <c r="DJZ540" s="17"/>
      <c r="DKA540" s="17"/>
      <c r="DKB540" s="17"/>
      <c r="DKC540" s="17"/>
      <c r="DKD540" s="17"/>
      <c r="DKE540" s="17"/>
      <c r="DKF540" s="17"/>
      <c r="DKG540" s="17"/>
      <c r="DKH540" s="17"/>
      <c r="DKI540" s="17"/>
      <c r="DKJ540" s="17"/>
      <c r="DKK540" s="17"/>
      <c r="DKL540" s="17"/>
      <c r="DKM540" s="17"/>
      <c r="DKN540" s="17"/>
      <c r="DKO540" s="17"/>
      <c r="DKP540" s="17"/>
      <c r="DKQ540" s="17"/>
      <c r="DKR540" s="17"/>
      <c r="DKS540" s="17"/>
      <c r="DKT540" s="17"/>
      <c r="DKU540" s="17"/>
      <c r="DKV540" s="17"/>
      <c r="DKW540" s="17"/>
      <c r="DKX540" s="17"/>
      <c r="DKY540" s="17"/>
      <c r="DKZ540" s="17"/>
      <c r="DLA540" s="17"/>
      <c r="DLB540" s="17"/>
      <c r="DLC540" s="17"/>
      <c r="DLD540" s="17"/>
      <c r="DLE540" s="17"/>
      <c r="DLF540" s="17"/>
      <c r="DLG540" s="17"/>
      <c r="DLH540" s="17"/>
      <c r="DLI540" s="17"/>
      <c r="DLJ540" s="17"/>
      <c r="DLK540" s="17"/>
      <c r="DLL540" s="17"/>
      <c r="DLM540" s="17"/>
      <c r="DLN540" s="17"/>
      <c r="DLO540" s="17"/>
      <c r="DLP540" s="17"/>
      <c r="DLQ540" s="17"/>
      <c r="DLR540" s="17"/>
      <c r="DLS540" s="17"/>
      <c r="DLT540" s="17"/>
      <c r="DLU540" s="17"/>
      <c r="DLV540" s="17"/>
      <c r="DLW540" s="17"/>
      <c r="DLX540" s="17"/>
      <c r="DLY540" s="17"/>
      <c r="DLZ540" s="17"/>
      <c r="DMA540" s="17"/>
      <c r="DMB540" s="17"/>
      <c r="DMC540" s="17"/>
      <c r="DMD540" s="17"/>
      <c r="DME540" s="17"/>
      <c r="DMF540" s="17"/>
      <c r="DMG540" s="17"/>
      <c r="DMH540" s="17"/>
      <c r="DMI540" s="17"/>
      <c r="DMJ540" s="17"/>
      <c r="DMK540" s="17"/>
      <c r="DML540" s="17"/>
      <c r="DMM540" s="17"/>
      <c r="DMN540" s="17"/>
      <c r="DMO540" s="17"/>
      <c r="DMP540" s="17"/>
      <c r="DMQ540" s="17"/>
      <c r="DMR540" s="17"/>
      <c r="DMS540" s="17"/>
      <c r="DMT540" s="17"/>
      <c r="DMU540" s="17"/>
      <c r="DMV540" s="17"/>
      <c r="DMW540" s="17"/>
      <c r="DMX540" s="17"/>
      <c r="DMY540" s="17"/>
      <c r="DMZ540" s="17"/>
      <c r="DNA540" s="17"/>
      <c r="DNB540" s="17"/>
      <c r="DNC540" s="17"/>
      <c r="DND540" s="17"/>
      <c r="DNE540" s="17"/>
      <c r="DNF540" s="17"/>
      <c r="DNG540" s="17"/>
      <c r="DNH540" s="17"/>
      <c r="DNI540" s="17"/>
      <c r="DNJ540" s="17"/>
      <c r="DNK540" s="17"/>
      <c r="DNL540" s="17"/>
      <c r="DNM540" s="17"/>
      <c r="DNN540" s="17"/>
      <c r="DNO540" s="17"/>
      <c r="DNP540" s="17"/>
      <c r="DNQ540" s="17"/>
      <c r="DNR540" s="17"/>
      <c r="DNS540" s="17"/>
      <c r="DNT540" s="17"/>
      <c r="DNU540" s="17"/>
      <c r="DNV540" s="17"/>
      <c r="DNW540" s="17"/>
      <c r="DNX540" s="17"/>
      <c r="DNY540" s="17"/>
      <c r="DNZ540" s="17"/>
      <c r="DOA540" s="17"/>
      <c r="DOB540" s="17"/>
      <c r="DOC540" s="17"/>
      <c r="DOD540" s="17"/>
      <c r="DOE540" s="17"/>
      <c r="DOF540" s="17"/>
      <c r="DOG540" s="17"/>
      <c r="DOH540" s="17"/>
      <c r="DOI540" s="17"/>
      <c r="DOJ540" s="17"/>
      <c r="DOK540" s="17"/>
      <c r="DOL540" s="17"/>
      <c r="DOM540" s="17"/>
      <c r="DON540" s="17"/>
      <c r="DOO540" s="17"/>
      <c r="DOP540" s="17"/>
      <c r="DOQ540" s="17"/>
      <c r="DOR540" s="17"/>
      <c r="DOS540" s="17"/>
      <c r="DOT540" s="17"/>
      <c r="DOU540" s="17"/>
      <c r="DOV540" s="17"/>
      <c r="DOW540" s="17"/>
      <c r="DOX540" s="17"/>
      <c r="DOY540" s="17"/>
      <c r="DOZ540" s="17"/>
      <c r="DPA540" s="17"/>
      <c r="DPB540" s="17"/>
      <c r="DPC540" s="17"/>
      <c r="DPD540" s="17"/>
      <c r="DPE540" s="17"/>
      <c r="DPF540" s="17"/>
      <c r="DPG540" s="17"/>
      <c r="DPH540" s="17"/>
      <c r="DPI540" s="17"/>
      <c r="DPJ540" s="17"/>
      <c r="DPK540" s="17"/>
      <c r="DPL540" s="17"/>
      <c r="DPM540" s="17"/>
      <c r="DPN540" s="17"/>
      <c r="DPO540" s="17"/>
      <c r="DPP540" s="17"/>
      <c r="DPQ540" s="17"/>
      <c r="DPR540" s="17"/>
      <c r="DPS540" s="17"/>
      <c r="DPT540" s="17"/>
      <c r="DPU540" s="17"/>
      <c r="DPV540" s="17"/>
      <c r="DPW540" s="17"/>
      <c r="DPX540" s="17"/>
      <c r="DPY540" s="17"/>
      <c r="DPZ540" s="17"/>
      <c r="DQA540" s="17"/>
      <c r="DQB540" s="17"/>
      <c r="DQC540" s="17"/>
      <c r="DQD540" s="17"/>
      <c r="DQE540" s="17"/>
      <c r="DQF540" s="17"/>
      <c r="DQG540" s="17"/>
      <c r="DQH540" s="17"/>
      <c r="DQI540" s="17"/>
      <c r="DQJ540" s="17"/>
      <c r="DQK540" s="17"/>
      <c r="DQL540" s="17"/>
      <c r="DQM540" s="17"/>
      <c r="DQN540" s="17"/>
      <c r="DQO540" s="17"/>
      <c r="DQP540" s="17"/>
      <c r="DQQ540" s="17"/>
      <c r="DQR540" s="17"/>
      <c r="DQS540" s="17"/>
      <c r="DQT540" s="17"/>
      <c r="DQU540" s="17"/>
      <c r="DQV540" s="17"/>
      <c r="DQW540" s="17"/>
      <c r="DQX540" s="17"/>
      <c r="DQY540" s="17"/>
      <c r="DQZ540" s="17"/>
      <c r="DRA540" s="17"/>
      <c r="DRB540" s="17"/>
      <c r="DRC540" s="17"/>
      <c r="DRD540" s="17"/>
      <c r="DRE540" s="17"/>
      <c r="DRF540" s="17"/>
      <c r="DRG540" s="17"/>
      <c r="DRH540" s="17"/>
      <c r="DRI540" s="17"/>
      <c r="DRJ540" s="17"/>
      <c r="DRK540" s="17"/>
      <c r="DRL540" s="17"/>
      <c r="DRM540" s="17"/>
      <c r="DRN540" s="17"/>
      <c r="DRO540" s="17"/>
      <c r="DRP540" s="17"/>
      <c r="DRQ540" s="17"/>
      <c r="DRR540" s="17"/>
      <c r="DRS540" s="17"/>
      <c r="DRT540" s="17"/>
      <c r="DRU540" s="17"/>
      <c r="DRV540" s="17"/>
      <c r="DRW540" s="17"/>
      <c r="DRX540" s="17"/>
      <c r="DRY540" s="17"/>
      <c r="DRZ540" s="17"/>
      <c r="DSA540" s="17"/>
      <c r="DSB540" s="17"/>
      <c r="DSC540" s="17"/>
      <c r="DSD540" s="17"/>
      <c r="DSE540" s="17"/>
      <c r="DSF540" s="17"/>
      <c r="DSG540" s="17"/>
      <c r="DSH540" s="17"/>
      <c r="DSI540" s="17"/>
      <c r="DSJ540" s="17"/>
      <c r="DSK540" s="17"/>
      <c r="DSL540" s="17"/>
      <c r="DSM540" s="17"/>
      <c r="DSN540" s="17"/>
      <c r="DSO540" s="17"/>
      <c r="DSP540" s="17"/>
      <c r="DSQ540" s="17"/>
      <c r="DSR540" s="17"/>
      <c r="DSS540" s="17"/>
      <c r="DST540" s="17"/>
      <c r="DSU540" s="17"/>
      <c r="DSV540" s="17"/>
      <c r="DSW540" s="17"/>
      <c r="DSX540" s="17"/>
      <c r="DSY540" s="17"/>
      <c r="DSZ540" s="17"/>
      <c r="DTA540" s="17"/>
      <c r="DTB540" s="17"/>
      <c r="DTC540" s="17"/>
      <c r="DTD540" s="17"/>
      <c r="DTE540" s="17"/>
      <c r="DTF540" s="17"/>
      <c r="DTG540" s="17"/>
      <c r="DTH540" s="17"/>
      <c r="DTI540" s="17"/>
      <c r="DTJ540" s="17"/>
      <c r="DTK540" s="17"/>
      <c r="DTL540" s="17"/>
      <c r="DTM540" s="17"/>
      <c r="DTN540" s="17"/>
      <c r="DTO540" s="17"/>
      <c r="DTP540" s="17"/>
      <c r="DTQ540" s="17"/>
      <c r="DTR540" s="17"/>
      <c r="DTS540" s="17"/>
      <c r="DTT540" s="17"/>
      <c r="DTU540" s="17"/>
      <c r="DTV540" s="17"/>
      <c r="DTW540" s="17"/>
      <c r="DTX540" s="17"/>
      <c r="DTY540" s="17"/>
      <c r="DTZ540" s="17"/>
      <c r="DUA540" s="17"/>
      <c r="DUB540" s="17"/>
      <c r="DUC540" s="17"/>
      <c r="DUD540" s="17"/>
      <c r="DUE540" s="17"/>
      <c r="DUF540" s="17"/>
      <c r="DUG540" s="17"/>
      <c r="DUH540" s="17"/>
      <c r="DUI540" s="17"/>
      <c r="DUJ540" s="17"/>
      <c r="DUK540" s="17"/>
      <c r="DUL540" s="17"/>
      <c r="DUM540" s="17"/>
      <c r="DUN540" s="17"/>
      <c r="DUO540" s="17"/>
      <c r="DUP540" s="17"/>
      <c r="DUQ540" s="17"/>
      <c r="DUR540" s="17"/>
      <c r="DUS540" s="17"/>
      <c r="DUT540" s="17"/>
      <c r="DUU540" s="17"/>
      <c r="DUV540" s="17"/>
      <c r="DUW540" s="17"/>
      <c r="DUX540" s="17"/>
      <c r="DUY540" s="17"/>
      <c r="DUZ540" s="17"/>
      <c r="DVA540" s="17"/>
      <c r="DVB540" s="17"/>
      <c r="DVC540" s="17"/>
      <c r="DVD540" s="17"/>
      <c r="DVE540" s="17"/>
      <c r="DVF540" s="17"/>
      <c r="DVG540" s="17"/>
      <c r="DVH540" s="17"/>
      <c r="DVI540" s="17"/>
      <c r="DVJ540" s="17"/>
      <c r="DVK540" s="17"/>
      <c r="DVL540" s="17"/>
      <c r="DVM540" s="17"/>
      <c r="DVN540" s="17"/>
      <c r="DVO540" s="17"/>
      <c r="DVP540" s="17"/>
      <c r="DVQ540" s="17"/>
      <c r="DVR540" s="17"/>
      <c r="DVS540" s="17"/>
      <c r="DVT540" s="17"/>
      <c r="DVU540" s="17"/>
      <c r="DVV540" s="17"/>
      <c r="DVW540" s="17"/>
      <c r="DVX540" s="17"/>
      <c r="DVY540" s="17"/>
      <c r="DVZ540" s="17"/>
      <c r="DWA540" s="17"/>
      <c r="DWB540" s="17"/>
      <c r="DWC540" s="17"/>
      <c r="DWD540" s="17"/>
      <c r="DWE540" s="17"/>
      <c r="DWF540" s="17"/>
      <c r="DWG540" s="17"/>
      <c r="DWH540" s="17"/>
      <c r="DWI540" s="17"/>
      <c r="DWJ540" s="17"/>
      <c r="DWK540" s="17"/>
      <c r="DWL540" s="17"/>
      <c r="DWM540" s="17"/>
      <c r="DWN540" s="17"/>
      <c r="DWO540" s="17"/>
      <c r="DWP540" s="17"/>
      <c r="DWQ540" s="17"/>
      <c r="DWR540" s="17"/>
      <c r="DWS540" s="17"/>
      <c r="DWT540" s="17"/>
      <c r="DWU540" s="17"/>
      <c r="DWV540" s="17"/>
      <c r="DWW540" s="17"/>
      <c r="DWX540" s="17"/>
      <c r="DWY540" s="17"/>
      <c r="DWZ540" s="17"/>
      <c r="DXA540" s="17"/>
      <c r="DXB540" s="17"/>
      <c r="DXC540" s="17"/>
      <c r="DXD540" s="17"/>
      <c r="DXE540" s="17"/>
      <c r="DXF540" s="17"/>
      <c r="DXG540" s="17"/>
      <c r="DXH540" s="17"/>
      <c r="DXI540" s="17"/>
      <c r="DXJ540" s="17"/>
      <c r="DXK540" s="17"/>
      <c r="DXL540" s="17"/>
      <c r="DXM540" s="17"/>
      <c r="DXN540" s="17"/>
      <c r="DXO540" s="17"/>
      <c r="DXP540" s="17"/>
      <c r="DXQ540" s="17"/>
      <c r="DXR540" s="17"/>
      <c r="DXS540" s="17"/>
      <c r="DXT540" s="17"/>
      <c r="DXU540" s="17"/>
      <c r="DXV540" s="17"/>
      <c r="DXW540" s="17"/>
      <c r="DXX540" s="17"/>
      <c r="DXY540" s="17"/>
      <c r="DXZ540" s="17"/>
      <c r="DYA540" s="17"/>
      <c r="DYB540" s="17"/>
      <c r="DYC540" s="17"/>
      <c r="DYD540" s="17"/>
      <c r="DYE540" s="17"/>
      <c r="DYF540" s="17"/>
      <c r="DYG540" s="17"/>
      <c r="DYH540" s="17"/>
      <c r="DYI540" s="17"/>
      <c r="DYJ540" s="17"/>
      <c r="DYK540" s="17"/>
      <c r="DYL540" s="17"/>
      <c r="DYM540" s="17"/>
      <c r="DYN540" s="17"/>
      <c r="DYO540" s="17"/>
      <c r="DYP540" s="17"/>
      <c r="DYQ540" s="17"/>
      <c r="DYR540" s="17"/>
      <c r="DYS540" s="17"/>
      <c r="DYT540" s="17"/>
      <c r="DYU540" s="17"/>
      <c r="DYV540" s="17"/>
      <c r="DYW540" s="17"/>
      <c r="DYX540" s="17"/>
      <c r="DYY540" s="17"/>
      <c r="DYZ540" s="17"/>
      <c r="DZA540" s="17"/>
      <c r="DZB540" s="17"/>
      <c r="DZC540" s="17"/>
      <c r="DZD540" s="17"/>
      <c r="DZE540" s="17"/>
      <c r="DZF540" s="17"/>
      <c r="DZG540" s="17"/>
      <c r="DZH540" s="17"/>
      <c r="DZI540" s="17"/>
      <c r="DZJ540" s="17"/>
      <c r="DZK540" s="17"/>
      <c r="DZL540" s="17"/>
      <c r="DZM540" s="17"/>
      <c r="DZN540" s="17"/>
      <c r="DZO540" s="17"/>
      <c r="DZP540" s="17"/>
      <c r="DZQ540" s="17"/>
      <c r="DZR540" s="17"/>
      <c r="DZS540" s="17"/>
      <c r="DZT540" s="17"/>
      <c r="DZU540" s="17"/>
      <c r="DZV540" s="17"/>
      <c r="DZW540" s="17"/>
      <c r="DZX540" s="17"/>
      <c r="DZY540" s="17"/>
      <c r="DZZ540" s="17"/>
      <c r="EAA540" s="17"/>
      <c r="EAB540" s="17"/>
      <c r="EAC540" s="17"/>
      <c r="EAD540" s="17"/>
      <c r="EAE540" s="17"/>
      <c r="EAF540" s="17"/>
      <c r="EAG540" s="17"/>
      <c r="EAH540" s="17"/>
      <c r="EAI540" s="17"/>
      <c r="EAJ540" s="17"/>
      <c r="EAK540" s="17"/>
      <c r="EAL540" s="17"/>
      <c r="EAM540" s="17"/>
      <c r="EAN540" s="17"/>
      <c r="EAO540" s="17"/>
      <c r="EAP540" s="17"/>
      <c r="EAQ540" s="17"/>
      <c r="EAR540" s="17"/>
      <c r="EAS540" s="17"/>
      <c r="EAT540" s="17"/>
      <c r="EAU540" s="17"/>
      <c r="EAV540" s="17"/>
      <c r="EAW540" s="17"/>
      <c r="EAX540" s="17"/>
      <c r="EAY540" s="17"/>
      <c r="EAZ540" s="17"/>
      <c r="EBA540" s="17"/>
      <c r="EBB540" s="17"/>
      <c r="EBC540" s="17"/>
      <c r="EBD540" s="17"/>
      <c r="EBE540" s="17"/>
      <c r="EBF540" s="17"/>
      <c r="EBG540" s="17"/>
      <c r="EBH540" s="17"/>
      <c r="EBI540" s="17"/>
      <c r="EBJ540" s="17"/>
      <c r="EBK540" s="17"/>
      <c r="EBL540" s="17"/>
      <c r="EBM540" s="17"/>
      <c r="EBN540" s="17"/>
      <c r="EBO540" s="17"/>
      <c r="EBP540" s="17"/>
      <c r="EBQ540" s="17"/>
      <c r="EBR540" s="17"/>
      <c r="EBS540" s="17"/>
      <c r="EBT540" s="17"/>
      <c r="EBU540" s="17"/>
      <c r="EBV540" s="17"/>
      <c r="EBW540" s="17"/>
      <c r="EBX540" s="17"/>
      <c r="EBY540" s="17"/>
      <c r="EBZ540" s="17"/>
      <c r="ECA540" s="17"/>
      <c r="ECB540" s="17"/>
      <c r="ECC540" s="17"/>
      <c r="ECD540" s="17"/>
      <c r="ECE540" s="17"/>
      <c r="ECF540" s="17"/>
      <c r="ECG540" s="17"/>
      <c r="ECH540" s="17"/>
      <c r="ECI540" s="17"/>
      <c r="ECJ540" s="17"/>
      <c r="ECK540" s="17"/>
      <c r="ECL540" s="17"/>
      <c r="ECM540" s="17"/>
      <c r="ECN540" s="17"/>
      <c r="ECO540" s="17"/>
      <c r="ECP540" s="17"/>
      <c r="ECQ540" s="17"/>
      <c r="ECR540" s="17"/>
      <c r="ECS540" s="17"/>
      <c r="ECT540" s="17"/>
      <c r="ECU540" s="17"/>
      <c r="ECV540" s="17"/>
      <c r="ECW540" s="17"/>
      <c r="ECX540" s="17"/>
      <c r="ECY540" s="17"/>
      <c r="ECZ540" s="17"/>
      <c r="EDA540" s="17"/>
      <c r="EDB540" s="17"/>
      <c r="EDC540" s="17"/>
      <c r="EDD540" s="17"/>
      <c r="EDE540" s="17"/>
      <c r="EDF540" s="17"/>
      <c r="EDG540" s="17"/>
      <c r="EDH540" s="17"/>
      <c r="EDI540" s="17"/>
      <c r="EDJ540" s="17"/>
      <c r="EDK540" s="17"/>
      <c r="EDL540" s="17"/>
      <c r="EDM540" s="17"/>
      <c r="EDN540" s="17"/>
      <c r="EDO540" s="17"/>
      <c r="EDP540" s="17"/>
      <c r="EDQ540" s="17"/>
      <c r="EDR540" s="17"/>
      <c r="EDS540" s="17"/>
      <c r="EDT540" s="17"/>
      <c r="EDU540" s="17"/>
      <c r="EDV540" s="17"/>
      <c r="EDW540" s="17"/>
      <c r="EDX540" s="17"/>
      <c r="EDY540" s="17"/>
      <c r="EDZ540" s="17"/>
      <c r="EEA540" s="17"/>
      <c r="EEB540" s="17"/>
      <c r="EEC540" s="17"/>
      <c r="EED540" s="17"/>
      <c r="EEE540" s="17"/>
      <c r="EEF540" s="17"/>
      <c r="EEG540" s="17"/>
      <c r="EEH540" s="17"/>
      <c r="EEI540" s="17"/>
      <c r="EEJ540" s="17"/>
      <c r="EEK540" s="17"/>
      <c r="EEL540" s="17"/>
      <c r="EEM540" s="17"/>
      <c r="EEN540" s="17"/>
      <c r="EEO540" s="17"/>
      <c r="EEP540" s="17"/>
      <c r="EEQ540" s="17"/>
      <c r="EER540" s="17"/>
      <c r="EES540" s="17"/>
      <c r="EET540" s="17"/>
      <c r="EEU540" s="17"/>
      <c r="EEV540" s="17"/>
      <c r="EEW540" s="17"/>
      <c r="EEX540" s="17"/>
      <c r="EEY540" s="17"/>
      <c r="EEZ540" s="17"/>
      <c r="EFA540" s="17"/>
      <c r="EFB540" s="17"/>
      <c r="EFC540" s="17"/>
      <c r="EFD540" s="17"/>
      <c r="EFE540" s="17"/>
      <c r="EFF540" s="17"/>
      <c r="EFG540" s="17"/>
      <c r="EFH540" s="17"/>
      <c r="EFI540" s="17"/>
      <c r="EFJ540" s="17"/>
      <c r="EFK540" s="17"/>
      <c r="EFL540" s="17"/>
      <c r="EFM540" s="17"/>
      <c r="EFN540" s="17"/>
      <c r="EFO540" s="17"/>
      <c r="EFP540" s="17"/>
      <c r="EFQ540" s="17"/>
      <c r="EFR540" s="17"/>
      <c r="EFS540" s="17"/>
      <c r="EFT540" s="17"/>
      <c r="EFU540" s="17"/>
      <c r="EFV540" s="17"/>
      <c r="EFW540" s="17"/>
      <c r="EFX540" s="17"/>
      <c r="EFY540" s="17"/>
      <c r="EFZ540" s="17"/>
      <c r="EGA540" s="17"/>
      <c r="EGB540" s="17"/>
      <c r="EGC540" s="17"/>
      <c r="EGD540" s="17"/>
      <c r="EGE540" s="17"/>
      <c r="EGF540" s="17"/>
      <c r="EGG540" s="17"/>
      <c r="EGH540" s="17"/>
      <c r="EGI540" s="17"/>
      <c r="EGJ540" s="17"/>
      <c r="EGK540" s="17"/>
      <c r="EGL540" s="17"/>
      <c r="EGM540" s="17"/>
      <c r="EGN540" s="17"/>
      <c r="EGO540" s="17"/>
      <c r="EGP540" s="17"/>
      <c r="EGQ540" s="17"/>
      <c r="EGR540" s="17"/>
      <c r="EGS540" s="17"/>
      <c r="EGT540" s="17"/>
      <c r="EGU540" s="17"/>
      <c r="EGV540" s="17"/>
      <c r="EGW540" s="17"/>
      <c r="EGX540" s="17"/>
      <c r="EGY540" s="17"/>
      <c r="EGZ540" s="17"/>
      <c r="EHA540" s="17"/>
      <c r="EHB540" s="17"/>
      <c r="EHC540" s="17"/>
      <c r="EHD540" s="17"/>
      <c r="EHE540" s="17"/>
      <c r="EHF540" s="17"/>
      <c r="EHG540" s="17"/>
      <c r="EHH540" s="17"/>
      <c r="EHI540" s="17"/>
      <c r="EHJ540" s="17"/>
      <c r="EHK540" s="17"/>
      <c r="EHL540" s="17"/>
      <c r="EHM540" s="17"/>
      <c r="EHN540" s="17"/>
      <c r="EHO540" s="17"/>
      <c r="EHP540" s="17"/>
      <c r="EHQ540" s="17"/>
      <c r="EHR540" s="17"/>
      <c r="EHS540" s="17"/>
      <c r="EHT540" s="17"/>
      <c r="EHU540" s="17"/>
      <c r="EHV540" s="17"/>
      <c r="EHW540" s="17"/>
      <c r="EHX540" s="17"/>
      <c r="EHY540" s="17"/>
      <c r="EHZ540" s="17"/>
      <c r="EIA540" s="17"/>
      <c r="EIB540" s="17"/>
      <c r="EIC540" s="17"/>
      <c r="EID540" s="17"/>
      <c r="EIE540" s="17"/>
      <c r="EIF540" s="17"/>
      <c r="EIG540" s="17"/>
      <c r="EIH540" s="17"/>
      <c r="EII540" s="17"/>
      <c r="EIJ540" s="17"/>
      <c r="EIK540" s="17"/>
      <c r="EIL540" s="17"/>
      <c r="EIM540" s="17"/>
      <c r="EIN540" s="17"/>
      <c r="EIO540" s="17"/>
      <c r="EIP540" s="17"/>
      <c r="EIQ540" s="17"/>
      <c r="EIR540" s="17"/>
      <c r="EIS540" s="17"/>
      <c r="EIT540" s="17"/>
      <c r="EIU540" s="17"/>
      <c r="EIV540" s="17"/>
      <c r="EIW540" s="17"/>
      <c r="EIX540" s="17"/>
      <c r="EIY540" s="17"/>
      <c r="EIZ540" s="17"/>
      <c r="EJA540" s="17"/>
      <c r="EJB540" s="17"/>
      <c r="EJC540" s="17"/>
      <c r="EJD540" s="17"/>
      <c r="EJE540" s="17"/>
      <c r="EJF540" s="17"/>
      <c r="EJG540" s="17"/>
      <c r="EJH540" s="17"/>
      <c r="EJI540" s="17"/>
      <c r="EJJ540" s="17"/>
      <c r="EJK540" s="17"/>
      <c r="EJL540" s="17"/>
      <c r="EJM540" s="17"/>
      <c r="EJN540" s="17"/>
      <c r="EJO540" s="17"/>
      <c r="EJP540" s="17"/>
      <c r="EJQ540" s="17"/>
      <c r="EJR540" s="17"/>
      <c r="EJS540" s="17"/>
      <c r="EJT540" s="17"/>
      <c r="EJU540" s="17"/>
      <c r="EJV540" s="17"/>
      <c r="EJW540" s="17"/>
      <c r="EJX540" s="17"/>
      <c r="EJY540" s="17"/>
      <c r="EJZ540" s="17"/>
      <c r="EKA540" s="17"/>
      <c r="EKB540" s="17"/>
      <c r="EKC540" s="17"/>
      <c r="EKD540" s="17"/>
      <c r="EKE540" s="17"/>
      <c r="EKF540" s="17"/>
      <c r="EKG540" s="17"/>
      <c r="EKH540" s="17"/>
      <c r="EKI540" s="17"/>
      <c r="EKJ540" s="17"/>
      <c r="EKK540" s="17"/>
      <c r="EKL540" s="17"/>
      <c r="EKM540" s="17"/>
      <c r="EKN540" s="17"/>
      <c r="EKO540" s="17"/>
      <c r="EKP540" s="17"/>
      <c r="EKQ540" s="17"/>
      <c r="EKR540" s="17"/>
      <c r="EKS540" s="17"/>
      <c r="EKT540" s="17"/>
      <c r="EKU540" s="17"/>
      <c r="EKV540" s="17"/>
      <c r="EKW540" s="17"/>
      <c r="EKX540" s="17"/>
      <c r="EKY540" s="17"/>
      <c r="EKZ540" s="17"/>
      <c r="ELA540" s="17"/>
      <c r="ELB540" s="17"/>
      <c r="ELC540" s="17"/>
      <c r="ELD540" s="17"/>
      <c r="ELE540" s="17"/>
      <c r="ELF540" s="17"/>
      <c r="ELG540" s="17"/>
      <c r="ELH540" s="17"/>
      <c r="ELI540" s="17"/>
      <c r="ELJ540" s="17"/>
      <c r="ELK540" s="17"/>
      <c r="ELL540" s="17"/>
      <c r="ELM540" s="17"/>
      <c r="ELN540" s="17"/>
      <c r="ELO540" s="17"/>
      <c r="ELP540" s="17"/>
      <c r="ELQ540" s="17"/>
      <c r="ELR540" s="17"/>
      <c r="ELS540" s="17"/>
      <c r="ELT540" s="17"/>
      <c r="ELU540" s="17"/>
      <c r="ELV540" s="17"/>
      <c r="ELW540" s="17"/>
      <c r="ELX540" s="17"/>
      <c r="ELY540" s="17"/>
      <c r="ELZ540" s="17"/>
      <c r="EMA540" s="17"/>
      <c r="EMB540" s="17"/>
      <c r="EMC540" s="17"/>
      <c r="EMD540" s="17"/>
      <c r="EME540" s="17"/>
      <c r="EMF540" s="17"/>
      <c r="EMG540" s="17"/>
      <c r="EMH540" s="17"/>
      <c r="EMI540" s="17"/>
      <c r="EMJ540" s="17"/>
      <c r="EMK540" s="17"/>
      <c r="EML540" s="17"/>
      <c r="EMM540" s="17"/>
      <c r="EMN540" s="17"/>
      <c r="EMO540" s="17"/>
      <c r="EMP540" s="17"/>
      <c r="EMQ540" s="17"/>
      <c r="EMR540" s="17"/>
      <c r="EMS540" s="17"/>
      <c r="EMT540" s="17"/>
      <c r="EMU540" s="17"/>
      <c r="EMV540" s="17"/>
      <c r="EMW540" s="17"/>
      <c r="EMX540" s="17"/>
      <c r="EMY540" s="17"/>
      <c r="EMZ540" s="17"/>
      <c r="ENA540" s="17"/>
      <c r="ENB540" s="17"/>
      <c r="ENC540" s="17"/>
      <c r="END540" s="17"/>
      <c r="ENE540" s="17"/>
      <c r="ENF540" s="17"/>
      <c r="ENG540" s="17"/>
      <c r="ENH540" s="17"/>
      <c r="ENI540" s="17"/>
      <c r="ENJ540" s="17"/>
      <c r="ENK540" s="17"/>
      <c r="ENL540" s="17"/>
      <c r="ENM540" s="17"/>
      <c r="ENN540" s="17"/>
      <c r="ENO540" s="17"/>
      <c r="ENP540" s="17"/>
      <c r="ENQ540" s="17"/>
      <c r="ENR540" s="17"/>
      <c r="ENS540" s="17"/>
      <c r="ENT540" s="17"/>
      <c r="ENU540" s="17"/>
      <c r="ENV540" s="17"/>
      <c r="ENW540" s="17"/>
      <c r="ENX540" s="17"/>
      <c r="ENY540" s="17"/>
      <c r="ENZ540" s="17"/>
      <c r="EOA540" s="17"/>
      <c r="EOB540" s="17"/>
      <c r="EOC540" s="17"/>
      <c r="EOD540" s="17"/>
      <c r="EOE540" s="17"/>
      <c r="EOF540" s="17"/>
      <c r="EOG540" s="17"/>
      <c r="EOH540" s="17"/>
      <c r="EOI540" s="17"/>
      <c r="EOJ540" s="17"/>
      <c r="EOK540" s="17"/>
      <c r="EOL540" s="17"/>
      <c r="EOM540" s="17"/>
      <c r="EON540" s="17"/>
      <c r="EOO540" s="17"/>
      <c r="EOP540" s="17"/>
      <c r="EOQ540" s="17"/>
      <c r="EOR540" s="17"/>
      <c r="EOS540" s="17"/>
      <c r="EOT540" s="17"/>
      <c r="EOU540" s="17"/>
      <c r="EOV540" s="17"/>
      <c r="EOW540" s="17"/>
      <c r="EOX540" s="17"/>
      <c r="EOY540" s="17"/>
      <c r="EOZ540" s="17"/>
      <c r="EPA540" s="17"/>
      <c r="EPB540" s="17"/>
      <c r="EPC540" s="17"/>
      <c r="EPD540" s="17"/>
      <c r="EPE540" s="17"/>
      <c r="EPF540" s="17"/>
      <c r="EPG540" s="17"/>
      <c r="EPH540" s="17"/>
      <c r="EPI540" s="17"/>
      <c r="EPJ540" s="17"/>
      <c r="EPK540" s="17"/>
      <c r="EPL540" s="17"/>
      <c r="EPM540" s="17"/>
      <c r="EPN540" s="17"/>
      <c r="EPO540" s="17"/>
      <c r="EPP540" s="17"/>
      <c r="EPQ540" s="17"/>
      <c r="EPR540" s="17"/>
      <c r="EPS540" s="17"/>
      <c r="EPT540" s="17"/>
      <c r="EPU540" s="17"/>
      <c r="EPV540" s="17"/>
      <c r="EPW540" s="17"/>
      <c r="EPX540" s="17"/>
      <c r="EPY540" s="17"/>
      <c r="EPZ540" s="17"/>
      <c r="EQA540" s="17"/>
      <c r="EQB540" s="17"/>
      <c r="EQC540" s="17"/>
      <c r="EQD540" s="17"/>
      <c r="EQE540" s="17"/>
      <c r="EQF540" s="17"/>
      <c r="EQG540" s="17"/>
      <c r="EQH540" s="17"/>
      <c r="EQI540" s="17"/>
      <c r="EQJ540" s="17"/>
      <c r="EQK540" s="17"/>
      <c r="EQL540" s="17"/>
      <c r="EQM540" s="17"/>
      <c r="EQN540" s="17"/>
      <c r="EQO540" s="17"/>
      <c r="EQP540" s="17"/>
      <c r="EQQ540" s="17"/>
      <c r="EQR540" s="17"/>
      <c r="EQS540" s="17"/>
      <c r="EQT540" s="17"/>
      <c r="EQU540" s="17"/>
      <c r="EQV540" s="17"/>
      <c r="EQW540" s="17"/>
      <c r="EQX540" s="17"/>
      <c r="EQY540" s="17"/>
      <c r="EQZ540" s="17"/>
      <c r="ERA540" s="17"/>
      <c r="ERB540" s="17"/>
      <c r="ERC540" s="17"/>
      <c r="ERD540" s="17"/>
      <c r="ERE540" s="17"/>
      <c r="ERF540" s="17"/>
      <c r="ERG540" s="17"/>
      <c r="ERH540" s="17"/>
      <c r="ERI540" s="17"/>
      <c r="ERJ540" s="17"/>
      <c r="ERK540" s="17"/>
      <c r="ERL540" s="17"/>
      <c r="ERM540" s="17"/>
      <c r="ERN540" s="17"/>
      <c r="ERO540" s="17"/>
      <c r="ERP540" s="17"/>
      <c r="ERQ540" s="17"/>
      <c r="ERR540" s="17"/>
      <c r="ERS540" s="17"/>
      <c r="ERT540" s="17"/>
      <c r="ERU540" s="17"/>
      <c r="ERV540" s="17"/>
      <c r="ERW540" s="17"/>
      <c r="ERX540" s="17"/>
      <c r="ERY540" s="17"/>
      <c r="ERZ540" s="17"/>
      <c r="ESA540" s="17"/>
      <c r="ESB540" s="17"/>
      <c r="ESC540" s="17"/>
      <c r="ESD540" s="17"/>
      <c r="ESE540" s="17"/>
      <c r="ESF540" s="17"/>
      <c r="ESG540" s="17"/>
      <c r="ESH540" s="17"/>
      <c r="ESI540" s="17"/>
      <c r="ESJ540" s="17"/>
      <c r="ESK540" s="17"/>
      <c r="ESL540" s="17"/>
      <c r="ESM540" s="17"/>
      <c r="ESN540" s="17"/>
      <c r="ESO540" s="17"/>
      <c r="ESP540" s="17"/>
      <c r="ESQ540" s="17"/>
      <c r="ESR540" s="17"/>
      <c r="ESS540" s="17"/>
      <c r="EST540" s="17"/>
      <c r="ESU540" s="17"/>
      <c r="ESV540" s="17"/>
      <c r="ESW540" s="17"/>
      <c r="ESX540" s="17"/>
      <c r="ESY540" s="17"/>
      <c r="ESZ540" s="17"/>
      <c r="ETA540" s="17"/>
      <c r="ETB540" s="17"/>
      <c r="ETC540" s="17"/>
      <c r="ETD540" s="17"/>
      <c r="ETE540" s="17"/>
      <c r="ETF540" s="17"/>
      <c r="ETG540" s="17"/>
      <c r="ETH540" s="17"/>
      <c r="ETI540" s="17"/>
      <c r="ETJ540" s="17"/>
      <c r="ETK540" s="17"/>
      <c r="ETL540" s="17"/>
      <c r="ETM540" s="17"/>
      <c r="ETN540" s="17"/>
      <c r="ETO540" s="17"/>
      <c r="ETP540" s="17"/>
      <c r="ETQ540" s="17"/>
      <c r="ETR540" s="17"/>
      <c r="ETS540" s="17"/>
      <c r="ETT540" s="17"/>
      <c r="ETU540" s="17"/>
      <c r="ETV540" s="17"/>
      <c r="ETW540" s="17"/>
      <c r="ETX540" s="17"/>
      <c r="ETY540" s="17"/>
      <c r="ETZ540" s="17"/>
      <c r="EUA540" s="17"/>
      <c r="EUB540" s="17"/>
      <c r="EUC540" s="17"/>
      <c r="EUD540" s="17"/>
      <c r="EUE540" s="17"/>
      <c r="EUF540" s="17"/>
      <c r="EUG540" s="17"/>
      <c r="EUH540" s="17"/>
      <c r="EUI540" s="17"/>
      <c r="EUJ540" s="17"/>
      <c r="EUK540" s="17"/>
      <c r="EUL540" s="17"/>
      <c r="EUM540" s="17"/>
      <c r="EUN540" s="17"/>
      <c r="EUO540" s="17"/>
      <c r="EUP540" s="17"/>
      <c r="EUQ540" s="17"/>
      <c r="EUR540" s="17"/>
      <c r="EUS540" s="17"/>
      <c r="EUT540" s="17"/>
      <c r="EUU540" s="17"/>
      <c r="EUV540" s="17"/>
      <c r="EUW540" s="17"/>
      <c r="EUX540" s="17"/>
      <c r="EUY540" s="17"/>
      <c r="EUZ540" s="17"/>
      <c r="EVA540" s="17"/>
      <c r="EVB540" s="17"/>
      <c r="EVC540" s="17"/>
      <c r="EVD540" s="17"/>
      <c r="EVE540" s="17"/>
      <c r="EVF540" s="17"/>
      <c r="EVG540" s="17"/>
      <c r="EVH540" s="17"/>
      <c r="EVI540" s="17"/>
      <c r="EVJ540" s="17"/>
      <c r="EVK540" s="17"/>
      <c r="EVL540" s="17"/>
      <c r="EVM540" s="17"/>
      <c r="EVN540" s="17"/>
      <c r="EVO540" s="17"/>
      <c r="EVP540" s="17"/>
      <c r="EVQ540" s="17"/>
      <c r="EVR540" s="17"/>
      <c r="EVS540" s="17"/>
      <c r="EVT540" s="17"/>
      <c r="EVU540" s="17"/>
      <c r="EVV540" s="17"/>
      <c r="EVW540" s="17"/>
      <c r="EVX540" s="17"/>
      <c r="EVY540" s="17"/>
      <c r="EVZ540" s="17"/>
      <c r="EWA540" s="17"/>
      <c r="EWB540" s="17"/>
      <c r="EWC540" s="17"/>
      <c r="EWD540" s="17"/>
      <c r="EWE540" s="17"/>
      <c r="EWF540" s="17"/>
      <c r="EWG540" s="17"/>
      <c r="EWH540" s="17"/>
      <c r="EWI540" s="17"/>
      <c r="EWJ540" s="17"/>
      <c r="EWK540" s="17"/>
      <c r="EWL540" s="17"/>
      <c r="EWM540" s="17"/>
      <c r="EWN540" s="17"/>
      <c r="EWO540" s="17"/>
      <c r="EWP540" s="17"/>
      <c r="EWQ540" s="17"/>
      <c r="EWR540" s="17"/>
      <c r="EWS540" s="17"/>
      <c r="EWT540" s="17"/>
      <c r="EWU540" s="17"/>
      <c r="EWV540" s="17"/>
      <c r="EWW540" s="17"/>
      <c r="EWX540" s="17"/>
      <c r="EWY540" s="17"/>
      <c r="EWZ540" s="17"/>
      <c r="EXA540" s="17"/>
      <c r="EXB540" s="17"/>
      <c r="EXC540" s="17"/>
      <c r="EXD540" s="17"/>
      <c r="EXE540" s="17"/>
      <c r="EXF540" s="17"/>
      <c r="EXG540" s="17"/>
      <c r="EXH540" s="17"/>
      <c r="EXI540" s="17"/>
      <c r="EXJ540" s="17"/>
      <c r="EXK540" s="17"/>
      <c r="EXL540" s="17"/>
      <c r="EXM540" s="17"/>
      <c r="EXN540" s="17"/>
      <c r="EXO540" s="17"/>
      <c r="EXP540" s="17"/>
      <c r="EXQ540" s="17"/>
      <c r="EXR540" s="17"/>
      <c r="EXS540" s="17"/>
      <c r="EXT540" s="17"/>
      <c r="EXU540" s="17"/>
      <c r="EXV540" s="17"/>
      <c r="EXW540" s="17"/>
      <c r="EXX540" s="17"/>
      <c r="EXY540" s="17"/>
      <c r="EXZ540" s="17"/>
      <c r="EYA540" s="17"/>
      <c r="EYB540" s="17"/>
      <c r="EYC540" s="17"/>
      <c r="EYD540" s="17"/>
      <c r="EYE540" s="17"/>
      <c r="EYF540" s="17"/>
      <c r="EYG540" s="17"/>
      <c r="EYH540" s="17"/>
      <c r="EYI540" s="17"/>
      <c r="EYJ540" s="17"/>
      <c r="EYK540" s="17"/>
      <c r="EYL540" s="17"/>
      <c r="EYM540" s="17"/>
      <c r="EYN540" s="17"/>
      <c r="EYO540" s="17"/>
      <c r="EYP540" s="17"/>
      <c r="EYQ540" s="17"/>
      <c r="EYR540" s="17"/>
      <c r="EYS540" s="17"/>
      <c r="EYT540" s="17"/>
      <c r="EYU540" s="17"/>
      <c r="EYV540" s="17"/>
      <c r="EYW540" s="17"/>
      <c r="EYX540" s="17"/>
      <c r="EYY540" s="17"/>
      <c r="EYZ540" s="17"/>
      <c r="EZA540" s="17"/>
      <c r="EZB540" s="17"/>
      <c r="EZC540" s="17"/>
      <c r="EZD540" s="17"/>
      <c r="EZE540" s="17"/>
      <c r="EZF540" s="17"/>
      <c r="EZG540" s="17"/>
      <c r="EZH540" s="17"/>
      <c r="EZI540" s="17"/>
      <c r="EZJ540" s="17"/>
      <c r="EZK540" s="17"/>
      <c r="EZL540" s="17"/>
      <c r="EZM540" s="17"/>
      <c r="EZN540" s="17"/>
      <c r="EZO540" s="17"/>
      <c r="EZP540" s="17"/>
      <c r="EZQ540" s="17"/>
      <c r="EZR540" s="17"/>
      <c r="EZS540" s="17"/>
      <c r="EZT540" s="17"/>
      <c r="EZU540" s="17"/>
      <c r="EZV540" s="17"/>
      <c r="EZW540" s="17"/>
      <c r="EZX540" s="17"/>
      <c r="EZY540" s="17"/>
      <c r="EZZ540" s="17"/>
      <c r="FAA540" s="17"/>
      <c r="FAB540" s="17"/>
      <c r="FAC540" s="17"/>
      <c r="FAD540" s="17"/>
      <c r="FAE540" s="17"/>
      <c r="FAF540" s="17"/>
      <c r="FAG540" s="17"/>
      <c r="FAH540" s="17"/>
      <c r="FAI540" s="17"/>
      <c r="FAJ540" s="17"/>
      <c r="FAK540" s="17"/>
      <c r="FAL540" s="17"/>
      <c r="FAM540" s="17"/>
      <c r="FAN540" s="17"/>
      <c r="FAO540" s="17"/>
      <c r="FAP540" s="17"/>
      <c r="FAQ540" s="17"/>
      <c r="FAR540" s="17"/>
      <c r="FAS540" s="17"/>
      <c r="FAT540" s="17"/>
      <c r="FAU540" s="17"/>
      <c r="FAV540" s="17"/>
      <c r="FAW540" s="17"/>
      <c r="FAX540" s="17"/>
      <c r="FAY540" s="17"/>
      <c r="FAZ540" s="17"/>
      <c r="FBA540" s="17"/>
      <c r="FBB540" s="17"/>
      <c r="FBC540" s="17"/>
      <c r="FBD540" s="17"/>
      <c r="FBE540" s="17"/>
      <c r="FBF540" s="17"/>
      <c r="FBG540" s="17"/>
      <c r="FBH540" s="17"/>
      <c r="FBI540" s="17"/>
      <c r="FBJ540" s="17"/>
      <c r="FBK540" s="17"/>
      <c r="FBL540" s="17"/>
      <c r="FBM540" s="17"/>
      <c r="FBN540" s="17"/>
      <c r="FBO540" s="17"/>
      <c r="FBP540" s="17"/>
      <c r="FBQ540" s="17"/>
      <c r="FBR540" s="17"/>
      <c r="FBS540" s="17"/>
      <c r="FBT540" s="17"/>
      <c r="FBU540" s="17"/>
      <c r="FBV540" s="17"/>
      <c r="FBW540" s="17"/>
      <c r="FBX540" s="17"/>
      <c r="FBY540" s="17"/>
      <c r="FBZ540" s="17"/>
      <c r="FCA540" s="17"/>
      <c r="FCB540" s="17"/>
      <c r="FCC540" s="17"/>
      <c r="FCD540" s="17"/>
      <c r="FCE540" s="17"/>
      <c r="FCF540" s="17"/>
      <c r="FCG540" s="17"/>
      <c r="FCH540" s="17"/>
      <c r="FCI540" s="17"/>
      <c r="FCJ540" s="17"/>
      <c r="FCK540" s="17"/>
      <c r="FCL540" s="17"/>
      <c r="FCM540" s="17"/>
      <c r="FCN540" s="17"/>
      <c r="FCO540" s="17"/>
      <c r="FCP540" s="17"/>
      <c r="FCQ540" s="17"/>
      <c r="FCR540" s="17"/>
      <c r="FCS540" s="17"/>
      <c r="FCT540" s="17"/>
      <c r="FCU540" s="17"/>
      <c r="FCV540" s="17"/>
      <c r="FCW540" s="17"/>
      <c r="FCX540" s="17"/>
      <c r="FCY540" s="17"/>
      <c r="FCZ540" s="17"/>
      <c r="FDA540" s="17"/>
      <c r="FDB540" s="17"/>
      <c r="FDC540" s="17"/>
      <c r="FDD540" s="17"/>
      <c r="FDE540" s="17"/>
      <c r="FDF540" s="17"/>
      <c r="FDG540" s="17"/>
      <c r="FDH540" s="17"/>
      <c r="FDI540" s="17"/>
      <c r="FDJ540" s="17"/>
      <c r="FDK540" s="17"/>
      <c r="FDL540" s="17"/>
      <c r="FDM540" s="17"/>
      <c r="FDN540" s="17"/>
      <c r="FDO540" s="17"/>
      <c r="FDP540" s="17"/>
      <c r="FDQ540" s="17"/>
      <c r="FDR540" s="17"/>
      <c r="FDS540" s="17"/>
      <c r="FDT540" s="17"/>
      <c r="FDU540" s="17"/>
      <c r="FDV540" s="17"/>
      <c r="FDW540" s="17"/>
      <c r="FDX540" s="17"/>
      <c r="FDY540" s="17"/>
      <c r="FDZ540" s="17"/>
      <c r="FEA540" s="17"/>
      <c r="FEB540" s="17"/>
      <c r="FEC540" s="17"/>
      <c r="FED540" s="17"/>
      <c r="FEE540" s="17"/>
      <c r="FEF540" s="17"/>
      <c r="FEG540" s="17"/>
      <c r="FEH540" s="17"/>
      <c r="FEI540" s="17"/>
      <c r="FEJ540" s="17"/>
      <c r="FEK540" s="17"/>
      <c r="FEL540" s="17"/>
      <c r="FEM540" s="17"/>
      <c r="FEN540" s="17"/>
      <c r="FEO540" s="17"/>
      <c r="FEP540" s="17"/>
      <c r="FEQ540" s="17"/>
      <c r="FER540" s="17"/>
      <c r="FES540" s="17"/>
      <c r="FET540" s="17"/>
      <c r="FEU540" s="17"/>
      <c r="FEV540" s="17"/>
      <c r="FEW540" s="17"/>
      <c r="FEX540" s="17"/>
      <c r="FEY540" s="17"/>
      <c r="FEZ540" s="17"/>
      <c r="FFA540" s="17"/>
      <c r="FFB540" s="17"/>
      <c r="FFC540" s="17"/>
      <c r="FFD540" s="17"/>
      <c r="FFE540" s="17"/>
      <c r="FFF540" s="17"/>
      <c r="FFG540" s="17"/>
      <c r="FFH540" s="17"/>
      <c r="FFI540" s="17"/>
      <c r="FFJ540" s="17"/>
      <c r="FFK540" s="17"/>
      <c r="FFL540" s="17"/>
      <c r="FFM540" s="17"/>
      <c r="FFN540" s="17"/>
      <c r="FFO540" s="17"/>
      <c r="FFP540" s="17"/>
      <c r="FFQ540" s="17"/>
      <c r="FFR540" s="17"/>
      <c r="FFS540" s="17"/>
      <c r="FFT540" s="17"/>
      <c r="FFU540" s="17"/>
      <c r="FFV540" s="17"/>
      <c r="FFW540" s="17"/>
      <c r="FFX540" s="17"/>
      <c r="FFY540" s="17"/>
      <c r="FFZ540" s="17"/>
      <c r="FGA540" s="17"/>
      <c r="FGB540" s="17"/>
      <c r="FGC540" s="17"/>
      <c r="FGD540" s="17"/>
      <c r="FGE540" s="17"/>
      <c r="FGF540" s="17"/>
      <c r="FGG540" s="17"/>
      <c r="FGH540" s="17"/>
      <c r="FGI540" s="17"/>
      <c r="FGJ540" s="17"/>
      <c r="FGK540" s="17"/>
      <c r="FGL540" s="17"/>
      <c r="FGM540" s="17"/>
      <c r="FGN540" s="17"/>
      <c r="FGO540" s="17"/>
      <c r="FGP540" s="17"/>
      <c r="FGQ540" s="17"/>
      <c r="FGR540" s="17"/>
      <c r="FGS540" s="17"/>
      <c r="FGT540" s="17"/>
      <c r="FGU540" s="17"/>
      <c r="FGV540" s="17"/>
      <c r="FGW540" s="17"/>
      <c r="FGX540" s="17"/>
      <c r="FGY540" s="17"/>
      <c r="FGZ540" s="17"/>
      <c r="FHA540" s="17"/>
      <c r="FHB540" s="17"/>
      <c r="FHC540" s="17"/>
      <c r="FHD540" s="17"/>
      <c r="FHE540" s="17"/>
      <c r="FHF540" s="17"/>
      <c r="FHG540" s="17"/>
      <c r="FHH540" s="17"/>
      <c r="FHI540" s="17"/>
      <c r="FHJ540" s="17"/>
      <c r="FHK540" s="17"/>
      <c r="FHL540" s="17"/>
      <c r="FHM540" s="17"/>
      <c r="FHN540" s="17"/>
      <c r="FHO540" s="17"/>
      <c r="FHP540" s="17"/>
      <c r="FHQ540" s="17"/>
      <c r="FHR540" s="17"/>
      <c r="FHS540" s="17"/>
      <c r="FHT540" s="17"/>
      <c r="FHU540" s="17"/>
      <c r="FHV540" s="17"/>
      <c r="FHW540" s="17"/>
      <c r="FHX540" s="17"/>
      <c r="FHY540" s="17"/>
      <c r="FHZ540" s="17"/>
      <c r="FIA540" s="17"/>
      <c r="FIB540" s="17"/>
      <c r="FIC540" s="17"/>
      <c r="FID540" s="17"/>
      <c r="FIE540" s="17"/>
      <c r="FIF540" s="17"/>
      <c r="FIG540" s="17"/>
      <c r="FIH540" s="17"/>
      <c r="FII540" s="17"/>
      <c r="FIJ540" s="17"/>
      <c r="FIK540" s="17"/>
      <c r="FIL540" s="17"/>
      <c r="FIM540" s="17"/>
      <c r="FIN540" s="17"/>
      <c r="FIO540" s="17"/>
      <c r="FIP540" s="17"/>
      <c r="FIQ540" s="17"/>
      <c r="FIR540" s="17"/>
      <c r="FIS540" s="17"/>
      <c r="FIT540" s="17"/>
      <c r="FIU540" s="17"/>
      <c r="FIV540" s="17"/>
      <c r="FIW540" s="17"/>
      <c r="FIX540" s="17"/>
      <c r="FIY540" s="17"/>
      <c r="FIZ540" s="17"/>
      <c r="FJA540" s="17"/>
      <c r="FJB540" s="17"/>
      <c r="FJC540" s="17"/>
      <c r="FJD540" s="17"/>
      <c r="FJE540" s="17"/>
      <c r="FJF540" s="17"/>
      <c r="FJG540" s="17"/>
      <c r="FJH540" s="17"/>
      <c r="FJI540" s="17"/>
      <c r="FJJ540" s="17"/>
      <c r="FJK540" s="17"/>
      <c r="FJL540" s="17"/>
      <c r="FJM540" s="17"/>
      <c r="FJN540" s="17"/>
      <c r="FJO540" s="17"/>
      <c r="FJP540" s="17"/>
      <c r="FJQ540" s="17"/>
      <c r="FJR540" s="17"/>
      <c r="FJS540" s="17"/>
      <c r="FJT540" s="17"/>
      <c r="FJU540" s="17"/>
      <c r="FJV540" s="17"/>
      <c r="FJW540" s="17"/>
      <c r="FJX540" s="17"/>
      <c r="FJY540" s="17"/>
      <c r="FJZ540" s="17"/>
      <c r="FKA540" s="17"/>
      <c r="FKB540" s="17"/>
      <c r="FKC540" s="17"/>
      <c r="FKD540" s="17"/>
      <c r="FKE540" s="17"/>
      <c r="FKF540" s="17"/>
      <c r="FKG540" s="17"/>
      <c r="FKH540" s="17"/>
      <c r="FKI540" s="17"/>
      <c r="FKJ540" s="17"/>
      <c r="FKK540" s="17"/>
      <c r="FKL540" s="17"/>
      <c r="FKM540" s="17"/>
      <c r="FKN540" s="17"/>
      <c r="FKO540" s="17"/>
      <c r="FKP540" s="17"/>
      <c r="FKQ540" s="17"/>
      <c r="FKR540" s="17"/>
      <c r="FKS540" s="17"/>
      <c r="FKT540" s="17"/>
      <c r="FKU540" s="17"/>
      <c r="FKV540" s="17"/>
      <c r="FKW540" s="17"/>
      <c r="FKX540" s="17"/>
      <c r="FKY540" s="17"/>
      <c r="FKZ540" s="17"/>
      <c r="FLA540" s="17"/>
      <c r="FLB540" s="17"/>
      <c r="FLC540" s="17"/>
      <c r="FLD540" s="17"/>
      <c r="FLE540" s="17"/>
      <c r="FLF540" s="17"/>
      <c r="FLG540" s="17"/>
      <c r="FLH540" s="17"/>
      <c r="FLI540" s="17"/>
      <c r="FLJ540" s="17"/>
      <c r="FLK540" s="17"/>
      <c r="FLL540" s="17"/>
      <c r="FLM540" s="17"/>
      <c r="FLN540" s="17"/>
      <c r="FLO540" s="17"/>
      <c r="FLP540" s="17"/>
      <c r="FLQ540" s="17"/>
      <c r="FLR540" s="17"/>
      <c r="FLS540" s="17"/>
      <c r="FLT540" s="17"/>
      <c r="FLU540" s="17"/>
      <c r="FLV540" s="17"/>
      <c r="FLW540" s="17"/>
      <c r="FLX540" s="17"/>
      <c r="FLY540" s="17"/>
      <c r="FLZ540" s="17"/>
      <c r="FMA540" s="17"/>
      <c r="FMB540" s="17"/>
      <c r="FMC540" s="17"/>
      <c r="FMD540" s="17"/>
      <c r="FME540" s="17"/>
      <c r="FMF540" s="17"/>
      <c r="FMG540" s="17"/>
      <c r="FMH540" s="17"/>
      <c r="FMI540" s="17"/>
      <c r="FMJ540" s="17"/>
      <c r="FMK540" s="17"/>
      <c r="FML540" s="17"/>
      <c r="FMM540" s="17"/>
      <c r="FMN540" s="17"/>
      <c r="FMO540" s="17"/>
      <c r="FMP540" s="17"/>
      <c r="FMQ540" s="17"/>
      <c r="FMR540" s="17"/>
      <c r="FMS540" s="17"/>
      <c r="FMT540" s="17"/>
      <c r="FMU540" s="17"/>
      <c r="FMV540" s="17"/>
      <c r="FMW540" s="17"/>
      <c r="FMX540" s="17"/>
      <c r="FMY540" s="17"/>
      <c r="FMZ540" s="17"/>
      <c r="FNA540" s="17"/>
      <c r="FNB540" s="17"/>
      <c r="FNC540" s="17"/>
      <c r="FND540" s="17"/>
      <c r="FNE540" s="17"/>
      <c r="FNF540" s="17"/>
      <c r="FNG540" s="17"/>
      <c r="FNH540" s="17"/>
      <c r="FNI540" s="17"/>
      <c r="FNJ540" s="17"/>
      <c r="FNK540" s="17"/>
      <c r="FNL540" s="17"/>
      <c r="FNM540" s="17"/>
      <c r="FNN540" s="17"/>
      <c r="FNO540" s="17"/>
      <c r="FNP540" s="17"/>
      <c r="FNQ540" s="17"/>
      <c r="FNR540" s="17"/>
      <c r="FNS540" s="17"/>
      <c r="FNT540" s="17"/>
      <c r="FNU540" s="17"/>
      <c r="FNV540" s="17"/>
      <c r="FNW540" s="17"/>
      <c r="FNX540" s="17"/>
      <c r="FNY540" s="17"/>
      <c r="FNZ540" s="17"/>
      <c r="FOA540" s="17"/>
      <c r="FOB540" s="17"/>
      <c r="FOC540" s="17"/>
      <c r="FOD540" s="17"/>
      <c r="FOE540" s="17"/>
      <c r="FOF540" s="17"/>
      <c r="FOG540" s="17"/>
      <c r="FOH540" s="17"/>
      <c r="FOI540" s="17"/>
      <c r="FOJ540" s="17"/>
      <c r="FOK540" s="17"/>
      <c r="FOL540" s="17"/>
      <c r="FOM540" s="17"/>
      <c r="FON540" s="17"/>
      <c r="FOO540" s="17"/>
      <c r="FOP540" s="17"/>
      <c r="FOQ540" s="17"/>
      <c r="FOR540" s="17"/>
      <c r="FOS540" s="17"/>
      <c r="FOT540" s="17"/>
      <c r="FOU540" s="17"/>
      <c r="FOV540" s="17"/>
      <c r="FOW540" s="17"/>
      <c r="FOX540" s="17"/>
      <c r="FOY540" s="17"/>
      <c r="FOZ540" s="17"/>
      <c r="FPA540" s="17"/>
      <c r="FPB540" s="17"/>
      <c r="FPC540" s="17"/>
      <c r="FPD540" s="17"/>
      <c r="FPE540" s="17"/>
      <c r="FPF540" s="17"/>
      <c r="FPG540" s="17"/>
      <c r="FPH540" s="17"/>
      <c r="FPI540" s="17"/>
      <c r="FPJ540" s="17"/>
      <c r="FPK540" s="17"/>
      <c r="FPL540" s="17"/>
      <c r="FPM540" s="17"/>
      <c r="FPN540" s="17"/>
      <c r="FPO540" s="17"/>
      <c r="FPP540" s="17"/>
      <c r="FPQ540" s="17"/>
      <c r="FPR540" s="17"/>
      <c r="FPS540" s="17"/>
      <c r="FPT540" s="17"/>
      <c r="FPU540" s="17"/>
      <c r="FPV540" s="17"/>
      <c r="FPW540" s="17"/>
      <c r="FPX540" s="17"/>
      <c r="FPY540" s="17"/>
      <c r="FPZ540" s="17"/>
      <c r="FQA540" s="17"/>
      <c r="FQB540" s="17"/>
      <c r="FQC540" s="17"/>
      <c r="FQD540" s="17"/>
      <c r="FQE540" s="17"/>
      <c r="FQF540" s="17"/>
      <c r="FQG540" s="17"/>
      <c r="FQH540" s="17"/>
      <c r="FQI540" s="17"/>
      <c r="FQJ540" s="17"/>
      <c r="FQK540" s="17"/>
      <c r="FQL540" s="17"/>
      <c r="FQM540" s="17"/>
      <c r="FQN540" s="17"/>
      <c r="FQO540" s="17"/>
      <c r="FQP540" s="17"/>
      <c r="FQQ540" s="17"/>
      <c r="FQR540" s="17"/>
      <c r="FQS540" s="17"/>
      <c r="FQT540" s="17"/>
      <c r="FQU540" s="17"/>
      <c r="FQV540" s="17"/>
      <c r="FQW540" s="17"/>
      <c r="FQX540" s="17"/>
      <c r="FQY540" s="17"/>
      <c r="FQZ540" s="17"/>
      <c r="FRA540" s="17"/>
      <c r="FRB540" s="17"/>
      <c r="FRC540" s="17"/>
      <c r="FRD540" s="17"/>
      <c r="FRE540" s="17"/>
      <c r="FRF540" s="17"/>
      <c r="FRG540" s="17"/>
      <c r="FRH540" s="17"/>
      <c r="FRI540" s="17"/>
      <c r="FRJ540" s="17"/>
      <c r="FRK540" s="17"/>
      <c r="FRL540" s="17"/>
      <c r="FRM540" s="17"/>
      <c r="FRN540" s="17"/>
      <c r="FRO540" s="17"/>
      <c r="FRP540" s="17"/>
      <c r="FRQ540" s="17"/>
      <c r="FRR540" s="17"/>
      <c r="FRS540" s="17"/>
      <c r="FRT540" s="17"/>
      <c r="FRU540" s="17"/>
      <c r="FRV540" s="17"/>
      <c r="FRW540" s="17"/>
      <c r="FRX540" s="17"/>
      <c r="FRY540" s="17"/>
      <c r="FRZ540" s="17"/>
      <c r="FSA540" s="17"/>
      <c r="FSB540" s="17"/>
      <c r="FSC540" s="17"/>
      <c r="FSD540" s="17"/>
      <c r="FSE540" s="17"/>
      <c r="FSF540" s="17"/>
      <c r="FSG540" s="17"/>
      <c r="FSH540" s="17"/>
      <c r="FSI540" s="17"/>
      <c r="FSJ540" s="17"/>
      <c r="FSK540" s="17"/>
      <c r="FSL540" s="17"/>
      <c r="FSM540" s="17"/>
      <c r="FSN540" s="17"/>
      <c r="FSO540" s="17"/>
      <c r="FSP540" s="17"/>
      <c r="FSQ540" s="17"/>
      <c r="FSR540" s="17"/>
      <c r="FSS540" s="17"/>
      <c r="FST540" s="17"/>
      <c r="FSU540" s="17"/>
      <c r="FSV540" s="17"/>
      <c r="FSW540" s="17"/>
      <c r="FSX540" s="17"/>
      <c r="FSY540" s="17"/>
      <c r="FSZ540" s="17"/>
      <c r="FTA540" s="17"/>
      <c r="FTB540" s="17"/>
      <c r="FTC540" s="17"/>
      <c r="FTD540" s="17"/>
      <c r="FTE540" s="17"/>
      <c r="FTF540" s="17"/>
      <c r="FTG540" s="17"/>
      <c r="FTH540" s="17"/>
      <c r="FTI540" s="17"/>
      <c r="FTJ540" s="17"/>
      <c r="FTK540" s="17"/>
      <c r="FTL540" s="17"/>
      <c r="FTM540" s="17"/>
      <c r="FTN540" s="17"/>
      <c r="FTO540" s="17"/>
      <c r="FTP540" s="17"/>
      <c r="FTQ540" s="17"/>
      <c r="FTR540" s="17"/>
      <c r="FTS540" s="17"/>
      <c r="FTT540" s="17"/>
      <c r="FTU540" s="17"/>
      <c r="FTV540" s="17"/>
      <c r="FTW540" s="17"/>
      <c r="FTX540" s="17"/>
      <c r="FTY540" s="17"/>
      <c r="FTZ540" s="17"/>
      <c r="FUA540" s="17"/>
      <c r="FUB540" s="17"/>
      <c r="FUC540" s="17"/>
      <c r="FUD540" s="17"/>
      <c r="FUE540" s="17"/>
      <c r="FUF540" s="17"/>
      <c r="FUG540" s="17"/>
      <c r="FUH540" s="17"/>
      <c r="FUI540" s="17"/>
      <c r="FUJ540" s="17"/>
      <c r="FUK540" s="17"/>
      <c r="FUL540" s="17"/>
      <c r="FUM540" s="17"/>
      <c r="FUN540" s="17"/>
      <c r="FUO540" s="17"/>
      <c r="FUP540" s="17"/>
      <c r="FUQ540" s="17"/>
      <c r="FUR540" s="17"/>
      <c r="FUS540" s="17"/>
      <c r="FUT540" s="17"/>
      <c r="FUU540" s="17"/>
      <c r="FUV540" s="17"/>
      <c r="FUW540" s="17"/>
      <c r="FUX540" s="17"/>
      <c r="FUY540" s="17"/>
      <c r="FUZ540" s="17"/>
      <c r="FVA540" s="17"/>
      <c r="FVB540" s="17"/>
      <c r="FVC540" s="17"/>
      <c r="FVD540" s="17"/>
      <c r="FVE540" s="17"/>
      <c r="FVF540" s="17"/>
      <c r="FVG540" s="17"/>
      <c r="FVH540" s="17"/>
      <c r="FVI540" s="17"/>
      <c r="FVJ540" s="17"/>
      <c r="FVK540" s="17"/>
      <c r="FVL540" s="17"/>
      <c r="FVM540" s="17"/>
      <c r="FVN540" s="17"/>
      <c r="FVO540" s="17"/>
      <c r="FVP540" s="17"/>
      <c r="FVQ540" s="17"/>
      <c r="FVR540" s="17"/>
      <c r="FVS540" s="17"/>
      <c r="FVT540" s="17"/>
      <c r="FVU540" s="17"/>
      <c r="FVV540" s="17"/>
      <c r="FVW540" s="17"/>
      <c r="FVX540" s="17"/>
      <c r="FVY540" s="17"/>
      <c r="FVZ540" s="17"/>
      <c r="FWA540" s="17"/>
      <c r="FWB540" s="17"/>
      <c r="FWC540" s="17"/>
      <c r="FWD540" s="17"/>
      <c r="FWE540" s="17"/>
      <c r="FWF540" s="17"/>
      <c r="FWG540" s="17"/>
      <c r="FWH540" s="17"/>
      <c r="FWI540" s="17"/>
      <c r="FWJ540" s="17"/>
      <c r="FWK540" s="17"/>
      <c r="FWL540" s="17"/>
      <c r="FWM540" s="17"/>
      <c r="FWN540" s="17"/>
      <c r="FWO540" s="17"/>
      <c r="FWP540" s="17"/>
      <c r="FWQ540" s="17"/>
      <c r="FWR540" s="17"/>
      <c r="FWS540" s="17"/>
      <c r="FWT540" s="17"/>
      <c r="FWU540" s="17"/>
      <c r="FWV540" s="17"/>
      <c r="FWW540" s="17"/>
      <c r="FWX540" s="17"/>
      <c r="FWY540" s="17"/>
      <c r="FWZ540" s="17"/>
      <c r="FXA540" s="17"/>
      <c r="FXB540" s="17"/>
      <c r="FXC540" s="17"/>
      <c r="FXD540" s="17"/>
      <c r="FXE540" s="17"/>
      <c r="FXF540" s="17"/>
      <c r="FXG540" s="17"/>
      <c r="FXH540" s="17"/>
      <c r="FXI540" s="17"/>
      <c r="FXJ540" s="17"/>
      <c r="FXK540" s="17"/>
      <c r="FXL540" s="17"/>
      <c r="FXM540" s="17"/>
      <c r="FXN540" s="17"/>
      <c r="FXO540" s="17"/>
      <c r="FXP540" s="17"/>
      <c r="FXQ540" s="17"/>
      <c r="FXR540" s="17"/>
      <c r="FXS540" s="17"/>
      <c r="FXT540" s="17"/>
      <c r="FXU540" s="17"/>
      <c r="FXV540" s="17"/>
      <c r="FXW540" s="17"/>
      <c r="FXX540" s="17"/>
      <c r="FXY540" s="17"/>
      <c r="FXZ540" s="17"/>
      <c r="FYA540" s="17"/>
      <c r="FYB540" s="17"/>
      <c r="FYC540" s="17"/>
      <c r="FYD540" s="17"/>
      <c r="FYE540" s="17"/>
      <c r="FYF540" s="17"/>
      <c r="FYG540" s="17"/>
      <c r="FYH540" s="17"/>
      <c r="FYI540" s="17"/>
      <c r="FYJ540" s="17"/>
      <c r="FYK540" s="17"/>
      <c r="FYL540" s="17"/>
      <c r="FYM540" s="17"/>
      <c r="FYN540" s="17"/>
      <c r="FYO540" s="17"/>
      <c r="FYP540" s="17"/>
      <c r="FYQ540" s="17"/>
      <c r="FYR540" s="17"/>
      <c r="FYS540" s="17"/>
      <c r="FYT540" s="17"/>
      <c r="FYU540" s="17"/>
      <c r="FYV540" s="17"/>
      <c r="FYW540" s="17"/>
      <c r="FYX540" s="17"/>
      <c r="FYY540" s="17"/>
      <c r="FYZ540" s="17"/>
      <c r="FZA540" s="17"/>
      <c r="FZB540" s="17"/>
      <c r="FZC540" s="17"/>
      <c r="FZD540" s="17"/>
      <c r="FZE540" s="17"/>
      <c r="FZF540" s="17"/>
      <c r="FZG540" s="17"/>
      <c r="FZH540" s="17"/>
      <c r="FZI540" s="17"/>
      <c r="FZJ540" s="17"/>
      <c r="FZK540" s="17"/>
      <c r="FZL540" s="17"/>
      <c r="FZM540" s="17"/>
      <c r="FZN540" s="17"/>
      <c r="FZO540" s="17"/>
      <c r="FZP540" s="17"/>
      <c r="FZQ540" s="17"/>
      <c r="FZR540" s="17"/>
      <c r="FZS540" s="17"/>
      <c r="FZT540" s="17"/>
      <c r="FZU540" s="17"/>
      <c r="FZV540" s="17"/>
      <c r="FZW540" s="17"/>
      <c r="FZX540" s="17"/>
      <c r="FZY540" s="17"/>
      <c r="FZZ540" s="17"/>
      <c r="GAA540" s="17"/>
      <c r="GAB540" s="17"/>
      <c r="GAC540" s="17"/>
      <c r="GAD540" s="17"/>
      <c r="GAE540" s="17"/>
      <c r="GAF540" s="17"/>
      <c r="GAG540" s="17"/>
      <c r="GAH540" s="17"/>
      <c r="GAI540" s="17"/>
      <c r="GAJ540" s="17"/>
      <c r="GAK540" s="17"/>
      <c r="GAL540" s="17"/>
      <c r="GAM540" s="17"/>
      <c r="GAN540" s="17"/>
      <c r="GAO540" s="17"/>
      <c r="GAP540" s="17"/>
      <c r="GAQ540" s="17"/>
      <c r="GAR540" s="17"/>
      <c r="GAS540" s="17"/>
      <c r="GAT540" s="17"/>
      <c r="GAU540" s="17"/>
      <c r="GAV540" s="17"/>
      <c r="GAW540" s="17"/>
      <c r="GAX540" s="17"/>
      <c r="GAY540" s="17"/>
      <c r="GAZ540" s="17"/>
      <c r="GBA540" s="17"/>
      <c r="GBB540" s="17"/>
      <c r="GBC540" s="17"/>
      <c r="GBD540" s="17"/>
      <c r="GBE540" s="17"/>
      <c r="GBF540" s="17"/>
      <c r="GBG540" s="17"/>
      <c r="GBH540" s="17"/>
      <c r="GBI540" s="17"/>
      <c r="GBJ540" s="17"/>
      <c r="GBK540" s="17"/>
      <c r="GBL540" s="17"/>
      <c r="GBM540" s="17"/>
      <c r="GBN540" s="17"/>
      <c r="GBO540" s="17"/>
      <c r="GBP540" s="17"/>
      <c r="GBQ540" s="17"/>
      <c r="GBR540" s="17"/>
      <c r="GBS540" s="17"/>
      <c r="GBT540" s="17"/>
      <c r="GBU540" s="17"/>
      <c r="GBV540" s="17"/>
      <c r="GBW540" s="17"/>
      <c r="GBX540" s="17"/>
      <c r="GBY540" s="17"/>
      <c r="GBZ540" s="17"/>
      <c r="GCA540" s="17"/>
      <c r="GCB540" s="17"/>
      <c r="GCC540" s="17"/>
      <c r="GCD540" s="17"/>
      <c r="GCE540" s="17"/>
      <c r="GCF540" s="17"/>
      <c r="GCG540" s="17"/>
      <c r="GCH540" s="17"/>
      <c r="GCI540" s="17"/>
      <c r="GCJ540" s="17"/>
      <c r="GCK540" s="17"/>
      <c r="GCL540" s="17"/>
      <c r="GCM540" s="17"/>
      <c r="GCN540" s="17"/>
      <c r="GCO540" s="17"/>
      <c r="GCP540" s="17"/>
      <c r="GCQ540" s="17"/>
      <c r="GCR540" s="17"/>
      <c r="GCS540" s="17"/>
      <c r="GCT540" s="17"/>
      <c r="GCU540" s="17"/>
      <c r="GCV540" s="17"/>
      <c r="GCW540" s="17"/>
      <c r="GCX540" s="17"/>
      <c r="GCY540" s="17"/>
      <c r="GCZ540" s="17"/>
      <c r="GDA540" s="17"/>
      <c r="GDB540" s="17"/>
      <c r="GDC540" s="17"/>
      <c r="GDD540" s="17"/>
      <c r="GDE540" s="17"/>
      <c r="GDF540" s="17"/>
      <c r="GDG540" s="17"/>
      <c r="GDH540" s="17"/>
      <c r="GDI540" s="17"/>
      <c r="GDJ540" s="17"/>
      <c r="GDK540" s="17"/>
      <c r="GDL540" s="17"/>
      <c r="GDM540" s="17"/>
      <c r="GDN540" s="17"/>
      <c r="GDO540" s="17"/>
      <c r="GDP540" s="17"/>
      <c r="GDQ540" s="17"/>
      <c r="GDR540" s="17"/>
      <c r="GDS540" s="17"/>
      <c r="GDT540" s="17"/>
      <c r="GDU540" s="17"/>
      <c r="GDV540" s="17"/>
      <c r="GDW540" s="17"/>
      <c r="GDX540" s="17"/>
      <c r="GDY540" s="17"/>
      <c r="GDZ540" s="17"/>
      <c r="GEA540" s="17"/>
      <c r="GEB540" s="17"/>
      <c r="GEC540" s="17"/>
      <c r="GED540" s="17"/>
      <c r="GEE540" s="17"/>
      <c r="GEF540" s="17"/>
      <c r="GEG540" s="17"/>
      <c r="GEH540" s="17"/>
      <c r="GEI540" s="17"/>
      <c r="GEJ540" s="17"/>
      <c r="GEK540" s="17"/>
      <c r="GEL540" s="17"/>
      <c r="GEM540" s="17"/>
      <c r="GEN540" s="17"/>
      <c r="GEO540" s="17"/>
      <c r="GEP540" s="17"/>
      <c r="GEQ540" s="17"/>
      <c r="GER540" s="17"/>
      <c r="GES540" s="17"/>
      <c r="GET540" s="17"/>
      <c r="GEU540" s="17"/>
      <c r="GEV540" s="17"/>
      <c r="GEW540" s="17"/>
      <c r="GEX540" s="17"/>
      <c r="GEY540" s="17"/>
      <c r="GEZ540" s="17"/>
      <c r="GFA540" s="17"/>
      <c r="GFB540" s="17"/>
      <c r="GFC540" s="17"/>
      <c r="GFD540" s="17"/>
      <c r="GFE540" s="17"/>
      <c r="GFF540" s="17"/>
      <c r="GFG540" s="17"/>
      <c r="GFH540" s="17"/>
      <c r="GFI540" s="17"/>
      <c r="GFJ540" s="17"/>
      <c r="GFK540" s="17"/>
      <c r="GFL540" s="17"/>
      <c r="GFM540" s="17"/>
      <c r="GFN540" s="17"/>
      <c r="GFO540" s="17"/>
      <c r="GFP540" s="17"/>
      <c r="GFQ540" s="17"/>
      <c r="GFR540" s="17"/>
      <c r="GFS540" s="17"/>
      <c r="GFT540" s="17"/>
      <c r="GFU540" s="17"/>
      <c r="GFV540" s="17"/>
      <c r="GFW540" s="17"/>
      <c r="GFX540" s="17"/>
      <c r="GFY540" s="17"/>
      <c r="GFZ540" s="17"/>
      <c r="GGA540" s="17"/>
      <c r="GGB540" s="17"/>
      <c r="GGC540" s="17"/>
      <c r="GGD540" s="17"/>
      <c r="GGE540" s="17"/>
      <c r="GGF540" s="17"/>
      <c r="GGG540" s="17"/>
      <c r="GGH540" s="17"/>
      <c r="GGI540" s="17"/>
      <c r="GGJ540" s="17"/>
      <c r="GGK540" s="17"/>
      <c r="GGL540" s="17"/>
      <c r="GGM540" s="17"/>
      <c r="GGN540" s="17"/>
      <c r="GGO540" s="17"/>
      <c r="GGP540" s="17"/>
      <c r="GGQ540" s="17"/>
      <c r="GGR540" s="17"/>
      <c r="GGS540" s="17"/>
      <c r="GGT540" s="17"/>
      <c r="GGU540" s="17"/>
      <c r="GGV540" s="17"/>
      <c r="GGW540" s="17"/>
      <c r="GGX540" s="17"/>
      <c r="GGY540" s="17"/>
      <c r="GGZ540" s="17"/>
      <c r="GHA540" s="17"/>
      <c r="GHB540" s="17"/>
      <c r="GHC540" s="17"/>
      <c r="GHD540" s="17"/>
      <c r="GHE540" s="17"/>
      <c r="GHF540" s="17"/>
      <c r="GHG540" s="17"/>
      <c r="GHH540" s="17"/>
      <c r="GHI540" s="17"/>
      <c r="GHJ540" s="17"/>
      <c r="GHK540" s="17"/>
      <c r="GHL540" s="17"/>
      <c r="GHM540" s="17"/>
      <c r="GHN540" s="17"/>
      <c r="GHO540" s="17"/>
      <c r="GHP540" s="17"/>
      <c r="GHQ540" s="17"/>
      <c r="GHR540" s="17"/>
      <c r="GHS540" s="17"/>
      <c r="GHT540" s="17"/>
      <c r="GHU540" s="17"/>
      <c r="GHV540" s="17"/>
      <c r="GHW540" s="17"/>
      <c r="GHX540" s="17"/>
      <c r="GHY540" s="17"/>
      <c r="GHZ540" s="17"/>
      <c r="GIA540" s="17"/>
      <c r="GIB540" s="17"/>
      <c r="GIC540" s="17"/>
      <c r="GID540" s="17"/>
      <c r="GIE540" s="17"/>
      <c r="GIF540" s="17"/>
      <c r="GIG540" s="17"/>
      <c r="GIH540" s="17"/>
      <c r="GII540" s="17"/>
      <c r="GIJ540" s="17"/>
      <c r="GIK540" s="17"/>
      <c r="GIL540" s="17"/>
      <c r="GIM540" s="17"/>
      <c r="GIN540" s="17"/>
      <c r="GIO540" s="17"/>
      <c r="GIP540" s="17"/>
      <c r="GIQ540" s="17"/>
      <c r="GIR540" s="17"/>
      <c r="GIS540" s="17"/>
      <c r="GIT540" s="17"/>
      <c r="GIU540" s="17"/>
      <c r="GIV540" s="17"/>
      <c r="GIW540" s="17"/>
      <c r="GIX540" s="17"/>
      <c r="GIY540" s="17"/>
      <c r="GIZ540" s="17"/>
      <c r="GJA540" s="17"/>
      <c r="GJB540" s="17"/>
      <c r="GJC540" s="17"/>
      <c r="GJD540" s="17"/>
      <c r="GJE540" s="17"/>
      <c r="GJF540" s="17"/>
      <c r="GJG540" s="17"/>
      <c r="GJH540" s="17"/>
      <c r="GJI540" s="17"/>
      <c r="GJJ540" s="17"/>
      <c r="GJK540" s="17"/>
      <c r="GJL540" s="17"/>
      <c r="GJM540" s="17"/>
      <c r="GJN540" s="17"/>
      <c r="GJO540" s="17"/>
      <c r="GJP540" s="17"/>
      <c r="GJQ540" s="17"/>
      <c r="GJR540" s="17"/>
      <c r="GJS540" s="17"/>
      <c r="GJT540" s="17"/>
      <c r="GJU540" s="17"/>
      <c r="GJV540" s="17"/>
      <c r="GJW540" s="17"/>
      <c r="GJX540" s="17"/>
      <c r="GJY540" s="17"/>
      <c r="GJZ540" s="17"/>
      <c r="GKA540" s="17"/>
      <c r="GKB540" s="17"/>
      <c r="GKC540" s="17"/>
      <c r="GKD540" s="17"/>
      <c r="GKE540" s="17"/>
      <c r="GKF540" s="17"/>
      <c r="GKG540" s="17"/>
      <c r="GKH540" s="17"/>
      <c r="GKI540" s="17"/>
      <c r="GKJ540" s="17"/>
      <c r="GKK540" s="17"/>
      <c r="GKL540" s="17"/>
      <c r="GKM540" s="17"/>
      <c r="GKN540" s="17"/>
      <c r="GKO540" s="17"/>
      <c r="GKP540" s="17"/>
      <c r="GKQ540" s="17"/>
      <c r="GKR540" s="17"/>
      <c r="GKS540" s="17"/>
      <c r="GKT540" s="17"/>
      <c r="GKU540" s="17"/>
      <c r="GKV540" s="17"/>
      <c r="GKW540" s="17"/>
      <c r="GKX540" s="17"/>
      <c r="GKY540" s="17"/>
      <c r="GKZ540" s="17"/>
      <c r="GLA540" s="17"/>
      <c r="GLB540" s="17"/>
      <c r="GLC540" s="17"/>
      <c r="GLD540" s="17"/>
      <c r="GLE540" s="17"/>
      <c r="GLF540" s="17"/>
      <c r="GLG540" s="17"/>
      <c r="GLH540" s="17"/>
      <c r="GLI540" s="17"/>
      <c r="GLJ540" s="17"/>
      <c r="GLK540" s="17"/>
      <c r="GLL540" s="17"/>
      <c r="GLM540" s="17"/>
      <c r="GLN540" s="17"/>
      <c r="GLO540" s="17"/>
      <c r="GLP540" s="17"/>
      <c r="GLQ540" s="17"/>
      <c r="GLR540" s="17"/>
      <c r="GLS540" s="17"/>
      <c r="GLT540" s="17"/>
      <c r="GLU540" s="17"/>
      <c r="GLV540" s="17"/>
      <c r="GLW540" s="17"/>
      <c r="GLX540" s="17"/>
      <c r="GLY540" s="17"/>
      <c r="GLZ540" s="17"/>
      <c r="GMA540" s="17"/>
      <c r="GMB540" s="17"/>
      <c r="GMC540" s="17"/>
      <c r="GMD540" s="17"/>
      <c r="GME540" s="17"/>
      <c r="GMF540" s="17"/>
      <c r="GMG540" s="17"/>
      <c r="GMH540" s="17"/>
      <c r="GMI540" s="17"/>
      <c r="GMJ540" s="17"/>
      <c r="GMK540" s="17"/>
      <c r="GML540" s="17"/>
      <c r="GMM540" s="17"/>
      <c r="GMN540" s="17"/>
      <c r="GMO540" s="17"/>
      <c r="GMP540" s="17"/>
      <c r="GMQ540" s="17"/>
      <c r="GMR540" s="17"/>
      <c r="GMS540" s="17"/>
      <c r="GMT540" s="17"/>
      <c r="GMU540" s="17"/>
      <c r="GMV540" s="17"/>
      <c r="GMW540" s="17"/>
      <c r="GMX540" s="17"/>
      <c r="GMY540" s="17"/>
      <c r="GMZ540" s="17"/>
      <c r="GNA540" s="17"/>
      <c r="GNB540" s="17"/>
      <c r="GNC540" s="17"/>
      <c r="GND540" s="17"/>
      <c r="GNE540" s="17"/>
      <c r="GNF540" s="17"/>
      <c r="GNG540" s="17"/>
      <c r="GNH540" s="17"/>
      <c r="GNI540" s="17"/>
      <c r="GNJ540" s="17"/>
      <c r="GNK540" s="17"/>
      <c r="GNL540" s="17"/>
      <c r="GNM540" s="17"/>
      <c r="GNN540" s="17"/>
      <c r="GNO540" s="17"/>
      <c r="GNP540" s="17"/>
      <c r="GNQ540" s="17"/>
      <c r="GNR540" s="17"/>
      <c r="GNS540" s="17"/>
      <c r="GNT540" s="17"/>
      <c r="GNU540" s="17"/>
      <c r="GNV540" s="17"/>
      <c r="GNW540" s="17"/>
      <c r="GNX540" s="17"/>
      <c r="GNY540" s="17"/>
      <c r="GNZ540" s="17"/>
      <c r="GOA540" s="17"/>
      <c r="GOB540" s="17"/>
      <c r="GOC540" s="17"/>
      <c r="GOD540" s="17"/>
      <c r="GOE540" s="17"/>
      <c r="GOF540" s="17"/>
      <c r="GOG540" s="17"/>
      <c r="GOH540" s="17"/>
      <c r="GOI540" s="17"/>
      <c r="GOJ540" s="17"/>
      <c r="GOK540" s="17"/>
      <c r="GOL540" s="17"/>
      <c r="GOM540" s="17"/>
      <c r="GON540" s="17"/>
      <c r="GOO540" s="17"/>
      <c r="GOP540" s="17"/>
      <c r="GOQ540" s="17"/>
      <c r="GOR540" s="17"/>
      <c r="GOS540" s="17"/>
      <c r="GOT540" s="17"/>
      <c r="GOU540" s="17"/>
      <c r="GOV540" s="17"/>
      <c r="GOW540" s="17"/>
      <c r="GOX540" s="17"/>
      <c r="GOY540" s="17"/>
      <c r="GOZ540" s="17"/>
      <c r="GPA540" s="17"/>
      <c r="GPB540" s="17"/>
      <c r="GPC540" s="17"/>
      <c r="GPD540" s="17"/>
      <c r="GPE540" s="17"/>
      <c r="GPF540" s="17"/>
      <c r="GPG540" s="17"/>
      <c r="GPH540" s="17"/>
      <c r="GPI540" s="17"/>
      <c r="GPJ540" s="17"/>
      <c r="GPK540" s="17"/>
      <c r="GPL540" s="17"/>
      <c r="GPM540" s="17"/>
      <c r="GPN540" s="17"/>
      <c r="GPO540" s="17"/>
      <c r="GPP540" s="17"/>
      <c r="GPQ540" s="17"/>
      <c r="GPR540" s="17"/>
      <c r="GPS540" s="17"/>
      <c r="GPT540" s="17"/>
      <c r="GPU540" s="17"/>
      <c r="GPV540" s="17"/>
      <c r="GPW540" s="17"/>
      <c r="GPX540" s="17"/>
      <c r="GPY540" s="17"/>
      <c r="GPZ540" s="17"/>
      <c r="GQA540" s="17"/>
      <c r="GQB540" s="17"/>
      <c r="GQC540" s="17"/>
      <c r="GQD540" s="17"/>
      <c r="GQE540" s="17"/>
      <c r="GQF540" s="17"/>
      <c r="GQG540" s="17"/>
      <c r="GQH540" s="17"/>
      <c r="GQI540" s="17"/>
      <c r="GQJ540" s="17"/>
      <c r="GQK540" s="17"/>
      <c r="GQL540" s="17"/>
      <c r="GQM540" s="17"/>
      <c r="GQN540" s="17"/>
      <c r="GQO540" s="17"/>
      <c r="GQP540" s="17"/>
      <c r="GQQ540" s="17"/>
      <c r="GQR540" s="17"/>
      <c r="GQS540" s="17"/>
      <c r="GQT540" s="17"/>
      <c r="GQU540" s="17"/>
      <c r="GQV540" s="17"/>
      <c r="GQW540" s="17"/>
      <c r="GQX540" s="17"/>
      <c r="GQY540" s="17"/>
      <c r="GQZ540" s="17"/>
      <c r="GRA540" s="17"/>
      <c r="GRB540" s="17"/>
      <c r="GRC540" s="17"/>
      <c r="GRD540" s="17"/>
      <c r="GRE540" s="17"/>
      <c r="GRF540" s="17"/>
      <c r="GRG540" s="17"/>
      <c r="GRH540" s="17"/>
      <c r="GRI540" s="17"/>
      <c r="GRJ540" s="17"/>
      <c r="GRK540" s="17"/>
      <c r="GRL540" s="17"/>
      <c r="GRM540" s="17"/>
      <c r="GRN540" s="17"/>
      <c r="GRO540" s="17"/>
      <c r="GRP540" s="17"/>
      <c r="GRQ540" s="17"/>
      <c r="GRR540" s="17"/>
      <c r="GRS540" s="17"/>
      <c r="GRT540" s="17"/>
      <c r="GRU540" s="17"/>
      <c r="GRV540" s="17"/>
      <c r="GRW540" s="17"/>
      <c r="GRX540" s="17"/>
      <c r="GRY540" s="17"/>
      <c r="GRZ540" s="17"/>
      <c r="GSA540" s="17"/>
      <c r="GSB540" s="17"/>
      <c r="GSC540" s="17"/>
      <c r="GSD540" s="17"/>
      <c r="GSE540" s="17"/>
      <c r="GSF540" s="17"/>
      <c r="GSG540" s="17"/>
      <c r="GSH540" s="17"/>
      <c r="GSI540" s="17"/>
      <c r="GSJ540" s="17"/>
      <c r="GSK540" s="17"/>
      <c r="GSL540" s="17"/>
      <c r="GSM540" s="17"/>
      <c r="GSN540" s="17"/>
      <c r="GSO540" s="17"/>
      <c r="GSP540" s="17"/>
      <c r="GSQ540" s="17"/>
      <c r="GSR540" s="17"/>
      <c r="GSS540" s="17"/>
      <c r="GST540" s="17"/>
      <c r="GSU540" s="17"/>
      <c r="GSV540" s="17"/>
      <c r="GSW540" s="17"/>
      <c r="GSX540" s="17"/>
      <c r="GSY540" s="17"/>
      <c r="GSZ540" s="17"/>
      <c r="GTA540" s="17"/>
      <c r="GTB540" s="17"/>
      <c r="GTC540" s="17"/>
      <c r="GTD540" s="17"/>
      <c r="GTE540" s="17"/>
      <c r="GTF540" s="17"/>
      <c r="GTG540" s="17"/>
      <c r="GTH540" s="17"/>
      <c r="GTI540" s="17"/>
      <c r="GTJ540" s="17"/>
      <c r="GTK540" s="17"/>
      <c r="GTL540" s="17"/>
      <c r="GTM540" s="17"/>
      <c r="GTN540" s="17"/>
      <c r="GTO540" s="17"/>
      <c r="GTP540" s="17"/>
      <c r="GTQ540" s="17"/>
      <c r="GTR540" s="17"/>
      <c r="GTS540" s="17"/>
      <c r="GTT540" s="17"/>
      <c r="GTU540" s="17"/>
      <c r="GTV540" s="17"/>
      <c r="GTW540" s="17"/>
      <c r="GTX540" s="17"/>
      <c r="GTY540" s="17"/>
      <c r="GTZ540" s="17"/>
      <c r="GUA540" s="17"/>
      <c r="GUB540" s="17"/>
      <c r="GUC540" s="17"/>
      <c r="GUD540" s="17"/>
      <c r="GUE540" s="17"/>
      <c r="GUF540" s="17"/>
      <c r="GUG540" s="17"/>
      <c r="GUH540" s="17"/>
      <c r="GUI540" s="17"/>
      <c r="GUJ540" s="17"/>
      <c r="GUK540" s="17"/>
      <c r="GUL540" s="17"/>
      <c r="GUM540" s="17"/>
      <c r="GUN540" s="17"/>
      <c r="GUO540" s="17"/>
      <c r="GUP540" s="17"/>
      <c r="GUQ540" s="17"/>
      <c r="GUR540" s="17"/>
      <c r="GUS540" s="17"/>
      <c r="GUT540" s="17"/>
      <c r="GUU540" s="17"/>
      <c r="GUV540" s="17"/>
      <c r="GUW540" s="17"/>
      <c r="GUX540" s="17"/>
      <c r="GUY540" s="17"/>
      <c r="GUZ540" s="17"/>
      <c r="GVA540" s="17"/>
      <c r="GVB540" s="17"/>
      <c r="GVC540" s="17"/>
      <c r="GVD540" s="17"/>
      <c r="GVE540" s="17"/>
      <c r="GVF540" s="17"/>
      <c r="GVG540" s="17"/>
      <c r="GVH540" s="17"/>
      <c r="GVI540" s="17"/>
      <c r="GVJ540" s="17"/>
      <c r="GVK540" s="17"/>
      <c r="GVL540" s="17"/>
      <c r="GVM540" s="17"/>
      <c r="GVN540" s="17"/>
      <c r="GVO540" s="17"/>
      <c r="GVP540" s="17"/>
      <c r="GVQ540" s="17"/>
      <c r="GVR540" s="17"/>
      <c r="GVS540" s="17"/>
      <c r="GVT540" s="17"/>
      <c r="GVU540" s="17"/>
      <c r="GVV540" s="17"/>
      <c r="GVW540" s="17"/>
      <c r="GVX540" s="17"/>
      <c r="GVY540" s="17"/>
      <c r="GVZ540" s="17"/>
      <c r="GWA540" s="17"/>
      <c r="GWB540" s="17"/>
      <c r="GWC540" s="17"/>
      <c r="GWD540" s="17"/>
      <c r="GWE540" s="17"/>
      <c r="GWF540" s="17"/>
      <c r="GWG540" s="17"/>
      <c r="GWH540" s="17"/>
      <c r="GWI540" s="17"/>
      <c r="GWJ540" s="17"/>
      <c r="GWK540" s="17"/>
      <c r="GWL540" s="17"/>
      <c r="GWM540" s="17"/>
      <c r="GWN540" s="17"/>
      <c r="GWO540" s="17"/>
      <c r="GWP540" s="17"/>
      <c r="GWQ540" s="17"/>
      <c r="GWR540" s="17"/>
      <c r="GWS540" s="17"/>
      <c r="GWT540" s="17"/>
      <c r="GWU540" s="17"/>
      <c r="GWV540" s="17"/>
      <c r="GWW540" s="17"/>
      <c r="GWX540" s="17"/>
      <c r="GWY540" s="17"/>
      <c r="GWZ540" s="17"/>
      <c r="GXA540" s="17"/>
      <c r="GXB540" s="17"/>
      <c r="GXC540" s="17"/>
      <c r="GXD540" s="17"/>
      <c r="GXE540" s="17"/>
      <c r="GXF540" s="17"/>
      <c r="GXG540" s="17"/>
      <c r="GXH540" s="17"/>
      <c r="GXI540" s="17"/>
      <c r="GXJ540" s="17"/>
      <c r="GXK540" s="17"/>
      <c r="GXL540" s="17"/>
      <c r="GXM540" s="17"/>
      <c r="GXN540" s="17"/>
      <c r="GXO540" s="17"/>
      <c r="GXP540" s="17"/>
      <c r="GXQ540" s="17"/>
      <c r="GXR540" s="17"/>
      <c r="GXS540" s="17"/>
      <c r="GXT540" s="17"/>
      <c r="GXU540" s="17"/>
      <c r="GXV540" s="17"/>
      <c r="GXW540" s="17"/>
      <c r="GXX540" s="17"/>
      <c r="GXY540" s="17"/>
      <c r="GXZ540" s="17"/>
      <c r="GYA540" s="17"/>
      <c r="GYB540" s="17"/>
      <c r="GYC540" s="17"/>
      <c r="GYD540" s="17"/>
      <c r="GYE540" s="17"/>
      <c r="GYF540" s="17"/>
      <c r="GYG540" s="17"/>
      <c r="GYH540" s="17"/>
      <c r="GYI540" s="17"/>
      <c r="GYJ540" s="17"/>
      <c r="GYK540" s="17"/>
      <c r="GYL540" s="17"/>
      <c r="GYM540" s="17"/>
      <c r="GYN540" s="17"/>
      <c r="GYO540" s="17"/>
      <c r="GYP540" s="17"/>
      <c r="GYQ540" s="17"/>
      <c r="GYR540" s="17"/>
      <c r="GYS540" s="17"/>
      <c r="GYT540" s="17"/>
      <c r="GYU540" s="17"/>
      <c r="GYV540" s="17"/>
      <c r="GYW540" s="17"/>
      <c r="GYX540" s="17"/>
      <c r="GYY540" s="17"/>
      <c r="GYZ540" s="17"/>
      <c r="GZA540" s="17"/>
      <c r="GZB540" s="17"/>
      <c r="GZC540" s="17"/>
      <c r="GZD540" s="17"/>
      <c r="GZE540" s="17"/>
      <c r="GZF540" s="17"/>
      <c r="GZG540" s="17"/>
      <c r="GZH540" s="17"/>
      <c r="GZI540" s="17"/>
      <c r="GZJ540" s="17"/>
      <c r="GZK540" s="17"/>
      <c r="GZL540" s="17"/>
      <c r="GZM540" s="17"/>
      <c r="GZN540" s="17"/>
      <c r="GZO540" s="17"/>
      <c r="GZP540" s="17"/>
      <c r="GZQ540" s="17"/>
      <c r="GZR540" s="17"/>
      <c r="GZS540" s="17"/>
      <c r="GZT540" s="17"/>
      <c r="GZU540" s="17"/>
      <c r="GZV540" s="17"/>
      <c r="GZW540" s="17"/>
      <c r="GZX540" s="17"/>
      <c r="GZY540" s="17"/>
      <c r="GZZ540" s="17"/>
      <c r="HAA540" s="17"/>
      <c r="HAB540" s="17"/>
      <c r="HAC540" s="17"/>
      <c r="HAD540" s="17"/>
      <c r="HAE540" s="17"/>
      <c r="HAF540" s="17"/>
      <c r="HAG540" s="17"/>
      <c r="HAH540" s="17"/>
      <c r="HAI540" s="17"/>
      <c r="HAJ540" s="17"/>
      <c r="HAK540" s="17"/>
      <c r="HAL540" s="17"/>
      <c r="HAM540" s="17"/>
      <c r="HAN540" s="17"/>
      <c r="HAO540" s="17"/>
      <c r="HAP540" s="17"/>
      <c r="HAQ540" s="17"/>
      <c r="HAR540" s="17"/>
      <c r="HAS540" s="17"/>
      <c r="HAT540" s="17"/>
      <c r="HAU540" s="17"/>
      <c r="HAV540" s="17"/>
      <c r="HAW540" s="17"/>
      <c r="HAX540" s="17"/>
      <c r="HAY540" s="17"/>
      <c r="HAZ540" s="17"/>
      <c r="HBA540" s="17"/>
      <c r="HBB540" s="17"/>
      <c r="HBC540" s="17"/>
      <c r="HBD540" s="17"/>
      <c r="HBE540" s="17"/>
      <c r="HBF540" s="17"/>
      <c r="HBG540" s="17"/>
      <c r="HBH540" s="17"/>
      <c r="HBI540" s="17"/>
      <c r="HBJ540" s="17"/>
      <c r="HBK540" s="17"/>
      <c r="HBL540" s="17"/>
      <c r="HBM540" s="17"/>
      <c r="HBN540" s="17"/>
      <c r="HBO540" s="17"/>
      <c r="HBP540" s="17"/>
      <c r="HBQ540" s="17"/>
      <c r="HBR540" s="17"/>
      <c r="HBS540" s="17"/>
      <c r="HBT540" s="17"/>
      <c r="HBU540" s="17"/>
      <c r="HBV540" s="17"/>
      <c r="HBW540" s="17"/>
      <c r="HBX540" s="17"/>
      <c r="HBY540" s="17"/>
      <c r="HBZ540" s="17"/>
      <c r="HCA540" s="17"/>
      <c r="HCB540" s="17"/>
      <c r="HCC540" s="17"/>
      <c r="HCD540" s="17"/>
      <c r="HCE540" s="17"/>
      <c r="HCF540" s="17"/>
      <c r="HCG540" s="17"/>
      <c r="HCH540" s="17"/>
      <c r="HCI540" s="17"/>
      <c r="HCJ540" s="17"/>
      <c r="HCK540" s="17"/>
      <c r="HCL540" s="17"/>
      <c r="HCM540" s="17"/>
      <c r="HCN540" s="17"/>
      <c r="HCO540" s="17"/>
      <c r="HCP540" s="17"/>
      <c r="HCQ540" s="17"/>
      <c r="HCR540" s="17"/>
      <c r="HCS540" s="17"/>
      <c r="HCT540" s="17"/>
      <c r="HCU540" s="17"/>
      <c r="HCV540" s="17"/>
      <c r="HCW540" s="17"/>
      <c r="HCX540" s="17"/>
      <c r="HCY540" s="17"/>
      <c r="HCZ540" s="17"/>
      <c r="HDA540" s="17"/>
      <c r="HDB540" s="17"/>
      <c r="HDC540" s="17"/>
      <c r="HDD540" s="17"/>
      <c r="HDE540" s="17"/>
      <c r="HDF540" s="17"/>
      <c r="HDG540" s="17"/>
      <c r="HDH540" s="17"/>
      <c r="HDI540" s="17"/>
      <c r="HDJ540" s="17"/>
      <c r="HDK540" s="17"/>
      <c r="HDL540" s="17"/>
      <c r="HDM540" s="17"/>
      <c r="HDN540" s="17"/>
      <c r="HDO540" s="17"/>
      <c r="HDP540" s="17"/>
      <c r="HDQ540" s="17"/>
      <c r="HDR540" s="17"/>
      <c r="HDS540" s="17"/>
      <c r="HDT540" s="17"/>
      <c r="HDU540" s="17"/>
      <c r="HDV540" s="17"/>
      <c r="HDW540" s="17"/>
      <c r="HDX540" s="17"/>
      <c r="HDY540" s="17"/>
      <c r="HDZ540" s="17"/>
      <c r="HEA540" s="17"/>
      <c r="HEB540" s="17"/>
      <c r="HEC540" s="17"/>
      <c r="HED540" s="17"/>
      <c r="HEE540" s="17"/>
      <c r="HEF540" s="17"/>
      <c r="HEG540" s="17"/>
      <c r="HEH540" s="17"/>
      <c r="HEI540" s="17"/>
      <c r="HEJ540" s="17"/>
      <c r="HEK540" s="17"/>
      <c r="HEL540" s="17"/>
      <c r="HEM540" s="17"/>
      <c r="HEN540" s="17"/>
      <c r="HEO540" s="17"/>
      <c r="HEP540" s="17"/>
      <c r="HEQ540" s="17"/>
      <c r="HER540" s="17"/>
      <c r="HES540" s="17"/>
      <c r="HET540" s="17"/>
      <c r="HEU540" s="17"/>
      <c r="HEV540" s="17"/>
      <c r="HEW540" s="17"/>
      <c r="HEX540" s="17"/>
      <c r="HEY540" s="17"/>
      <c r="HEZ540" s="17"/>
      <c r="HFA540" s="17"/>
      <c r="HFB540" s="17"/>
      <c r="HFC540" s="17"/>
      <c r="HFD540" s="17"/>
      <c r="HFE540" s="17"/>
      <c r="HFF540" s="17"/>
      <c r="HFG540" s="17"/>
      <c r="HFH540" s="17"/>
      <c r="HFI540" s="17"/>
      <c r="HFJ540" s="17"/>
      <c r="HFK540" s="17"/>
      <c r="HFL540" s="17"/>
      <c r="HFM540" s="17"/>
      <c r="HFN540" s="17"/>
      <c r="HFO540" s="17"/>
      <c r="HFP540" s="17"/>
      <c r="HFQ540" s="17"/>
      <c r="HFR540" s="17"/>
      <c r="HFS540" s="17"/>
      <c r="HFT540" s="17"/>
      <c r="HFU540" s="17"/>
      <c r="HFV540" s="17"/>
      <c r="HFW540" s="17"/>
      <c r="HFX540" s="17"/>
      <c r="HFY540" s="17"/>
      <c r="HFZ540" s="17"/>
      <c r="HGA540" s="17"/>
      <c r="HGB540" s="17"/>
      <c r="HGC540" s="17"/>
      <c r="HGD540" s="17"/>
      <c r="HGE540" s="17"/>
      <c r="HGF540" s="17"/>
      <c r="HGG540" s="17"/>
      <c r="HGH540" s="17"/>
      <c r="HGI540" s="17"/>
      <c r="HGJ540" s="17"/>
      <c r="HGK540" s="17"/>
      <c r="HGL540" s="17"/>
      <c r="HGM540" s="17"/>
      <c r="HGN540" s="17"/>
      <c r="HGO540" s="17"/>
      <c r="HGP540" s="17"/>
      <c r="HGQ540" s="17"/>
      <c r="HGR540" s="17"/>
      <c r="HGS540" s="17"/>
      <c r="HGT540" s="17"/>
      <c r="HGU540" s="17"/>
      <c r="HGV540" s="17"/>
      <c r="HGW540" s="17"/>
      <c r="HGX540" s="17"/>
      <c r="HGY540" s="17"/>
      <c r="HGZ540" s="17"/>
      <c r="HHA540" s="17"/>
      <c r="HHB540" s="17"/>
      <c r="HHC540" s="17"/>
      <c r="HHD540" s="17"/>
      <c r="HHE540" s="17"/>
      <c r="HHF540" s="17"/>
      <c r="HHG540" s="17"/>
      <c r="HHH540" s="17"/>
      <c r="HHI540" s="17"/>
      <c r="HHJ540" s="17"/>
      <c r="HHK540" s="17"/>
      <c r="HHL540" s="17"/>
      <c r="HHM540" s="17"/>
      <c r="HHN540" s="17"/>
      <c r="HHO540" s="17"/>
      <c r="HHP540" s="17"/>
      <c r="HHQ540" s="17"/>
      <c r="HHR540" s="17"/>
      <c r="HHS540" s="17"/>
      <c r="HHT540" s="17"/>
      <c r="HHU540" s="17"/>
      <c r="HHV540" s="17"/>
      <c r="HHW540" s="17"/>
      <c r="HHX540" s="17"/>
      <c r="HHY540" s="17"/>
      <c r="HHZ540" s="17"/>
      <c r="HIA540" s="17"/>
      <c r="HIB540" s="17"/>
      <c r="HIC540" s="17"/>
      <c r="HID540" s="17"/>
      <c r="HIE540" s="17"/>
      <c r="HIF540" s="17"/>
      <c r="HIG540" s="17"/>
      <c r="HIH540" s="17"/>
      <c r="HII540" s="17"/>
      <c r="HIJ540" s="17"/>
      <c r="HIK540" s="17"/>
      <c r="HIL540" s="17"/>
      <c r="HIM540" s="17"/>
      <c r="HIN540" s="17"/>
      <c r="HIO540" s="17"/>
      <c r="HIP540" s="17"/>
      <c r="HIQ540" s="17"/>
      <c r="HIR540" s="17"/>
      <c r="HIS540" s="17"/>
      <c r="HIT540" s="17"/>
      <c r="HIU540" s="17"/>
      <c r="HIV540" s="17"/>
      <c r="HIW540" s="17"/>
      <c r="HIX540" s="17"/>
      <c r="HIY540" s="17"/>
      <c r="HIZ540" s="17"/>
      <c r="HJA540" s="17"/>
      <c r="HJB540" s="17"/>
      <c r="HJC540" s="17"/>
      <c r="HJD540" s="17"/>
      <c r="HJE540" s="17"/>
      <c r="HJF540" s="17"/>
      <c r="HJG540" s="17"/>
      <c r="HJH540" s="17"/>
      <c r="HJI540" s="17"/>
      <c r="HJJ540" s="17"/>
      <c r="HJK540" s="17"/>
      <c r="HJL540" s="17"/>
      <c r="HJM540" s="17"/>
      <c r="HJN540" s="17"/>
      <c r="HJO540" s="17"/>
      <c r="HJP540" s="17"/>
      <c r="HJQ540" s="17"/>
      <c r="HJR540" s="17"/>
      <c r="HJS540" s="17"/>
      <c r="HJT540" s="17"/>
      <c r="HJU540" s="17"/>
      <c r="HJV540" s="17"/>
      <c r="HJW540" s="17"/>
      <c r="HJX540" s="17"/>
      <c r="HJY540" s="17"/>
      <c r="HJZ540" s="17"/>
      <c r="HKA540" s="17"/>
      <c r="HKB540" s="17"/>
      <c r="HKC540" s="17"/>
      <c r="HKD540" s="17"/>
      <c r="HKE540" s="17"/>
      <c r="HKF540" s="17"/>
      <c r="HKG540" s="17"/>
      <c r="HKH540" s="17"/>
      <c r="HKI540" s="17"/>
      <c r="HKJ540" s="17"/>
      <c r="HKK540" s="17"/>
      <c r="HKL540" s="17"/>
      <c r="HKM540" s="17"/>
      <c r="HKN540" s="17"/>
      <c r="HKO540" s="17"/>
      <c r="HKP540" s="17"/>
      <c r="HKQ540" s="17"/>
      <c r="HKR540" s="17"/>
      <c r="HKS540" s="17"/>
      <c r="HKT540" s="17"/>
      <c r="HKU540" s="17"/>
      <c r="HKV540" s="17"/>
      <c r="HKW540" s="17"/>
      <c r="HKX540" s="17"/>
      <c r="HKY540" s="17"/>
      <c r="HKZ540" s="17"/>
      <c r="HLA540" s="17"/>
      <c r="HLB540" s="17"/>
      <c r="HLC540" s="17"/>
      <c r="HLD540" s="17"/>
      <c r="HLE540" s="17"/>
      <c r="HLF540" s="17"/>
      <c r="HLG540" s="17"/>
      <c r="HLH540" s="17"/>
      <c r="HLI540" s="17"/>
      <c r="HLJ540" s="17"/>
      <c r="HLK540" s="17"/>
      <c r="HLL540" s="17"/>
      <c r="HLM540" s="17"/>
      <c r="HLN540" s="17"/>
      <c r="HLO540" s="17"/>
      <c r="HLP540" s="17"/>
      <c r="HLQ540" s="17"/>
      <c r="HLR540" s="17"/>
      <c r="HLS540" s="17"/>
      <c r="HLT540" s="17"/>
      <c r="HLU540" s="17"/>
      <c r="HLV540" s="17"/>
      <c r="HLW540" s="17"/>
      <c r="HLX540" s="17"/>
      <c r="HLY540" s="17"/>
      <c r="HLZ540" s="17"/>
      <c r="HMA540" s="17"/>
      <c r="HMB540" s="17"/>
      <c r="HMC540" s="17"/>
      <c r="HMD540" s="17"/>
      <c r="HME540" s="17"/>
      <c r="HMF540" s="17"/>
      <c r="HMG540" s="17"/>
      <c r="HMH540" s="17"/>
      <c r="HMI540" s="17"/>
      <c r="HMJ540" s="17"/>
      <c r="HMK540" s="17"/>
      <c r="HML540" s="17"/>
      <c r="HMM540" s="17"/>
      <c r="HMN540" s="17"/>
      <c r="HMO540" s="17"/>
      <c r="HMP540" s="17"/>
      <c r="HMQ540" s="17"/>
      <c r="HMR540" s="17"/>
      <c r="HMS540" s="17"/>
      <c r="HMT540" s="17"/>
      <c r="HMU540" s="17"/>
      <c r="HMV540" s="17"/>
      <c r="HMW540" s="17"/>
      <c r="HMX540" s="17"/>
      <c r="HMY540" s="17"/>
      <c r="HMZ540" s="17"/>
      <c r="HNA540" s="17"/>
      <c r="HNB540" s="17"/>
      <c r="HNC540" s="17"/>
      <c r="HND540" s="17"/>
      <c r="HNE540" s="17"/>
      <c r="HNF540" s="17"/>
      <c r="HNG540" s="17"/>
      <c r="HNH540" s="17"/>
      <c r="HNI540" s="17"/>
      <c r="HNJ540" s="17"/>
      <c r="HNK540" s="17"/>
      <c r="HNL540" s="17"/>
      <c r="HNM540" s="17"/>
      <c r="HNN540" s="17"/>
      <c r="HNO540" s="17"/>
      <c r="HNP540" s="17"/>
      <c r="HNQ540" s="17"/>
      <c r="HNR540" s="17"/>
      <c r="HNS540" s="17"/>
      <c r="HNT540" s="17"/>
      <c r="HNU540" s="17"/>
      <c r="HNV540" s="17"/>
      <c r="HNW540" s="17"/>
      <c r="HNX540" s="17"/>
      <c r="HNY540" s="17"/>
      <c r="HNZ540" s="17"/>
      <c r="HOA540" s="17"/>
      <c r="HOB540" s="17"/>
      <c r="HOC540" s="17"/>
      <c r="HOD540" s="17"/>
      <c r="HOE540" s="17"/>
      <c r="HOF540" s="17"/>
      <c r="HOG540" s="17"/>
      <c r="HOH540" s="17"/>
      <c r="HOI540" s="17"/>
      <c r="HOJ540" s="17"/>
      <c r="HOK540" s="17"/>
      <c r="HOL540" s="17"/>
      <c r="HOM540" s="17"/>
      <c r="HON540" s="17"/>
      <c r="HOO540" s="17"/>
      <c r="HOP540" s="17"/>
      <c r="HOQ540" s="17"/>
      <c r="HOR540" s="17"/>
      <c r="HOS540" s="17"/>
      <c r="HOT540" s="17"/>
      <c r="HOU540" s="17"/>
      <c r="HOV540" s="17"/>
      <c r="HOW540" s="17"/>
      <c r="HOX540" s="17"/>
      <c r="HOY540" s="17"/>
      <c r="HOZ540" s="17"/>
      <c r="HPA540" s="17"/>
      <c r="HPB540" s="17"/>
      <c r="HPC540" s="17"/>
      <c r="HPD540" s="17"/>
      <c r="HPE540" s="17"/>
      <c r="HPF540" s="17"/>
      <c r="HPG540" s="17"/>
      <c r="HPH540" s="17"/>
      <c r="HPI540" s="17"/>
      <c r="HPJ540" s="17"/>
      <c r="HPK540" s="17"/>
      <c r="HPL540" s="17"/>
      <c r="HPM540" s="17"/>
      <c r="HPN540" s="17"/>
      <c r="HPO540" s="17"/>
      <c r="HPP540" s="17"/>
      <c r="HPQ540" s="17"/>
      <c r="HPR540" s="17"/>
      <c r="HPS540" s="17"/>
      <c r="HPT540" s="17"/>
      <c r="HPU540" s="17"/>
      <c r="HPV540" s="17"/>
      <c r="HPW540" s="17"/>
      <c r="HPX540" s="17"/>
      <c r="HPY540" s="17"/>
      <c r="HPZ540" s="17"/>
      <c r="HQA540" s="17"/>
      <c r="HQB540" s="17"/>
      <c r="HQC540" s="17"/>
      <c r="HQD540" s="17"/>
      <c r="HQE540" s="17"/>
      <c r="HQF540" s="17"/>
      <c r="HQG540" s="17"/>
      <c r="HQH540" s="17"/>
      <c r="HQI540" s="17"/>
      <c r="HQJ540" s="17"/>
      <c r="HQK540" s="17"/>
      <c r="HQL540" s="17"/>
      <c r="HQM540" s="17"/>
      <c r="HQN540" s="17"/>
      <c r="HQO540" s="17"/>
      <c r="HQP540" s="17"/>
      <c r="HQQ540" s="17"/>
      <c r="HQR540" s="17"/>
      <c r="HQS540" s="17"/>
      <c r="HQT540" s="17"/>
      <c r="HQU540" s="17"/>
      <c r="HQV540" s="17"/>
      <c r="HQW540" s="17"/>
      <c r="HQX540" s="17"/>
      <c r="HQY540" s="17"/>
      <c r="HQZ540" s="17"/>
      <c r="HRA540" s="17"/>
      <c r="HRB540" s="17"/>
      <c r="HRC540" s="17"/>
      <c r="HRD540" s="17"/>
      <c r="HRE540" s="17"/>
      <c r="HRF540" s="17"/>
      <c r="HRG540" s="17"/>
      <c r="HRH540" s="17"/>
      <c r="HRI540" s="17"/>
      <c r="HRJ540" s="17"/>
      <c r="HRK540" s="17"/>
      <c r="HRL540" s="17"/>
      <c r="HRM540" s="17"/>
      <c r="HRN540" s="17"/>
      <c r="HRO540" s="17"/>
      <c r="HRP540" s="17"/>
      <c r="HRQ540" s="17"/>
      <c r="HRR540" s="17"/>
      <c r="HRS540" s="17"/>
      <c r="HRT540" s="17"/>
      <c r="HRU540" s="17"/>
      <c r="HRV540" s="17"/>
      <c r="HRW540" s="17"/>
      <c r="HRX540" s="17"/>
      <c r="HRY540" s="17"/>
      <c r="HRZ540" s="17"/>
      <c r="HSA540" s="17"/>
      <c r="HSB540" s="17"/>
      <c r="HSC540" s="17"/>
      <c r="HSD540" s="17"/>
      <c r="HSE540" s="17"/>
      <c r="HSF540" s="17"/>
      <c r="HSG540" s="17"/>
      <c r="HSH540" s="17"/>
      <c r="HSI540" s="17"/>
      <c r="HSJ540" s="17"/>
      <c r="HSK540" s="17"/>
      <c r="HSL540" s="17"/>
      <c r="HSM540" s="17"/>
      <c r="HSN540" s="17"/>
      <c r="HSO540" s="17"/>
      <c r="HSP540" s="17"/>
      <c r="HSQ540" s="17"/>
      <c r="HSR540" s="17"/>
      <c r="HSS540" s="17"/>
      <c r="HST540" s="17"/>
      <c r="HSU540" s="17"/>
      <c r="HSV540" s="17"/>
      <c r="HSW540" s="17"/>
      <c r="HSX540" s="17"/>
      <c r="HSY540" s="17"/>
      <c r="HSZ540" s="17"/>
      <c r="HTA540" s="17"/>
      <c r="HTB540" s="17"/>
      <c r="HTC540" s="17"/>
      <c r="HTD540" s="17"/>
      <c r="HTE540" s="17"/>
      <c r="HTF540" s="17"/>
      <c r="HTG540" s="17"/>
      <c r="HTH540" s="17"/>
      <c r="HTI540" s="17"/>
      <c r="HTJ540" s="17"/>
      <c r="HTK540" s="17"/>
      <c r="HTL540" s="17"/>
      <c r="HTM540" s="17"/>
      <c r="HTN540" s="17"/>
      <c r="HTO540" s="17"/>
      <c r="HTP540" s="17"/>
      <c r="HTQ540" s="17"/>
      <c r="HTR540" s="17"/>
      <c r="HTS540" s="17"/>
      <c r="HTT540" s="17"/>
      <c r="HTU540" s="17"/>
      <c r="HTV540" s="17"/>
      <c r="HTW540" s="17"/>
      <c r="HTX540" s="17"/>
      <c r="HTY540" s="17"/>
      <c r="HTZ540" s="17"/>
      <c r="HUA540" s="17"/>
      <c r="HUB540" s="17"/>
      <c r="HUC540" s="17"/>
      <c r="HUD540" s="17"/>
      <c r="HUE540" s="17"/>
      <c r="HUF540" s="17"/>
      <c r="HUG540" s="17"/>
      <c r="HUH540" s="17"/>
      <c r="HUI540" s="17"/>
      <c r="HUJ540" s="17"/>
      <c r="HUK540" s="17"/>
      <c r="HUL540" s="17"/>
      <c r="HUM540" s="17"/>
      <c r="HUN540" s="17"/>
      <c r="HUO540" s="17"/>
      <c r="HUP540" s="17"/>
      <c r="HUQ540" s="17"/>
      <c r="HUR540" s="17"/>
      <c r="HUS540" s="17"/>
      <c r="HUT540" s="17"/>
      <c r="HUU540" s="17"/>
      <c r="HUV540" s="17"/>
      <c r="HUW540" s="17"/>
      <c r="HUX540" s="17"/>
      <c r="HUY540" s="17"/>
      <c r="HUZ540" s="17"/>
      <c r="HVA540" s="17"/>
      <c r="HVB540" s="17"/>
      <c r="HVC540" s="17"/>
      <c r="HVD540" s="17"/>
      <c r="HVE540" s="17"/>
      <c r="HVF540" s="17"/>
      <c r="HVG540" s="17"/>
      <c r="HVH540" s="17"/>
      <c r="HVI540" s="17"/>
      <c r="HVJ540" s="17"/>
      <c r="HVK540" s="17"/>
      <c r="HVL540" s="17"/>
      <c r="HVM540" s="17"/>
      <c r="HVN540" s="17"/>
      <c r="HVO540" s="17"/>
      <c r="HVP540" s="17"/>
      <c r="HVQ540" s="17"/>
      <c r="HVR540" s="17"/>
      <c r="HVS540" s="17"/>
      <c r="HVT540" s="17"/>
      <c r="HVU540" s="17"/>
      <c r="HVV540" s="17"/>
      <c r="HVW540" s="17"/>
      <c r="HVX540" s="17"/>
      <c r="HVY540" s="17"/>
      <c r="HVZ540" s="17"/>
      <c r="HWA540" s="17"/>
      <c r="HWB540" s="17"/>
      <c r="HWC540" s="17"/>
      <c r="HWD540" s="17"/>
      <c r="HWE540" s="17"/>
      <c r="HWF540" s="17"/>
      <c r="HWG540" s="17"/>
      <c r="HWH540" s="17"/>
      <c r="HWI540" s="17"/>
      <c r="HWJ540" s="17"/>
      <c r="HWK540" s="17"/>
      <c r="HWL540" s="17"/>
      <c r="HWM540" s="17"/>
      <c r="HWN540" s="17"/>
      <c r="HWO540" s="17"/>
      <c r="HWP540" s="17"/>
      <c r="HWQ540" s="17"/>
      <c r="HWR540" s="17"/>
      <c r="HWS540" s="17"/>
      <c r="HWT540" s="17"/>
      <c r="HWU540" s="17"/>
      <c r="HWV540" s="17"/>
      <c r="HWW540" s="17"/>
      <c r="HWX540" s="17"/>
      <c r="HWY540" s="17"/>
      <c r="HWZ540" s="17"/>
      <c r="HXA540" s="17"/>
      <c r="HXB540" s="17"/>
      <c r="HXC540" s="17"/>
      <c r="HXD540" s="17"/>
      <c r="HXE540" s="17"/>
      <c r="HXF540" s="17"/>
      <c r="HXG540" s="17"/>
      <c r="HXH540" s="17"/>
      <c r="HXI540" s="17"/>
      <c r="HXJ540" s="17"/>
      <c r="HXK540" s="17"/>
      <c r="HXL540" s="17"/>
      <c r="HXM540" s="17"/>
      <c r="HXN540" s="17"/>
      <c r="HXO540" s="17"/>
      <c r="HXP540" s="17"/>
      <c r="HXQ540" s="17"/>
      <c r="HXR540" s="17"/>
      <c r="HXS540" s="17"/>
      <c r="HXT540" s="17"/>
      <c r="HXU540" s="17"/>
      <c r="HXV540" s="17"/>
      <c r="HXW540" s="17"/>
      <c r="HXX540" s="17"/>
      <c r="HXY540" s="17"/>
      <c r="HXZ540" s="17"/>
      <c r="HYA540" s="17"/>
      <c r="HYB540" s="17"/>
      <c r="HYC540" s="17"/>
      <c r="HYD540" s="17"/>
      <c r="HYE540" s="17"/>
      <c r="HYF540" s="17"/>
      <c r="HYG540" s="17"/>
      <c r="HYH540" s="17"/>
      <c r="HYI540" s="17"/>
      <c r="HYJ540" s="17"/>
      <c r="HYK540" s="17"/>
      <c r="HYL540" s="17"/>
      <c r="HYM540" s="17"/>
      <c r="HYN540" s="17"/>
      <c r="HYO540" s="17"/>
      <c r="HYP540" s="17"/>
      <c r="HYQ540" s="17"/>
      <c r="HYR540" s="17"/>
      <c r="HYS540" s="17"/>
      <c r="HYT540" s="17"/>
      <c r="HYU540" s="17"/>
      <c r="HYV540" s="17"/>
      <c r="HYW540" s="17"/>
      <c r="HYX540" s="17"/>
      <c r="HYY540" s="17"/>
      <c r="HYZ540" s="17"/>
      <c r="HZA540" s="17"/>
      <c r="HZB540" s="17"/>
      <c r="HZC540" s="17"/>
      <c r="HZD540" s="17"/>
      <c r="HZE540" s="17"/>
      <c r="HZF540" s="17"/>
      <c r="HZG540" s="17"/>
      <c r="HZH540" s="17"/>
      <c r="HZI540" s="17"/>
      <c r="HZJ540" s="17"/>
      <c r="HZK540" s="17"/>
      <c r="HZL540" s="17"/>
      <c r="HZM540" s="17"/>
      <c r="HZN540" s="17"/>
      <c r="HZO540" s="17"/>
      <c r="HZP540" s="17"/>
      <c r="HZQ540" s="17"/>
      <c r="HZR540" s="17"/>
      <c r="HZS540" s="17"/>
      <c r="HZT540" s="17"/>
      <c r="HZU540" s="17"/>
      <c r="HZV540" s="17"/>
      <c r="HZW540" s="17"/>
      <c r="HZX540" s="17"/>
      <c r="HZY540" s="17"/>
      <c r="HZZ540" s="17"/>
      <c r="IAA540" s="17"/>
      <c r="IAB540" s="17"/>
      <c r="IAC540" s="17"/>
      <c r="IAD540" s="17"/>
      <c r="IAE540" s="17"/>
      <c r="IAF540" s="17"/>
      <c r="IAG540" s="17"/>
      <c r="IAH540" s="17"/>
      <c r="IAI540" s="17"/>
      <c r="IAJ540" s="17"/>
      <c r="IAK540" s="17"/>
      <c r="IAL540" s="17"/>
      <c r="IAM540" s="17"/>
      <c r="IAN540" s="17"/>
      <c r="IAO540" s="17"/>
      <c r="IAP540" s="17"/>
      <c r="IAQ540" s="17"/>
      <c r="IAR540" s="17"/>
      <c r="IAS540" s="17"/>
      <c r="IAT540" s="17"/>
      <c r="IAU540" s="17"/>
      <c r="IAV540" s="17"/>
      <c r="IAW540" s="17"/>
      <c r="IAX540" s="17"/>
      <c r="IAY540" s="17"/>
      <c r="IAZ540" s="17"/>
      <c r="IBA540" s="17"/>
      <c r="IBB540" s="17"/>
      <c r="IBC540" s="17"/>
      <c r="IBD540" s="17"/>
      <c r="IBE540" s="17"/>
      <c r="IBF540" s="17"/>
      <c r="IBG540" s="17"/>
      <c r="IBH540" s="17"/>
      <c r="IBI540" s="17"/>
      <c r="IBJ540" s="17"/>
      <c r="IBK540" s="17"/>
      <c r="IBL540" s="17"/>
      <c r="IBM540" s="17"/>
      <c r="IBN540" s="17"/>
      <c r="IBO540" s="17"/>
      <c r="IBP540" s="17"/>
      <c r="IBQ540" s="17"/>
      <c r="IBR540" s="17"/>
      <c r="IBS540" s="17"/>
      <c r="IBT540" s="17"/>
      <c r="IBU540" s="17"/>
      <c r="IBV540" s="17"/>
      <c r="IBW540" s="17"/>
      <c r="IBX540" s="17"/>
      <c r="IBY540" s="17"/>
      <c r="IBZ540" s="17"/>
      <c r="ICA540" s="17"/>
      <c r="ICB540" s="17"/>
      <c r="ICC540" s="17"/>
      <c r="ICD540" s="17"/>
      <c r="ICE540" s="17"/>
      <c r="ICF540" s="17"/>
      <c r="ICG540" s="17"/>
      <c r="ICH540" s="17"/>
      <c r="ICI540" s="17"/>
      <c r="ICJ540" s="17"/>
      <c r="ICK540" s="17"/>
      <c r="ICL540" s="17"/>
      <c r="ICM540" s="17"/>
      <c r="ICN540" s="17"/>
      <c r="ICO540" s="17"/>
      <c r="ICP540" s="17"/>
      <c r="ICQ540" s="17"/>
      <c r="ICR540" s="17"/>
      <c r="ICS540" s="17"/>
      <c r="ICT540" s="17"/>
      <c r="ICU540" s="17"/>
      <c r="ICV540" s="17"/>
      <c r="ICW540" s="17"/>
      <c r="ICX540" s="17"/>
      <c r="ICY540" s="17"/>
      <c r="ICZ540" s="17"/>
      <c r="IDA540" s="17"/>
      <c r="IDB540" s="17"/>
      <c r="IDC540" s="17"/>
      <c r="IDD540" s="17"/>
      <c r="IDE540" s="17"/>
      <c r="IDF540" s="17"/>
      <c r="IDG540" s="17"/>
      <c r="IDH540" s="17"/>
      <c r="IDI540" s="17"/>
      <c r="IDJ540" s="17"/>
      <c r="IDK540" s="17"/>
      <c r="IDL540" s="17"/>
      <c r="IDM540" s="17"/>
      <c r="IDN540" s="17"/>
      <c r="IDO540" s="17"/>
      <c r="IDP540" s="17"/>
      <c r="IDQ540" s="17"/>
      <c r="IDR540" s="17"/>
      <c r="IDS540" s="17"/>
      <c r="IDT540" s="17"/>
      <c r="IDU540" s="17"/>
      <c r="IDV540" s="17"/>
      <c r="IDW540" s="17"/>
      <c r="IDX540" s="17"/>
      <c r="IDY540" s="17"/>
      <c r="IDZ540" s="17"/>
      <c r="IEA540" s="17"/>
      <c r="IEB540" s="17"/>
      <c r="IEC540" s="17"/>
      <c r="IED540" s="17"/>
      <c r="IEE540" s="17"/>
      <c r="IEF540" s="17"/>
      <c r="IEG540" s="17"/>
      <c r="IEH540" s="17"/>
      <c r="IEI540" s="17"/>
      <c r="IEJ540" s="17"/>
      <c r="IEK540" s="17"/>
      <c r="IEL540" s="17"/>
      <c r="IEM540" s="17"/>
      <c r="IEN540" s="17"/>
      <c r="IEO540" s="17"/>
      <c r="IEP540" s="17"/>
      <c r="IEQ540" s="17"/>
      <c r="IER540" s="17"/>
      <c r="IES540" s="17"/>
      <c r="IET540" s="17"/>
      <c r="IEU540" s="17"/>
      <c r="IEV540" s="17"/>
      <c r="IEW540" s="17"/>
      <c r="IEX540" s="17"/>
      <c r="IEY540" s="17"/>
      <c r="IEZ540" s="17"/>
      <c r="IFA540" s="17"/>
      <c r="IFB540" s="17"/>
      <c r="IFC540" s="17"/>
      <c r="IFD540" s="17"/>
      <c r="IFE540" s="17"/>
      <c r="IFF540" s="17"/>
      <c r="IFG540" s="17"/>
      <c r="IFH540" s="17"/>
      <c r="IFI540" s="17"/>
      <c r="IFJ540" s="17"/>
      <c r="IFK540" s="17"/>
      <c r="IFL540" s="17"/>
      <c r="IFM540" s="17"/>
      <c r="IFN540" s="17"/>
      <c r="IFO540" s="17"/>
      <c r="IFP540" s="17"/>
      <c r="IFQ540" s="17"/>
      <c r="IFR540" s="17"/>
      <c r="IFS540" s="17"/>
      <c r="IFT540" s="17"/>
      <c r="IFU540" s="17"/>
      <c r="IFV540" s="17"/>
      <c r="IFW540" s="17"/>
      <c r="IFX540" s="17"/>
      <c r="IFY540" s="17"/>
      <c r="IFZ540" s="17"/>
      <c r="IGA540" s="17"/>
      <c r="IGB540" s="17"/>
      <c r="IGC540" s="17"/>
      <c r="IGD540" s="17"/>
      <c r="IGE540" s="17"/>
      <c r="IGF540" s="17"/>
      <c r="IGG540" s="17"/>
      <c r="IGH540" s="17"/>
      <c r="IGI540" s="17"/>
      <c r="IGJ540" s="17"/>
      <c r="IGK540" s="17"/>
      <c r="IGL540" s="17"/>
      <c r="IGM540" s="17"/>
      <c r="IGN540" s="17"/>
      <c r="IGO540" s="17"/>
      <c r="IGP540" s="17"/>
      <c r="IGQ540" s="17"/>
      <c r="IGR540" s="17"/>
      <c r="IGS540" s="17"/>
      <c r="IGT540" s="17"/>
      <c r="IGU540" s="17"/>
      <c r="IGV540" s="17"/>
      <c r="IGW540" s="17"/>
      <c r="IGX540" s="17"/>
      <c r="IGY540" s="17"/>
      <c r="IGZ540" s="17"/>
      <c r="IHA540" s="17"/>
      <c r="IHB540" s="17"/>
      <c r="IHC540" s="17"/>
      <c r="IHD540" s="17"/>
      <c r="IHE540" s="17"/>
      <c r="IHF540" s="17"/>
      <c r="IHG540" s="17"/>
      <c r="IHH540" s="17"/>
      <c r="IHI540" s="17"/>
      <c r="IHJ540" s="17"/>
      <c r="IHK540" s="17"/>
      <c r="IHL540" s="17"/>
      <c r="IHM540" s="17"/>
      <c r="IHN540" s="17"/>
      <c r="IHO540" s="17"/>
      <c r="IHP540" s="17"/>
      <c r="IHQ540" s="17"/>
      <c r="IHR540" s="17"/>
      <c r="IHS540" s="17"/>
      <c r="IHT540" s="17"/>
      <c r="IHU540" s="17"/>
      <c r="IHV540" s="17"/>
      <c r="IHW540" s="17"/>
      <c r="IHX540" s="17"/>
      <c r="IHY540" s="17"/>
      <c r="IHZ540" s="17"/>
      <c r="IIA540" s="17"/>
      <c r="IIB540" s="17"/>
      <c r="IIC540" s="17"/>
      <c r="IID540" s="17"/>
      <c r="IIE540" s="17"/>
      <c r="IIF540" s="17"/>
      <c r="IIG540" s="17"/>
      <c r="IIH540" s="17"/>
      <c r="III540" s="17"/>
      <c r="IIJ540" s="17"/>
      <c r="IIK540" s="17"/>
      <c r="IIL540" s="17"/>
      <c r="IIM540" s="17"/>
      <c r="IIN540" s="17"/>
      <c r="IIO540" s="17"/>
      <c r="IIP540" s="17"/>
      <c r="IIQ540" s="17"/>
      <c r="IIR540" s="17"/>
      <c r="IIS540" s="17"/>
      <c r="IIT540" s="17"/>
      <c r="IIU540" s="17"/>
      <c r="IIV540" s="17"/>
      <c r="IIW540" s="17"/>
      <c r="IIX540" s="17"/>
      <c r="IIY540" s="17"/>
      <c r="IIZ540" s="17"/>
      <c r="IJA540" s="17"/>
      <c r="IJB540" s="17"/>
      <c r="IJC540" s="17"/>
      <c r="IJD540" s="17"/>
      <c r="IJE540" s="17"/>
      <c r="IJF540" s="17"/>
      <c r="IJG540" s="17"/>
      <c r="IJH540" s="17"/>
      <c r="IJI540" s="17"/>
      <c r="IJJ540" s="17"/>
      <c r="IJK540" s="17"/>
      <c r="IJL540" s="17"/>
      <c r="IJM540" s="17"/>
      <c r="IJN540" s="17"/>
      <c r="IJO540" s="17"/>
      <c r="IJP540" s="17"/>
      <c r="IJQ540" s="17"/>
      <c r="IJR540" s="17"/>
      <c r="IJS540" s="17"/>
      <c r="IJT540" s="17"/>
      <c r="IJU540" s="17"/>
      <c r="IJV540" s="17"/>
      <c r="IJW540" s="17"/>
      <c r="IJX540" s="17"/>
      <c r="IJY540" s="17"/>
      <c r="IJZ540" s="17"/>
      <c r="IKA540" s="17"/>
      <c r="IKB540" s="17"/>
      <c r="IKC540" s="17"/>
      <c r="IKD540" s="17"/>
      <c r="IKE540" s="17"/>
      <c r="IKF540" s="17"/>
      <c r="IKG540" s="17"/>
      <c r="IKH540" s="17"/>
      <c r="IKI540" s="17"/>
      <c r="IKJ540" s="17"/>
      <c r="IKK540" s="17"/>
      <c r="IKL540" s="17"/>
      <c r="IKM540" s="17"/>
      <c r="IKN540" s="17"/>
      <c r="IKO540" s="17"/>
      <c r="IKP540" s="17"/>
      <c r="IKQ540" s="17"/>
      <c r="IKR540" s="17"/>
      <c r="IKS540" s="17"/>
      <c r="IKT540" s="17"/>
      <c r="IKU540" s="17"/>
      <c r="IKV540" s="17"/>
      <c r="IKW540" s="17"/>
      <c r="IKX540" s="17"/>
      <c r="IKY540" s="17"/>
      <c r="IKZ540" s="17"/>
      <c r="ILA540" s="17"/>
      <c r="ILB540" s="17"/>
      <c r="ILC540" s="17"/>
      <c r="ILD540" s="17"/>
      <c r="ILE540" s="17"/>
      <c r="ILF540" s="17"/>
      <c r="ILG540" s="17"/>
      <c r="ILH540" s="17"/>
      <c r="ILI540" s="17"/>
      <c r="ILJ540" s="17"/>
      <c r="ILK540" s="17"/>
      <c r="ILL540" s="17"/>
      <c r="ILM540" s="17"/>
      <c r="ILN540" s="17"/>
      <c r="ILO540" s="17"/>
      <c r="ILP540" s="17"/>
      <c r="ILQ540" s="17"/>
      <c r="ILR540" s="17"/>
      <c r="ILS540" s="17"/>
      <c r="ILT540" s="17"/>
      <c r="ILU540" s="17"/>
      <c r="ILV540" s="17"/>
      <c r="ILW540" s="17"/>
      <c r="ILX540" s="17"/>
      <c r="ILY540" s="17"/>
      <c r="ILZ540" s="17"/>
      <c r="IMA540" s="17"/>
      <c r="IMB540" s="17"/>
      <c r="IMC540" s="17"/>
      <c r="IMD540" s="17"/>
      <c r="IME540" s="17"/>
      <c r="IMF540" s="17"/>
      <c r="IMG540" s="17"/>
      <c r="IMH540" s="17"/>
      <c r="IMI540" s="17"/>
      <c r="IMJ540" s="17"/>
      <c r="IMK540" s="17"/>
      <c r="IML540" s="17"/>
      <c r="IMM540" s="17"/>
      <c r="IMN540" s="17"/>
      <c r="IMO540" s="17"/>
      <c r="IMP540" s="17"/>
      <c r="IMQ540" s="17"/>
      <c r="IMR540" s="17"/>
      <c r="IMS540" s="17"/>
      <c r="IMT540" s="17"/>
      <c r="IMU540" s="17"/>
      <c r="IMV540" s="17"/>
      <c r="IMW540" s="17"/>
      <c r="IMX540" s="17"/>
      <c r="IMY540" s="17"/>
      <c r="IMZ540" s="17"/>
      <c r="INA540" s="17"/>
      <c r="INB540" s="17"/>
      <c r="INC540" s="17"/>
      <c r="IND540" s="17"/>
      <c r="INE540" s="17"/>
      <c r="INF540" s="17"/>
      <c r="ING540" s="17"/>
      <c r="INH540" s="17"/>
      <c r="INI540" s="17"/>
      <c r="INJ540" s="17"/>
      <c r="INK540" s="17"/>
      <c r="INL540" s="17"/>
      <c r="INM540" s="17"/>
      <c r="INN540" s="17"/>
      <c r="INO540" s="17"/>
      <c r="INP540" s="17"/>
      <c r="INQ540" s="17"/>
      <c r="INR540" s="17"/>
      <c r="INS540" s="17"/>
      <c r="INT540" s="17"/>
      <c r="INU540" s="17"/>
      <c r="INV540" s="17"/>
      <c r="INW540" s="17"/>
      <c r="INX540" s="17"/>
      <c r="INY540" s="17"/>
      <c r="INZ540" s="17"/>
      <c r="IOA540" s="17"/>
      <c r="IOB540" s="17"/>
      <c r="IOC540" s="17"/>
      <c r="IOD540" s="17"/>
      <c r="IOE540" s="17"/>
      <c r="IOF540" s="17"/>
      <c r="IOG540" s="17"/>
      <c r="IOH540" s="17"/>
      <c r="IOI540" s="17"/>
      <c r="IOJ540" s="17"/>
      <c r="IOK540" s="17"/>
      <c r="IOL540" s="17"/>
      <c r="IOM540" s="17"/>
      <c r="ION540" s="17"/>
      <c r="IOO540" s="17"/>
      <c r="IOP540" s="17"/>
      <c r="IOQ540" s="17"/>
      <c r="IOR540" s="17"/>
      <c r="IOS540" s="17"/>
      <c r="IOT540" s="17"/>
      <c r="IOU540" s="17"/>
      <c r="IOV540" s="17"/>
      <c r="IOW540" s="17"/>
      <c r="IOX540" s="17"/>
      <c r="IOY540" s="17"/>
      <c r="IOZ540" s="17"/>
      <c r="IPA540" s="17"/>
      <c r="IPB540" s="17"/>
      <c r="IPC540" s="17"/>
      <c r="IPD540" s="17"/>
      <c r="IPE540" s="17"/>
      <c r="IPF540" s="17"/>
      <c r="IPG540" s="17"/>
      <c r="IPH540" s="17"/>
      <c r="IPI540" s="17"/>
      <c r="IPJ540" s="17"/>
      <c r="IPK540" s="17"/>
      <c r="IPL540" s="17"/>
      <c r="IPM540" s="17"/>
      <c r="IPN540" s="17"/>
      <c r="IPO540" s="17"/>
      <c r="IPP540" s="17"/>
      <c r="IPQ540" s="17"/>
      <c r="IPR540" s="17"/>
      <c r="IPS540" s="17"/>
      <c r="IPT540" s="17"/>
      <c r="IPU540" s="17"/>
      <c r="IPV540" s="17"/>
      <c r="IPW540" s="17"/>
      <c r="IPX540" s="17"/>
      <c r="IPY540" s="17"/>
      <c r="IPZ540" s="17"/>
      <c r="IQA540" s="17"/>
      <c r="IQB540" s="17"/>
      <c r="IQC540" s="17"/>
      <c r="IQD540" s="17"/>
      <c r="IQE540" s="17"/>
      <c r="IQF540" s="17"/>
      <c r="IQG540" s="17"/>
      <c r="IQH540" s="17"/>
      <c r="IQI540" s="17"/>
      <c r="IQJ540" s="17"/>
      <c r="IQK540" s="17"/>
      <c r="IQL540" s="17"/>
      <c r="IQM540" s="17"/>
      <c r="IQN540" s="17"/>
      <c r="IQO540" s="17"/>
      <c r="IQP540" s="17"/>
      <c r="IQQ540" s="17"/>
      <c r="IQR540" s="17"/>
      <c r="IQS540" s="17"/>
      <c r="IQT540" s="17"/>
      <c r="IQU540" s="17"/>
      <c r="IQV540" s="17"/>
      <c r="IQW540" s="17"/>
      <c r="IQX540" s="17"/>
      <c r="IQY540" s="17"/>
      <c r="IQZ540" s="17"/>
      <c r="IRA540" s="17"/>
      <c r="IRB540" s="17"/>
      <c r="IRC540" s="17"/>
      <c r="IRD540" s="17"/>
      <c r="IRE540" s="17"/>
      <c r="IRF540" s="17"/>
      <c r="IRG540" s="17"/>
      <c r="IRH540" s="17"/>
      <c r="IRI540" s="17"/>
      <c r="IRJ540" s="17"/>
      <c r="IRK540" s="17"/>
      <c r="IRL540" s="17"/>
      <c r="IRM540" s="17"/>
      <c r="IRN540" s="17"/>
      <c r="IRO540" s="17"/>
      <c r="IRP540" s="17"/>
      <c r="IRQ540" s="17"/>
      <c r="IRR540" s="17"/>
      <c r="IRS540" s="17"/>
      <c r="IRT540" s="17"/>
      <c r="IRU540" s="17"/>
      <c r="IRV540" s="17"/>
      <c r="IRW540" s="17"/>
      <c r="IRX540" s="17"/>
      <c r="IRY540" s="17"/>
      <c r="IRZ540" s="17"/>
      <c r="ISA540" s="17"/>
      <c r="ISB540" s="17"/>
      <c r="ISC540" s="17"/>
      <c r="ISD540" s="17"/>
      <c r="ISE540" s="17"/>
      <c r="ISF540" s="17"/>
      <c r="ISG540" s="17"/>
      <c r="ISH540" s="17"/>
      <c r="ISI540" s="17"/>
      <c r="ISJ540" s="17"/>
      <c r="ISK540" s="17"/>
      <c r="ISL540" s="17"/>
      <c r="ISM540" s="17"/>
      <c r="ISN540" s="17"/>
      <c r="ISO540" s="17"/>
      <c r="ISP540" s="17"/>
      <c r="ISQ540" s="17"/>
      <c r="ISR540" s="17"/>
      <c r="ISS540" s="17"/>
      <c r="IST540" s="17"/>
      <c r="ISU540" s="17"/>
      <c r="ISV540" s="17"/>
      <c r="ISW540" s="17"/>
      <c r="ISX540" s="17"/>
      <c r="ISY540" s="17"/>
      <c r="ISZ540" s="17"/>
      <c r="ITA540" s="17"/>
      <c r="ITB540" s="17"/>
      <c r="ITC540" s="17"/>
      <c r="ITD540" s="17"/>
      <c r="ITE540" s="17"/>
      <c r="ITF540" s="17"/>
      <c r="ITG540" s="17"/>
      <c r="ITH540" s="17"/>
      <c r="ITI540" s="17"/>
      <c r="ITJ540" s="17"/>
      <c r="ITK540" s="17"/>
      <c r="ITL540" s="17"/>
      <c r="ITM540" s="17"/>
      <c r="ITN540" s="17"/>
      <c r="ITO540" s="17"/>
      <c r="ITP540" s="17"/>
      <c r="ITQ540" s="17"/>
      <c r="ITR540" s="17"/>
      <c r="ITS540" s="17"/>
      <c r="ITT540" s="17"/>
      <c r="ITU540" s="17"/>
      <c r="ITV540" s="17"/>
      <c r="ITW540" s="17"/>
      <c r="ITX540" s="17"/>
      <c r="ITY540" s="17"/>
      <c r="ITZ540" s="17"/>
      <c r="IUA540" s="17"/>
      <c r="IUB540" s="17"/>
      <c r="IUC540" s="17"/>
      <c r="IUD540" s="17"/>
      <c r="IUE540" s="17"/>
      <c r="IUF540" s="17"/>
      <c r="IUG540" s="17"/>
      <c r="IUH540" s="17"/>
      <c r="IUI540" s="17"/>
      <c r="IUJ540" s="17"/>
      <c r="IUK540" s="17"/>
      <c r="IUL540" s="17"/>
      <c r="IUM540" s="17"/>
      <c r="IUN540" s="17"/>
      <c r="IUO540" s="17"/>
      <c r="IUP540" s="17"/>
      <c r="IUQ540" s="17"/>
      <c r="IUR540" s="17"/>
      <c r="IUS540" s="17"/>
      <c r="IUT540" s="17"/>
      <c r="IUU540" s="17"/>
      <c r="IUV540" s="17"/>
      <c r="IUW540" s="17"/>
      <c r="IUX540" s="17"/>
      <c r="IUY540" s="17"/>
      <c r="IUZ540" s="17"/>
      <c r="IVA540" s="17"/>
      <c r="IVB540" s="17"/>
      <c r="IVC540" s="17"/>
      <c r="IVD540" s="17"/>
      <c r="IVE540" s="17"/>
      <c r="IVF540" s="17"/>
      <c r="IVG540" s="17"/>
      <c r="IVH540" s="17"/>
      <c r="IVI540" s="17"/>
      <c r="IVJ540" s="17"/>
      <c r="IVK540" s="17"/>
      <c r="IVL540" s="17"/>
      <c r="IVM540" s="17"/>
      <c r="IVN540" s="17"/>
      <c r="IVO540" s="17"/>
      <c r="IVP540" s="17"/>
      <c r="IVQ540" s="17"/>
      <c r="IVR540" s="17"/>
      <c r="IVS540" s="17"/>
      <c r="IVT540" s="17"/>
      <c r="IVU540" s="17"/>
      <c r="IVV540" s="17"/>
      <c r="IVW540" s="17"/>
      <c r="IVX540" s="17"/>
      <c r="IVY540" s="17"/>
      <c r="IVZ540" s="17"/>
      <c r="IWA540" s="17"/>
      <c r="IWB540" s="17"/>
      <c r="IWC540" s="17"/>
      <c r="IWD540" s="17"/>
      <c r="IWE540" s="17"/>
      <c r="IWF540" s="17"/>
      <c r="IWG540" s="17"/>
      <c r="IWH540" s="17"/>
      <c r="IWI540" s="17"/>
      <c r="IWJ540" s="17"/>
      <c r="IWK540" s="17"/>
      <c r="IWL540" s="17"/>
      <c r="IWM540" s="17"/>
      <c r="IWN540" s="17"/>
      <c r="IWO540" s="17"/>
      <c r="IWP540" s="17"/>
      <c r="IWQ540" s="17"/>
      <c r="IWR540" s="17"/>
      <c r="IWS540" s="17"/>
      <c r="IWT540" s="17"/>
      <c r="IWU540" s="17"/>
      <c r="IWV540" s="17"/>
      <c r="IWW540" s="17"/>
      <c r="IWX540" s="17"/>
      <c r="IWY540" s="17"/>
      <c r="IWZ540" s="17"/>
      <c r="IXA540" s="17"/>
      <c r="IXB540" s="17"/>
      <c r="IXC540" s="17"/>
      <c r="IXD540" s="17"/>
      <c r="IXE540" s="17"/>
      <c r="IXF540" s="17"/>
      <c r="IXG540" s="17"/>
      <c r="IXH540" s="17"/>
      <c r="IXI540" s="17"/>
      <c r="IXJ540" s="17"/>
      <c r="IXK540" s="17"/>
      <c r="IXL540" s="17"/>
      <c r="IXM540" s="17"/>
      <c r="IXN540" s="17"/>
      <c r="IXO540" s="17"/>
      <c r="IXP540" s="17"/>
      <c r="IXQ540" s="17"/>
      <c r="IXR540" s="17"/>
      <c r="IXS540" s="17"/>
      <c r="IXT540" s="17"/>
      <c r="IXU540" s="17"/>
      <c r="IXV540" s="17"/>
      <c r="IXW540" s="17"/>
      <c r="IXX540" s="17"/>
      <c r="IXY540" s="17"/>
      <c r="IXZ540" s="17"/>
      <c r="IYA540" s="17"/>
      <c r="IYB540" s="17"/>
      <c r="IYC540" s="17"/>
      <c r="IYD540" s="17"/>
      <c r="IYE540" s="17"/>
      <c r="IYF540" s="17"/>
      <c r="IYG540" s="17"/>
      <c r="IYH540" s="17"/>
      <c r="IYI540" s="17"/>
      <c r="IYJ540" s="17"/>
      <c r="IYK540" s="17"/>
      <c r="IYL540" s="17"/>
      <c r="IYM540" s="17"/>
      <c r="IYN540" s="17"/>
      <c r="IYO540" s="17"/>
      <c r="IYP540" s="17"/>
      <c r="IYQ540" s="17"/>
      <c r="IYR540" s="17"/>
      <c r="IYS540" s="17"/>
      <c r="IYT540" s="17"/>
      <c r="IYU540" s="17"/>
      <c r="IYV540" s="17"/>
      <c r="IYW540" s="17"/>
      <c r="IYX540" s="17"/>
      <c r="IYY540" s="17"/>
      <c r="IYZ540" s="17"/>
      <c r="IZA540" s="17"/>
      <c r="IZB540" s="17"/>
      <c r="IZC540" s="17"/>
      <c r="IZD540" s="17"/>
      <c r="IZE540" s="17"/>
      <c r="IZF540" s="17"/>
      <c r="IZG540" s="17"/>
      <c r="IZH540" s="17"/>
      <c r="IZI540" s="17"/>
      <c r="IZJ540" s="17"/>
      <c r="IZK540" s="17"/>
      <c r="IZL540" s="17"/>
      <c r="IZM540" s="17"/>
      <c r="IZN540" s="17"/>
      <c r="IZO540" s="17"/>
      <c r="IZP540" s="17"/>
      <c r="IZQ540" s="17"/>
      <c r="IZR540" s="17"/>
      <c r="IZS540" s="17"/>
      <c r="IZT540" s="17"/>
      <c r="IZU540" s="17"/>
      <c r="IZV540" s="17"/>
      <c r="IZW540" s="17"/>
      <c r="IZX540" s="17"/>
      <c r="IZY540" s="17"/>
      <c r="IZZ540" s="17"/>
      <c r="JAA540" s="17"/>
      <c r="JAB540" s="17"/>
      <c r="JAC540" s="17"/>
      <c r="JAD540" s="17"/>
      <c r="JAE540" s="17"/>
      <c r="JAF540" s="17"/>
      <c r="JAG540" s="17"/>
      <c r="JAH540" s="17"/>
      <c r="JAI540" s="17"/>
      <c r="JAJ540" s="17"/>
      <c r="JAK540" s="17"/>
      <c r="JAL540" s="17"/>
      <c r="JAM540" s="17"/>
      <c r="JAN540" s="17"/>
      <c r="JAO540" s="17"/>
      <c r="JAP540" s="17"/>
      <c r="JAQ540" s="17"/>
      <c r="JAR540" s="17"/>
      <c r="JAS540" s="17"/>
      <c r="JAT540" s="17"/>
      <c r="JAU540" s="17"/>
      <c r="JAV540" s="17"/>
      <c r="JAW540" s="17"/>
      <c r="JAX540" s="17"/>
      <c r="JAY540" s="17"/>
      <c r="JAZ540" s="17"/>
      <c r="JBA540" s="17"/>
      <c r="JBB540" s="17"/>
      <c r="JBC540" s="17"/>
      <c r="JBD540" s="17"/>
      <c r="JBE540" s="17"/>
      <c r="JBF540" s="17"/>
      <c r="JBG540" s="17"/>
      <c r="JBH540" s="17"/>
      <c r="JBI540" s="17"/>
      <c r="JBJ540" s="17"/>
      <c r="JBK540" s="17"/>
      <c r="JBL540" s="17"/>
      <c r="JBM540" s="17"/>
      <c r="JBN540" s="17"/>
      <c r="JBO540" s="17"/>
      <c r="JBP540" s="17"/>
      <c r="JBQ540" s="17"/>
      <c r="JBR540" s="17"/>
      <c r="JBS540" s="17"/>
      <c r="JBT540" s="17"/>
      <c r="JBU540" s="17"/>
      <c r="JBV540" s="17"/>
      <c r="JBW540" s="17"/>
      <c r="JBX540" s="17"/>
      <c r="JBY540" s="17"/>
      <c r="JBZ540" s="17"/>
      <c r="JCA540" s="17"/>
      <c r="JCB540" s="17"/>
      <c r="JCC540" s="17"/>
      <c r="JCD540" s="17"/>
      <c r="JCE540" s="17"/>
      <c r="JCF540" s="17"/>
      <c r="JCG540" s="17"/>
      <c r="JCH540" s="17"/>
      <c r="JCI540" s="17"/>
      <c r="JCJ540" s="17"/>
      <c r="JCK540" s="17"/>
      <c r="JCL540" s="17"/>
      <c r="JCM540" s="17"/>
      <c r="JCN540" s="17"/>
      <c r="JCO540" s="17"/>
      <c r="JCP540" s="17"/>
      <c r="JCQ540" s="17"/>
      <c r="JCR540" s="17"/>
      <c r="JCS540" s="17"/>
      <c r="JCT540" s="17"/>
      <c r="JCU540" s="17"/>
      <c r="JCV540" s="17"/>
      <c r="JCW540" s="17"/>
      <c r="JCX540" s="17"/>
      <c r="JCY540" s="17"/>
      <c r="JCZ540" s="17"/>
      <c r="JDA540" s="17"/>
      <c r="JDB540" s="17"/>
      <c r="JDC540" s="17"/>
      <c r="JDD540" s="17"/>
      <c r="JDE540" s="17"/>
      <c r="JDF540" s="17"/>
      <c r="JDG540" s="17"/>
      <c r="JDH540" s="17"/>
      <c r="JDI540" s="17"/>
      <c r="JDJ540" s="17"/>
      <c r="JDK540" s="17"/>
      <c r="JDL540" s="17"/>
      <c r="JDM540" s="17"/>
      <c r="JDN540" s="17"/>
      <c r="JDO540" s="17"/>
      <c r="JDP540" s="17"/>
      <c r="JDQ540" s="17"/>
      <c r="JDR540" s="17"/>
      <c r="JDS540" s="17"/>
      <c r="JDT540" s="17"/>
      <c r="JDU540" s="17"/>
      <c r="JDV540" s="17"/>
      <c r="JDW540" s="17"/>
      <c r="JDX540" s="17"/>
      <c r="JDY540" s="17"/>
      <c r="JDZ540" s="17"/>
      <c r="JEA540" s="17"/>
      <c r="JEB540" s="17"/>
      <c r="JEC540" s="17"/>
      <c r="JED540" s="17"/>
      <c r="JEE540" s="17"/>
      <c r="JEF540" s="17"/>
      <c r="JEG540" s="17"/>
      <c r="JEH540" s="17"/>
      <c r="JEI540" s="17"/>
      <c r="JEJ540" s="17"/>
      <c r="JEK540" s="17"/>
      <c r="JEL540" s="17"/>
      <c r="JEM540" s="17"/>
      <c r="JEN540" s="17"/>
      <c r="JEO540" s="17"/>
      <c r="JEP540" s="17"/>
      <c r="JEQ540" s="17"/>
      <c r="JER540" s="17"/>
      <c r="JES540" s="17"/>
      <c r="JET540" s="17"/>
      <c r="JEU540" s="17"/>
      <c r="JEV540" s="17"/>
      <c r="JEW540" s="17"/>
      <c r="JEX540" s="17"/>
      <c r="JEY540" s="17"/>
      <c r="JEZ540" s="17"/>
      <c r="JFA540" s="17"/>
      <c r="JFB540" s="17"/>
      <c r="JFC540" s="17"/>
      <c r="JFD540" s="17"/>
      <c r="JFE540" s="17"/>
      <c r="JFF540" s="17"/>
      <c r="JFG540" s="17"/>
      <c r="JFH540" s="17"/>
      <c r="JFI540" s="17"/>
      <c r="JFJ540" s="17"/>
      <c r="JFK540" s="17"/>
      <c r="JFL540" s="17"/>
      <c r="JFM540" s="17"/>
      <c r="JFN540" s="17"/>
      <c r="JFO540" s="17"/>
      <c r="JFP540" s="17"/>
      <c r="JFQ540" s="17"/>
      <c r="JFR540" s="17"/>
      <c r="JFS540" s="17"/>
      <c r="JFT540" s="17"/>
      <c r="JFU540" s="17"/>
      <c r="JFV540" s="17"/>
      <c r="JFW540" s="17"/>
      <c r="JFX540" s="17"/>
      <c r="JFY540" s="17"/>
      <c r="JFZ540" s="17"/>
      <c r="JGA540" s="17"/>
      <c r="JGB540" s="17"/>
      <c r="JGC540" s="17"/>
      <c r="JGD540" s="17"/>
      <c r="JGE540" s="17"/>
      <c r="JGF540" s="17"/>
      <c r="JGG540" s="17"/>
      <c r="JGH540" s="17"/>
      <c r="JGI540" s="17"/>
      <c r="JGJ540" s="17"/>
      <c r="JGK540" s="17"/>
      <c r="JGL540" s="17"/>
      <c r="JGM540" s="17"/>
      <c r="JGN540" s="17"/>
      <c r="JGO540" s="17"/>
      <c r="JGP540" s="17"/>
      <c r="JGQ540" s="17"/>
      <c r="JGR540" s="17"/>
      <c r="JGS540" s="17"/>
      <c r="JGT540" s="17"/>
      <c r="JGU540" s="17"/>
      <c r="JGV540" s="17"/>
      <c r="JGW540" s="17"/>
      <c r="JGX540" s="17"/>
      <c r="JGY540" s="17"/>
      <c r="JGZ540" s="17"/>
      <c r="JHA540" s="17"/>
      <c r="JHB540" s="17"/>
      <c r="JHC540" s="17"/>
      <c r="JHD540" s="17"/>
      <c r="JHE540" s="17"/>
      <c r="JHF540" s="17"/>
      <c r="JHG540" s="17"/>
      <c r="JHH540" s="17"/>
      <c r="JHI540" s="17"/>
      <c r="JHJ540" s="17"/>
      <c r="JHK540" s="17"/>
      <c r="JHL540" s="17"/>
      <c r="JHM540" s="17"/>
      <c r="JHN540" s="17"/>
      <c r="JHO540" s="17"/>
      <c r="JHP540" s="17"/>
      <c r="JHQ540" s="17"/>
      <c r="JHR540" s="17"/>
      <c r="JHS540" s="17"/>
      <c r="JHT540" s="17"/>
      <c r="JHU540" s="17"/>
      <c r="JHV540" s="17"/>
      <c r="JHW540" s="17"/>
      <c r="JHX540" s="17"/>
      <c r="JHY540" s="17"/>
      <c r="JHZ540" s="17"/>
      <c r="JIA540" s="17"/>
      <c r="JIB540" s="17"/>
      <c r="JIC540" s="17"/>
      <c r="JID540" s="17"/>
      <c r="JIE540" s="17"/>
      <c r="JIF540" s="17"/>
      <c r="JIG540" s="17"/>
      <c r="JIH540" s="17"/>
      <c r="JII540" s="17"/>
      <c r="JIJ540" s="17"/>
      <c r="JIK540" s="17"/>
      <c r="JIL540" s="17"/>
      <c r="JIM540" s="17"/>
      <c r="JIN540" s="17"/>
      <c r="JIO540" s="17"/>
      <c r="JIP540" s="17"/>
      <c r="JIQ540" s="17"/>
      <c r="JIR540" s="17"/>
      <c r="JIS540" s="17"/>
      <c r="JIT540" s="17"/>
      <c r="JIU540" s="17"/>
      <c r="JIV540" s="17"/>
      <c r="JIW540" s="17"/>
      <c r="JIX540" s="17"/>
      <c r="JIY540" s="17"/>
      <c r="JIZ540" s="17"/>
      <c r="JJA540" s="17"/>
      <c r="JJB540" s="17"/>
      <c r="JJC540" s="17"/>
      <c r="JJD540" s="17"/>
      <c r="JJE540" s="17"/>
      <c r="JJF540" s="17"/>
      <c r="JJG540" s="17"/>
      <c r="JJH540" s="17"/>
      <c r="JJI540" s="17"/>
      <c r="JJJ540" s="17"/>
      <c r="JJK540" s="17"/>
      <c r="JJL540" s="17"/>
      <c r="JJM540" s="17"/>
      <c r="JJN540" s="17"/>
      <c r="JJO540" s="17"/>
      <c r="JJP540" s="17"/>
      <c r="JJQ540" s="17"/>
      <c r="JJR540" s="17"/>
      <c r="JJS540" s="17"/>
      <c r="JJT540" s="17"/>
      <c r="JJU540" s="17"/>
      <c r="JJV540" s="17"/>
      <c r="JJW540" s="17"/>
      <c r="JJX540" s="17"/>
      <c r="JJY540" s="17"/>
      <c r="JJZ540" s="17"/>
      <c r="JKA540" s="17"/>
      <c r="JKB540" s="17"/>
      <c r="JKC540" s="17"/>
      <c r="JKD540" s="17"/>
      <c r="JKE540" s="17"/>
      <c r="JKF540" s="17"/>
      <c r="JKG540" s="17"/>
      <c r="JKH540" s="17"/>
      <c r="JKI540" s="17"/>
      <c r="JKJ540" s="17"/>
      <c r="JKK540" s="17"/>
      <c r="JKL540" s="17"/>
      <c r="JKM540" s="17"/>
      <c r="JKN540" s="17"/>
      <c r="JKO540" s="17"/>
      <c r="JKP540" s="17"/>
      <c r="JKQ540" s="17"/>
      <c r="JKR540" s="17"/>
      <c r="JKS540" s="17"/>
      <c r="JKT540" s="17"/>
      <c r="JKU540" s="17"/>
      <c r="JKV540" s="17"/>
      <c r="JKW540" s="17"/>
      <c r="JKX540" s="17"/>
      <c r="JKY540" s="17"/>
      <c r="JKZ540" s="17"/>
      <c r="JLA540" s="17"/>
      <c r="JLB540" s="17"/>
      <c r="JLC540" s="17"/>
      <c r="JLD540" s="17"/>
      <c r="JLE540" s="17"/>
      <c r="JLF540" s="17"/>
      <c r="JLG540" s="17"/>
      <c r="JLH540" s="17"/>
      <c r="JLI540" s="17"/>
      <c r="JLJ540" s="17"/>
      <c r="JLK540" s="17"/>
      <c r="JLL540" s="17"/>
      <c r="JLM540" s="17"/>
      <c r="JLN540" s="17"/>
      <c r="JLO540" s="17"/>
      <c r="JLP540" s="17"/>
      <c r="JLQ540" s="17"/>
      <c r="JLR540" s="17"/>
      <c r="JLS540" s="17"/>
      <c r="JLT540" s="17"/>
      <c r="JLU540" s="17"/>
      <c r="JLV540" s="17"/>
      <c r="JLW540" s="17"/>
      <c r="JLX540" s="17"/>
      <c r="JLY540" s="17"/>
      <c r="JLZ540" s="17"/>
      <c r="JMA540" s="17"/>
      <c r="JMB540" s="17"/>
      <c r="JMC540" s="17"/>
      <c r="JMD540" s="17"/>
      <c r="JME540" s="17"/>
      <c r="JMF540" s="17"/>
      <c r="JMG540" s="17"/>
      <c r="JMH540" s="17"/>
      <c r="JMI540" s="17"/>
      <c r="JMJ540" s="17"/>
      <c r="JMK540" s="17"/>
      <c r="JML540" s="17"/>
      <c r="JMM540" s="17"/>
      <c r="JMN540" s="17"/>
      <c r="JMO540" s="17"/>
      <c r="JMP540" s="17"/>
      <c r="JMQ540" s="17"/>
      <c r="JMR540" s="17"/>
      <c r="JMS540" s="17"/>
      <c r="JMT540" s="17"/>
      <c r="JMU540" s="17"/>
      <c r="JMV540" s="17"/>
      <c r="JMW540" s="17"/>
      <c r="JMX540" s="17"/>
      <c r="JMY540" s="17"/>
      <c r="JMZ540" s="17"/>
      <c r="JNA540" s="17"/>
      <c r="JNB540" s="17"/>
      <c r="JNC540" s="17"/>
      <c r="JND540" s="17"/>
      <c r="JNE540" s="17"/>
      <c r="JNF540" s="17"/>
      <c r="JNG540" s="17"/>
      <c r="JNH540" s="17"/>
      <c r="JNI540" s="17"/>
      <c r="JNJ540" s="17"/>
      <c r="JNK540" s="17"/>
      <c r="JNL540" s="17"/>
      <c r="JNM540" s="17"/>
      <c r="JNN540" s="17"/>
      <c r="JNO540" s="17"/>
      <c r="JNP540" s="17"/>
      <c r="JNQ540" s="17"/>
      <c r="JNR540" s="17"/>
      <c r="JNS540" s="17"/>
      <c r="JNT540" s="17"/>
      <c r="JNU540" s="17"/>
      <c r="JNV540" s="17"/>
      <c r="JNW540" s="17"/>
      <c r="JNX540" s="17"/>
      <c r="JNY540" s="17"/>
      <c r="JNZ540" s="17"/>
      <c r="JOA540" s="17"/>
      <c r="JOB540" s="17"/>
      <c r="JOC540" s="17"/>
      <c r="JOD540" s="17"/>
      <c r="JOE540" s="17"/>
      <c r="JOF540" s="17"/>
      <c r="JOG540" s="17"/>
      <c r="JOH540" s="17"/>
      <c r="JOI540" s="17"/>
      <c r="JOJ540" s="17"/>
      <c r="JOK540" s="17"/>
      <c r="JOL540" s="17"/>
      <c r="JOM540" s="17"/>
      <c r="JON540" s="17"/>
      <c r="JOO540" s="17"/>
      <c r="JOP540" s="17"/>
      <c r="JOQ540" s="17"/>
      <c r="JOR540" s="17"/>
      <c r="JOS540" s="17"/>
      <c r="JOT540" s="17"/>
      <c r="JOU540" s="17"/>
      <c r="JOV540" s="17"/>
      <c r="JOW540" s="17"/>
      <c r="JOX540" s="17"/>
      <c r="JOY540" s="17"/>
      <c r="JOZ540" s="17"/>
      <c r="JPA540" s="17"/>
      <c r="JPB540" s="17"/>
      <c r="JPC540" s="17"/>
      <c r="JPD540" s="17"/>
      <c r="JPE540" s="17"/>
      <c r="JPF540" s="17"/>
      <c r="JPG540" s="17"/>
      <c r="JPH540" s="17"/>
      <c r="JPI540" s="17"/>
      <c r="JPJ540" s="17"/>
      <c r="JPK540" s="17"/>
      <c r="JPL540" s="17"/>
      <c r="JPM540" s="17"/>
      <c r="JPN540" s="17"/>
      <c r="JPO540" s="17"/>
      <c r="JPP540" s="17"/>
      <c r="JPQ540" s="17"/>
      <c r="JPR540" s="17"/>
      <c r="JPS540" s="17"/>
      <c r="JPT540" s="17"/>
      <c r="JPU540" s="17"/>
      <c r="JPV540" s="17"/>
      <c r="JPW540" s="17"/>
      <c r="JPX540" s="17"/>
      <c r="JPY540" s="17"/>
      <c r="JPZ540" s="17"/>
      <c r="JQA540" s="17"/>
      <c r="JQB540" s="17"/>
      <c r="JQC540" s="17"/>
      <c r="JQD540" s="17"/>
      <c r="JQE540" s="17"/>
      <c r="JQF540" s="17"/>
      <c r="JQG540" s="17"/>
      <c r="JQH540" s="17"/>
      <c r="JQI540" s="17"/>
      <c r="JQJ540" s="17"/>
      <c r="JQK540" s="17"/>
      <c r="JQL540" s="17"/>
      <c r="JQM540" s="17"/>
      <c r="JQN540" s="17"/>
      <c r="JQO540" s="17"/>
      <c r="JQP540" s="17"/>
      <c r="JQQ540" s="17"/>
      <c r="JQR540" s="17"/>
      <c r="JQS540" s="17"/>
      <c r="JQT540" s="17"/>
      <c r="JQU540" s="17"/>
      <c r="JQV540" s="17"/>
      <c r="JQW540" s="17"/>
      <c r="JQX540" s="17"/>
      <c r="JQY540" s="17"/>
      <c r="JQZ540" s="17"/>
      <c r="JRA540" s="17"/>
      <c r="JRB540" s="17"/>
      <c r="JRC540" s="17"/>
      <c r="JRD540" s="17"/>
      <c r="JRE540" s="17"/>
      <c r="JRF540" s="17"/>
      <c r="JRG540" s="17"/>
      <c r="JRH540" s="17"/>
      <c r="JRI540" s="17"/>
      <c r="JRJ540" s="17"/>
      <c r="JRK540" s="17"/>
      <c r="JRL540" s="17"/>
      <c r="JRM540" s="17"/>
      <c r="JRN540" s="17"/>
      <c r="JRO540" s="17"/>
      <c r="JRP540" s="17"/>
      <c r="JRQ540" s="17"/>
      <c r="JRR540" s="17"/>
      <c r="JRS540" s="17"/>
      <c r="JRT540" s="17"/>
      <c r="JRU540" s="17"/>
      <c r="JRV540" s="17"/>
      <c r="JRW540" s="17"/>
      <c r="JRX540" s="17"/>
      <c r="JRY540" s="17"/>
      <c r="JRZ540" s="17"/>
      <c r="JSA540" s="17"/>
      <c r="JSB540" s="17"/>
      <c r="JSC540" s="17"/>
      <c r="JSD540" s="17"/>
      <c r="JSE540" s="17"/>
      <c r="JSF540" s="17"/>
      <c r="JSG540" s="17"/>
      <c r="JSH540" s="17"/>
      <c r="JSI540" s="17"/>
      <c r="JSJ540" s="17"/>
      <c r="JSK540" s="17"/>
      <c r="JSL540" s="17"/>
      <c r="JSM540" s="17"/>
      <c r="JSN540" s="17"/>
      <c r="JSO540" s="17"/>
      <c r="JSP540" s="17"/>
      <c r="JSQ540" s="17"/>
      <c r="JSR540" s="17"/>
      <c r="JSS540" s="17"/>
      <c r="JST540" s="17"/>
      <c r="JSU540" s="17"/>
      <c r="JSV540" s="17"/>
      <c r="JSW540" s="17"/>
      <c r="JSX540" s="17"/>
      <c r="JSY540" s="17"/>
      <c r="JSZ540" s="17"/>
      <c r="JTA540" s="17"/>
      <c r="JTB540" s="17"/>
      <c r="JTC540" s="17"/>
      <c r="JTD540" s="17"/>
      <c r="JTE540" s="17"/>
      <c r="JTF540" s="17"/>
      <c r="JTG540" s="17"/>
      <c r="JTH540" s="17"/>
      <c r="JTI540" s="17"/>
      <c r="JTJ540" s="17"/>
      <c r="JTK540" s="17"/>
      <c r="JTL540" s="17"/>
      <c r="JTM540" s="17"/>
      <c r="JTN540" s="17"/>
      <c r="JTO540" s="17"/>
      <c r="JTP540" s="17"/>
      <c r="JTQ540" s="17"/>
      <c r="JTR540" s="17"/>
      <c r="JTS540" s="17"/>
      <c r="JTT540" s="17"/>
      <c r="JTU540" s="17"/>
      <c r="JTV540" s="17"/>
      <c r="JTW540" s="17"/>
      <c r="JTX540" s="17"/>
      <c r="JTY540" s="17"/>
      <c r="JTZ540" s="17"/>
      <c r="JUA540" s="17"/>
      <c r="JUB540" s="17"/>
      <c r="JUC540" s="17"/>
      <c r="JUD540" s="17"/>
      <c r="JUE540" s="17"/>
      <c r="JUF540" s="17"/>
      <c r="JUG540" s="17"/>
      <c r="JUH540" s="17"/>
      <c r="JUI540" s="17"/>
      <c r="JUJ540" s="17"/>
      <c r="JUK540" s="17"/>
      <c r="JUL540" s="17"/>
      <c r="JUM540" s="17"/>
      <c r="JUN540" s="17"/>
      <c r="JUO540" s="17"/>
      <c r="JUP540" s="17"/>
      <c r="JUQ540" s="17"/>
      <c r="JUR540" s="17"/>
      <c r="JUS540" s="17"/>
      <c r="JUT540" s="17"/>
      <c r="JUU540" s="17"/>
      <c r="JUV540" s="17"/>
      <c r="JUW540" s="17"/>
      <c r="JUX540" s="17"/>
      <c r="JUY540" s="17"/>
      <c r="JUZ540" s="17"/>
      <c r="JVA540" s="17"/>
      <c r="JVB540" s="17"/>
      <c r="JVC540" s="17"/>
      <c r="JVD540" s="17"/>
      <c r="JVE540" s="17"/>
      <c r="JVF540" s="17"/>
      <c r="JVG540" s="17"/>
      <c r="JVH540" s="17"/>
      <c r="JVI540" s="17"/>
      <c r="JVJ540" s="17"/>
      <c r="JVK540" s="17"/>
      <c r="JVL540" s="17"/>
      <c r="JVM540" s="17"/>
      <c r="JVN540" s="17"/>
      <c r="JVO540" s="17"/>
      <c r="JVP540" s="17"/>
      <c r="JVQ540" s="17"/>
      <c r="JVR540" s="17"/>
      <c r="JVS540" s="17"/>
      <c r="JVT540" s="17"/>
      <c r="JVU540" s="17"/>
      <c r="JVV540" s="17"/>
      <c r="JVW540" s="17"/>
      <c r="JVX540" s="17"/>
      <c r="JVY540" s="17"/>
      <c r="JVZ540" s="17"/>
      <c r="JWA540" s="17"/>
      <c r="JWB540" s="17"/>
      <c r="JWC540" s="17"/>
      <c r="JWD540" s="17"/>
      <c r="JWE540" s="17"/>
      <c r="JWF540" s="17"/>
      <c r="JWG540" s="17"/>
      <c r="JWH540" s="17"/>
      <c r="JWI540" s="17"/>
      <c r="JWJ540" s="17"/>
      <c r="JWK540" s="17"/>
      <c r="JWL540" s="17"/>
      <c r="JWM540" s="17"/>
      <c r="JWN540" s="17"/>
      <c r="JWO540" s="17"/>
      <c r="JWP540" s="17"/>
      <c r="JWQ540" s="17"/>
      <c r="JWR540" s="17"/>
      <c r="JWS540" s="17"/>
      <c r="JWT540" s="17"/>
      <c r="JWU540" s="17"/>
      <c r="JWV540" s="17"/>
      <c r="JWW540" s="17"/>
      <c r="JWX540" s="17"/>
      <c r="JWY540" s="17"/>
      <c r="JWZ540" s="17"/>
      <c r="JXA540" s="17"/>
      <c r="JXB540" s="17"/>
      <c r="JXC540" s="17"/>
      <c r="JXD540" s="17"/>
      <c r="JXE540" s="17"/>
      <c r="JXF540" s="17"/>
      <c r="JXG540" s="17"/>
      <c r="JXH540" s="17"/>
      <c r="JXI540" s="17"/>
      <c r="JXJ540" s="17"/>
      <c r="JXK540" s="17"/>
      <c r="JXL540" s="17"/>
      <c r="JXM540" s="17"/>
      <c r="JXN540" s="17"/>
      <c r="JXO540" s="17"/>
      <c r="JXP540" s="17"/>
      <c r="JXQ540" s="17"/>
      <c r="JXR540" s="17"/>
      <c r="JXS540" s="17"/>
      <c r="JXT540" s="17"/>
      <c r="JXU540" s="17"/>
      <c r="JXV540" s="17"/>
      <c r="JXW540" s="17"/>
      <c r="JXX540" s="17"/>
      <c r="JXY540" s="17"/>
      <c r="JXZ540" s="17"/>
      <c r="JYA540" s="17"/>
      <c r="JYB540" s="17"/>
      <c r="JYC540" s="17"/>
      <c r="JYD540" s="17"/>
      <c r="JYE540" s="17"/>
      <c r="JYF540" s="17"/>
      <c r="JYG540" s="17"/>
      <c r="JYH540" s="17"/>
      <c r="JYI540" s="17"/>
      <c r="JYJ540" s="17"/>
      <c r="JYK540" s="17"/>
      <c r="JYL540" s="17"/>
      <c r="JYM540" s="17"/>
      <c r="JYN540" s="17"/>
      <c r="JYO540" s="17"/>
      <c r="JYP540" s="17"/>
      <c r="JYQ540" s="17"/>
      <c r="JYR540" s="17"/>
      <c r="JYS540" s="17"/>
      <c r="JYT540" s="17"/>
      <c r="JYU540" s="17"/>
      <c r="JYV540" s="17"/>
      <c r="JYW540" s="17"/>
      <c r="JYX540" s="17"/>
      <c r="JYY540" s="17"/>
      <c r="JYZ540" s="17"/>
      <c r="JZA540" s="17"/>
      <c r="JZB540" s="17"/>
      <c r="JZC540" s="17"/>
      <c r="JZD540" s="17"/>
      <c r="JZE540" s="17"/>
      <c r="JZF540" s="17"/>
      <c r="JZG540" s="17"/>
      <c r="JZH540" s="17"/>
      <c r="JZI540" s="17"/>
      <c r="JZJ540" s="17"/>
      <c r="JZK540" s="17"/>
      <c r="JZL540" s="17"/>
      <c r="JZM540" s="17"/>
      <c r="JZN540" s="17"/>
      <c r="JZO540" s="17"/>
      <c r="JZP540" s="17"/>
      <c r="JZQ540" s="17"/>
      <c r="JZR540" s="17"/>
      <c r="JZS540" s="17"/>
      <c r="JZT540" s="17"/>
      <c r="JZU540" s="17"/>
      <c r="JZV540" s="17"/>
      <c r="JZW540" s="17"/>
      <c r="JZX540" s="17"/>
      <c r="JZY540" s="17"/>
      <c r="JZZ540" s="17"/>
      <c r="KAA540" s="17"/>
      <c r="KAB540" s="17"/>
      <c r="KAC540" s="17"/>
      <c r="KAD540" s="17"/>
      <c r="KAE540" s="17"/>
      <c r="KAF540" s="17"/>
      <c r="KAG540" s="17"/>
      <c r="KAH540" s="17"/>
      <c r="KAI540" s="17"/>
      <c r="KAJ540" s="17"/>
      <c r="KAK540" s="17"/>
      <c r="KAL540" s="17"/>
      <c r="KAM540" s="17"/>
      <c r="KAN540" s="17"/>
      <c r="KAO540" s="17"/>
      <c r="KAP540" s="17"/>
      <c r="KAQ540" s="17"/>
      <c r="KAR540" s="17"/>
      <c r="KAS540" s="17"/>
      <c r="KAT540" s="17"/>
      <c r="KAU540" s="17"/>
      <c r="KAV540" s="17"/>
      <c r="KAW540" s="17"/>
      <c r="KAX540" s="17"/>
      <c r="KAY540" s="17"/>
      <c r="KAZ540" s="17"/>
      <c r="KBA540" s="17"/>
      <c r="KBB540" s="17"/>
      <c r="KBC540" s="17"/>
      <c r="KBD540" s="17"/>
      <c r="KBE540" s="17"/>
      <c r="KBF540" s="17"/>
      <c r="KBG540" s="17"/>
      <c r="KBH540" s="17"/>
      <c r="KBI540" s="17"/>
      <c r="KBJ540" s="17"/>
      <c r="KBK540" s="17"/>
      <c r="KBL540" s="17"/>
      <c r="KBM540" s="17"/>
      <c r="KBN540" s="17"/>
      <c r="KBO540" s="17"/>
      <c r="KBP540" s="17"/>
      <c r="KBQ540" s="17"/>
      <c r="KBR540" s="17"/>
      <c r="KBS540" s="17"/>
      <c r="KBT540" s="17"/>
      <c r="KBU540" s="17"/>
      <c r="KBV540" s="17"/>
      <c r="KBW540" s="17"/>
      <c r="KBX540" s="17"/>
      <c r="KBY540" s="17"/>
      <c r="KBZ540" s="17"/>
      <c r="KCA540" s="17"/>
      <c r="KCB540" s="17"/>
      <c r="KCC540" s="17"/>
      <c r="KCD540" s="17"/>
      <c r="KCE540" s="17"/>
      <c r="KCF540" s="17"/>
      <c r="KCG540" s="17"/>
      <c r="KCH540" s="17"/>
      <c r="KCI540" s="17"/>
      <c r="KCJ540" s="17"/>
      <c r="KCK540" s="17"/>
      <c r="KCL540" s="17"/>
      <c r="KCM540" s="17"/>
      <c r="KCN540" s="17"/>
      <c r="KCO540" s="17"/>
      <c r="KCP540" s="17"/>
      <c r="KCQ540" s="17"/>
      <c r="KCR540" s="17"/>
      <c r="KCS540" s="17"/>
      <c r="KCT540" s="17"/>
      <c r="KCU540" s="17"/>
      <c r="KCV540" s="17"/>
      <c r="KCW540" s="17"/>
      <c r="KCX540" s="17"/>
      <c r="KCY540" s="17"/>
      <c r="KCZ540" s="17"/>
      <c r="KDA540" s="17"/>
      <c r="KDB540" s="17"/>
      <c r="KDC540" s="17"/>
      <c r="KDD540" s="17"/>
      <c r="KDE540" s="17"/>
      <c r="KDF540" s="17"/>
      <c r="KDG540" s="17"/>
      <c r="KDH540" s="17"/>
      <c r="KDI540" s="17"/>
      <c r="KDJ540" s="17"/>
      <c r="KDK540" s="17"/>
      <c r="KDL540" s="17"/>
      <c r="KDM540" s="17"/>
      <c r="KDN540" s="17"/>
      <c r="KDO540" s="17"/>
      <c r="KDP540" s="17"/>
      <c r="KDQ540" s="17"/>
      <c r="KDR540" s="17"/>
      <c r="KDS540" s="17"/>
      <c r="KDT540" s="17"/>
      <c r="KDU540" s="17"/>
      <c r="KDV540" s="17"/>
      <c r="KDW540" s="17"/>
      <c r="KDX540" s="17"/>
      <c r="KDY540" s="17"/>
      <c r="KDZ540" s="17"/>
      <c r="KEA540" s="17"/>
      <c r="KEB540" s="17"/>
      <c r="KEC540" s="17"/>
      <c r="KED540" s="17"/>
      <c r="KEE540" s="17"/>
      <c r="KEF540" s="17"/>
      <c r="KEG540" s="17"/>
      <c r="KEH540" s="17"/>
      <c r="KEI540" s="17"/>
      <c r="KEJ540" s="17"/>
      <c r="KEK540" s="17"/>
      <c r="KEL540" s="17"/>
      <c r="KEM540" s="17"/>
      <c r="KEN540" s="17"/>
      <c r="KEO540" s="17"/>
      <c r="KEP540" s="17"/>
      <c r="KEQ540" s="17"/>
      <c r="KER540" s="17"/>
      <c r="KES540" s="17"/>
      <c r="KET540" s="17"/>
      <c r="KEU540" s="17"/>
      <c r="KEV540" s="17"/>
      <c r="KEW540" s="17"/>
      <c r="KEX540" s="17"/>
      <c r="KEY540" s="17"/>
      <c r="KEZ540" s="17"/>
      <c r="KFA540" s="17"/>
      <c r="KFB540" s="17"/>
      <c r="KFC540" s="17"/>
      <c r="KFD540" s="17"/>
      <c r="KFE540" s="17"/>
      <c r="KFF540" s="17"/>
      <c r="KFG540" s="17"/>
      <c r="KFH540" s="17"/>
      <c r="KFI540" s="17"/>
      <c r="KFJ540" s="17"/>
      <c r="KFK540" s="17"/>
      <c r="KFL540" s="17"/>
      <c r="KFM540" s="17"/>
      <c r="KFN540" s="17"/>
      <c r="KFO540" s="17"/>
      <c r="KFP540" s="17"/>
      <c r="KFQ540" s="17"/>
      <c r="KFR540" s="17"/>
      <c r="KFS540" s="17"/>
      <c r="KFT540" s="17"/>
      <c r="KFU540" s="17"/>
      <c r="KFV540" s="17"/>
      <c r="KFW540" s="17"/>
      <c r="KFX540" s="17"/>
      <c r="KFY540" s="17"/>
      <c r="KFZ540" s="17"/>
      <c r="KGA540" s="17"/>
      <c r="KGB540" s="17"/>
      <c r="KGC540" s="17"/>
      <c r="KGD540" s="17"/>
      <c r="KGE540" s="17"/>
      <c r="KGF540" s="17"/>
      <c r="KGG540" s="17"/>
      <c r="KGH540" s="17"/>
      <c r="KGI540" s="17"/>
      <c r="KGJ540" s="17"/>
      <c r="KGK540" s="17"/>
      <c r="KGL540" s="17"/>
      <c r="KGM540" s="17"/>
      <c r="KGN540" s="17"/>
      <c r="KGO540" s="17"/>
      <c r="KGP540" s="17"/>
      <c r="KGQ540" s="17"/>
      <c r="KGR540" s="17"/>
      <c r="KGS540" s="17"/>
      <c r="KGT540" s="17"/>
      <c r="KGU540" s="17"/>
      <c r="KGV540" s="17"/>
      <c r="KGW540" s="17"/>
      <c r="KGX540" s="17"/>
      <c r="KGY540" s="17"/>
      <c r="KGZ540" s="17"/>
      <c r="KHA540" s="17"/>
      <c r="KHB540" s="17"/>
      <c r="KHC540" s="17"/>
      <c r="KHD540" s="17"/>
      <c r="KHE540" s="17"/>
      <c r="KHF540" s="17"/>
      <c r="KHG540" s="17"/>
      <c r="KHH540" s="17"/>
      <c r="KHI540" s="17"/>
      <c r="KHJ540" s="17"/>
      <c r="KHK540" s="17"/>
      <c r="KHL540" s="17"/>
      <c r="KHM540" s="17"/>
      <c r="KHN540" s="17"/>
      <c r="KHO540" s="17"/>
      <c r="KHP540" s="17"/>
      <c r="KHQ540" s="17"/>
      <c r="KHR540" s="17"/>
      <c r="KHS540" s="17"/>
      <c r="KHT540" s="17"/>
      <c r="KHU540" s="17"/>
      <c r="KHV540" s="17"/>
      <c r="KHW540" s="17"/>
      <c r="KHX540" s="17"/>
      <c r="KHY540" s="17"/>
      <c r="KHZ540" s="17"/>
      <c r="KIA540" s="17"/>
      <c r="KIB540" s="17"/>
      <c r="KIC540" s="17"/>
      <c r="KID540" s="17"/>
      <c r="KIE540" s="17"/>
      <c r="KIF540" s="17"/>
      <c r="KIG540" s="17"/>
      <c r="KIH540" s="17"/>
      <c r="KII540" s="17"/>
      <c r="KIJ540" s="17"/>
      <c r="KIK540" s="17"/>
      <c r="KIL540" s="17"/>
      <c r="KIM540" s="17"/>
      <c r="KIN540" s="17"/>
      <c r="KIO540" s="17"/>
      <c r="KIP540" s="17"/>
      <c r="KIQ540" s="17"/>
      <c r="KIR540" s="17"/>
      <c r="KIS540" s="17"/>
      <c r="KIT540" s="17"/>
      <c r="KIU540" s="17"/>
      <c r="KIV540" s="17"/>
      <c r="KIW540" s="17"/>
      <c r="KIX540" s="17"/>
      <c r="KIY540" s="17"/>
      <c r="KIZ540" s="17"/>
      <c r="KJA540" s="17"/>
      <c r="KJB540" s="17"/>
      <c r="KJC540" s="17"/>
      <c r="KJD540" s="17"/>
      <c r="KJE540" s="17"/>
      <c r="KJF540" s="17"/>
      <c r="KJG540" s="17"/>
      <c r="KJH540" s="17"/>
      <c r="KJI540" s="17"/>
      <c r="KJJ540" s="17"/>
      <c r="KJK540" s="17"/>
      <c r="KJL540" s="17"/>
      <c r="KJM540" s="17"/>
      <c r="KJN540" s="17"/>
      <c r="KJO540" s="17"/>
      <c r="KJP540" s="17"/>
      <c r="KJQ540" s="17"/>
      <c r="KJR540" s="17"/>
      <c r="KJS540" s="17"/>
      <c r="KJT540" s="17"/>
      <c r="KJU540" s="17"/>
      <c r="KJV540" s="17"/>
      <c r="KJW540" s="17"/>
      <c r="KJX540" s="17"/>
      <c r="KJY540" s="17"/>
      <c r="KJZ540" s="17"/>
      <c r="KKA540" s="17"/>
      <c r="KKB540" s="17"/>
      <c r="KKC540" s="17"/>
      <c r="KKD540" s="17"/>
      <c r="KKE540" s="17"/>
      <c r="KKF540" s="17"/>
      <c r="KKG540" s="17"/>
      <c r="KKH540" s="17"/>
      <c r="KKI540" s="17"/>
      <c r="KKJ540" s="17"/>
      <c r="KKK540" s="17"/>
      <c r="KKL540" s="17"/>
      <c r="KKM540" s="17"/>
      <c r="KKN540" s="17"/>
      <c r="KKO540" s="17"/>
      <c r="KKP540" s="17"/>
      <c r="KKQ540" s="17"/>
      <c r="KKR540" s="17"/>
      <c r="KKS540" s="17"/>
      <c r="KKT540" s="17"/>
      <c r="KKU540" s="17"/>
      <c r="KKV540" s="17"/>
      <c r="KKW540" s="17"/>
      <c r="KKX540" s="17"/>
      <c r="KKY540" s="17"/>
      <c r="KKZ540" s="17"/>
      <c r="KLA540" s="17"/>
      <c r="KLB540" s="17"/>
      <c r="KLC540" s="17"/>
      <c r="KLD540" s="17"/>
      <c r="KLE540" s="17"/>
      <c r="KLF540" s="17"/>
      <c r="KLG540" s="17"/>
      <c r="KLH540" s="17"/>
      <c r="KLI540" s="17"/>
      <c r="KLJ540" s="17"/>
      <c r="KLK540" s="17"/>
      <c r="KLL540" s="17"/>
      <c r="KLM540" s="17"/>
      <c r="KLN540" s="17"/>
      <c r="KLO540" s="17"/>
      <c r="KLP540" s="17"/>
      <c r="KLQ540" s="17"/>
      <c r="KLR540" s="17"/>
      <c r="KLS540" s="17"/>
      <c r="KLT540" s="17"/>
      <c r="KLU540" s="17"/>
      <c r="KLV540" s="17"/>
      <c r="KLW540" s="17"/>
      <c r="KLX540" s="17"/>
      <c r="KLY540" s="17"/>
      <c r="KLZ540" s="17"/>
      <c r="KMA540" s="17"/>
      <c r="KMB540" s="17"/>
      <c r="KMC540" s="17"/>
      <c r="KMD540" s="17"/>
      <c r="KME540" s="17"/>
      <c r="KMF540" s="17"/>
      <c r="KMG540" s="17"/>
      <c r="KMH540" s="17"/>
      <c r="KMI540" s="17"/>
      <c r="KMJ540" s="17"/>
      <c r="KMK540" s="17"/>
      <c r="KML540" s="17"/>
      <c r="KMM540" s="17"/>
      <c r="KMN540" s="17"/>
      <c r="KMO540" s="17"/>
      <c r="KMP540" s="17"/>
      <c r="KMQ540" s="17"/>
      <c r="KMR540" s="17"/>
      <c r="KMS540" s="17"/>
      <c r="KMT540" s="17"/>
      <c r="KMU540" s="17"/>
      <c r="KMV540" s="17"/>
      <c r="KMW540" s="17"/>
      <c r="KMX540" s="17"/>
      <c r="KMY540" s="17"/>
      <c r="KMZ540" s="17"/>
      <c r="KNA540" s="17"/>
      <c r="KNB540" s="17"/>
      <c r="KNC540" s="17"/>
      <c r="KND540" s="17"/>
      <c r="KNE540" s="17"/>
      <c r="KNF540" s="17"/>
      <c r="KNG540" s="17"/>
      <c r="KNH540" s="17"/>
      <c r="KNI540" s="17"/>
      <c r="KNJ540" s="17"/>
      <c r="KNK540" s="17"/>
      <c r="KNL540" s="17"/>
      <c r="KNM540" s="17"/>
      <c r="KNN540" s="17"/>
      <c r="KNO540" s="17"/>
      <c r="KNP540" s="17"/>
      <c r="KNQ540" s="17"/>
      <c r="KNR540" s="17"/>
      <c r="KNS540" s="17"/>
      <c r="KNT540" s="17"/>
      <c r="KNU540" s="17"/>
      <c r="KNV540" s="17"/>
      <c r="KNW540" s="17"/>
      <c r="KNX540" s="17"/>
      <c r="KNY540" s="17"/>
      <c r="KNZ540" s="17"/>
      <c r="KOA540" s="17"/>
      <c r="KOB540" s="17"/>
      <c r="KOC540" s="17"/>
      <c r="KOD540" s="17"/>
      <c r="KOE540" s="17"/>
      <c r="KOF540" s="17"/>
      <c r="KOG540" s="17"/>
      <c r="KOH540" s="17"/>
      <c r="KOI540" s="17"/>
      <c r="KOJ540" s="17"/>
      <c r="KOK540" s="17"/>
      <c r="KOL540" s="17"/>
      <c r="KOM540" s="17"/>
      <c r="KON540" s="17"/>
      <c r="KOO540" s="17"/>
      <c r="KOP540" s="17"/>
      <c r="KOQ540" s="17"/>
      <c r="KOR540" s="17"/>
      <c r="KOS540" s="17"/>
      <c r="KOT540" s="17"/>
      <c r="KOU540" s="17"/>
      <c r="KOV540" s="17"/>
      <c r="KOW540" s="17"/>
      <c r="KOX540" s="17"/>
      <c r="KOY540" s="17"/>
      <c r="KOZ540" s="17"/>
      <c r="KPA540" s="17"/>
      <c r="KPB540" s="17"/>
      <c r="KPC540" s="17"/>
      <c r="KPD540" s="17"/>
      <c r="KPE540" s="17"/>
      <c r="KPF540" s="17"/>
      <c r="KPG540" s="17"/>
      <c r="KPH540" s="17"/>
      <c r="KPI540" s="17"/>
      <c r="KPJ540" s="17"/>
      <c r="KPK540" s="17"/>
      <c r="KPL540" s="17"/>
      <c r="KPM540" s="17"/>
      <c r="KPN540" s="17"/>
      <c r="KPO540" s="17"/>
      <c r="KPP540" s="17"/>
      <c r="KPQ540" s="17"/>
      <c r="KPR540" s="17"/>
      <c r="KPS540" s="17"/>
      <c r="KPT540" s="17"/>
      <c r="KPU540" s="17"/>
      <c r="KPV540" s="17"/>
      <c r="KPW540" s="17"/>
      <c r="KPX540" s="17"/>
      <c r="KPY540" s="17"/>
      <c r="KPZ540" s="17"/>
      <c r="KQA540" s="17"/>
      <c r="KQB540" s="17"/>
      <c r="KQC540" s="17"/>
      <c r="KQD540" s="17"/>
      <c r="KQE540" s="17"/>
      <c r="KQF540" s="17"/>
      <c r="KQG540" s="17"/>
      <c r="KQH540" s="17"/>
      <c r="KQI540" s="17"/>
      <c r="KQJ540" s="17"/>
      <c r="KQK540" s="17"/>
      <c r="KQL540" s="17"/>
      <c r="KQM540" s="17"/>
      <c r="KQN540" s="17"/>
      <c r="KQO540" s="17"/>
      <c r="KQP540" s="17"/>
      <c r="KQQ540" s="17"/>
      <c r="KQR540" s="17"/>
      <c r="KQS540" s="17"/>
      <c r="KQT540" s="17"/>
      <c r="KQU540" s="17"/>
      <c r="KQV540" s="17"/>
      <c r="KQW540" s="17"/>
      <c r="KQX540" s="17"/>
      <c r="KQY540" s="17"/>
      <c r="KQZ540" s="17"/>
      <c r="KRA540" s="17"/>
      <c r="KRB540" s="17"/>
      <c r="KRC540" s="17"/>
      <c r="KRD540" s="17"/>
      <c r="KRE540" s="17"/>
      <c r="KRF540" s="17"/>
      <c r="KRG540" s="17"/>
      <c r="KRH540" s="17"/>
      <c r="KRI540" s="17"/>
      <c r="KRJ540" s="17"/>
      <c r="KRK540" s="17"/>
      <c r="KRL540" s="17"/>
      <c r="KRM540" s="17"/>
      <c r="KRN540" s="17"/>
      <c r="KRO540" s="17"/>
      <c r="KRP540" s="17"/>
      <c r="KRQ540" s="17"/>
      <c r="KRR540" s="17"/>
      <c r="KRS540" s="17"/>
      <c r="KRT540" s="17"/>
      <c r="KRU540" s="17"/>
      <c r="KRV540" s="17"/>
      <c r="KRW540" s="17"/>
      <c r="KRX540" s="17"/>
      <c r="KRY540" s="17"/>
      <c r="KRZ540" s="17"/>
      <c r="KSA540" s="17"/>
      <c r="KSB540" s="17"/>
      <c r="KSC540" s="17"/>
      <c r="KSD540" s="17"/>
      <c r="KSE540" s="17"/>
      <c r="KSF540" s="17"/>
      <c r="KSG540" s="17"/>
      <c r="KSH540" s="17"/>
      <c r="KSI540" s="17"/>
      <c r="KSJ540" s="17"/>
      <c r="KSK540" s="17"/>
      <c r="KSL540" s="17"/>
      <c r="KSM540" s="17"/>
      <c r="KSN540" s="17"/>
      <c r="KSO540" s="17"/>
      <c r="KSP540" s="17"/>
      <c r="KSQ540" s="17"/>
      <c r="KSR540" s="17"/>
      <c r="KSS540" s="17"/>
      <c r="KST540" s="17"/>
      <c r="KSU540" s="17"/>
      <c r="KSV540" s="17"/>
      <c r="KSW540" s="17"/>
      <c r="KSX540" s="17"/>
      <c r="KSY540" s="17"/>
      <c r="KSZ540" s="17"/>
      <c r="KTA540" s="17"/>
      <c r="KTB540" s="17"/>
      <c r="KTC540" s="17"/>
      <c r="KTD540" s="17"/>
      <c r="KTE540" s="17"/>
      <c r="KTF540" s="17"/>
      <c r="KTG540" s="17"/>
      <c r="KTH540" s="17"/>
      <c r="KTI540" s="17"/>
      <c r="KTJ540" s="17"/>
      <c r="KTK540" s="17"/>
      <c r="KTL540" s="17"/>
      <c r="KTM540" s="17"/>
      <c r="KTN540" s="17"/>
      <c r="KTO540" s="17"/>
      <c r="KTP540" s="17"/>
      <c r="KTQ540" s="17"/>
      <c r="KTR540" s="17"/>
      <c r="KTS540" s="17"/>
      <c r="KTT540" s="17"/>
      <c r="KTU540" s="17"/>
      <c r="KTV540" s="17"/>
      <c r="KTW540" s="17"/>
      <c r="KTX540" s="17"/>
      <c r="KTY540" s="17"/>
      <c r="KTZ540" s="17"/>
      <c r="KUA540" s="17"/>
      <c r="KUB540" s="17"/>
      <c r="KUC540" s="17"/>
      <c r="KUD540" s="17"/>
      <c r="KUE540" s="17"/>
      <c r="KUF540" s="17"/>
      <c r="KUG540" s="17"/>
      <c r="KUH540" s="17"/>
      <c r="KUI540" s="17"/>
      <c r="KUJ540" s="17"/>
      <c r="KUK540" s="17"/>
      <c r="KUL540" s="17"/>
      <c r="KUM540" s="17"/>
      <c r="KUN540" s="17"/>
      <c r="KUO540" s="17"/>
      <c r="KUP540" s="17"/>
      <c r="KUQ540" s="17"/>
      <c r="KUR540" s="17"/>
      <c r="KUS540" s="17"/>
      <c r="KUT540" s="17"/>
      <c r="KUU540" s="17"/>
      <c r="KUV540" s="17"/>
      <c r="KUW540" s="17"/>
      <c r="KUX540" s="17"/>
      <c r="KUY540" s="17"/>
      <c r="KUZ540" s="17"/>
      <c r="KVA540" s="17"/>
      <c r="KVB540" s="17"/>
      <c r="KVC540" s="17"/>
      <c r="KVD540" s="17"/>
      <c r="KVE540" s="17"/>
      <c r="KVF540" s="17"/>
      <c r="KVG540" s="17"/>
      <c r="KVH540" s="17"/>
      <c r="KVI540" s="17"/>
      <c r="KVJ540" s="17"/>
      <c r="KVK540" s="17"/>
      <c r="KVL540" s="17"/>
      <c r="KVM540" s="17"/>
      <c r="KVN540" s="17"/>
      <c r="KVO540" s="17"/>
      <c r="KVP540" s="17"/>
      <c r="KVQ540" s="17"/>
      <c r="KVR540" s="17"/>
      <c r="KVS540" s="17"/>
      <c r="KVT540" s="17"/>
      <c r="KVU540" s="17"/>
      <c r="KVV540" s="17"/>
      <c r="KVW540" s="17"/>
      <c r="KVX540" s="17"/>
      <c r="KVY540" s="17"/>
      <c r="KVZ540" s="17"/>
      <c r="KWA540" s="17"/>
      <c r="KWB540" s="17"/>
      <c r="KWC540" s="17"/>
      <c r="KWD540" s="17"/>
      <c r="KWE540" s="17"/>
      <c r="KWF540" s="17"/>
      <c r="KWG540" s="17"/>
      <c r="KWH540" s="17"/>
      <c r="KWI540" s="17"/>
      <c r="KWJ540" s="17"/>
      <c r="KWK540" s="17"/>
      <c r="KWL540" s="17"/>
      <c r="KWM540" s="17"/>
      <c r="KWN540" s="17"/>
      <c r="KWO540" s="17"/>
      <c r="KWP540" s="17"/>
      <c r="KWQ540" s="17"/>
      <c r="KWR540" s="17"/>
      <c r="KWS540" s="17"/>
      <c r="KWT540" s="17"/>
      <c r="KWU540" s="17"/>
      <c r="KWV540" s="17"/>
      <c r="KWW540" s="17"/>
      <c r="KWX540" s="17"/>
      <c r="KWY540" s="17"/>
      <c r="KWZ540" s="17"/>
      <c r="KXA540" s="17"/>
      <c r="KXB540" s="17"/>
      <c r="KXC540" s="17"/>
      <c r="KXD540" s="17"/>
      <c r="KXE540" s="17"/>
      <c r="KXF540" s="17"/>
      <c r="KXG540" s="17"/>
      <c r="KXH540" s="17"/>
      <c r="KXI540" s="17"/>
      <c r="KXJ540" s="17"/>
      <c r="KXK540" s="17"/>
      <c r="KXL540" s="17"/>
      <c r="KXM540" s="17"/>
      <c r="KXN540" s="17"/>
      <c r="KXO540" s="17"/>
      <c r="KXP540" s="17"/>
      <c r="KXQ540" s="17"/>
      <c r="KXR540" s="17"/>
      <c r="KXS540" s="17"/>
      <c r="KXT540" s="17"/>
      <c r="KXU540" s="17"/>
      <c r="KXV540" s="17"/>
      <c r="KXW540" s="17"/>
      <c r="KXX540" s="17"/>
      <c r="KXY540" s="17"/>
      <c r="KXZ540" s="17"/>
      <c r="KYA540" s="17"/>
      <c r="KYB540" s="17"/>
      <c r="KYC540" s="17"/>
      <c r="KYD540" s="17"/>
      <c r="KYE540" s="17"/>
      <c r="KYF540" s="17"/>
      <c r="KYG540" s="17"/>
      <c r="KYH540" s="17"/>
      <c r="KYI540" s="17"/>
      <c r="KYJ540" s="17"/>
      <c r="KYK540" s="17"/>
      <c r="KYL540" s="17"/>
      <c r="KYM540" s="17"/>
      <c r="KYN540" s="17"/>
      <c r="KYO540" s="17"/>
      <c r="KYP540" s="17"/>
      <c r="KYQ540" s="17"/>
      <c r="KYR540" s="17"/>
      <c r="KYS540" s="17"/>
      <c r="KYT540" s="17"/>
      <c r="KYU540" s="17"/>
      <c r="KYV540" s="17"/>
      <c r="KYW540" s="17"/>
      <c r="KYX540" s="17"/>
      <c r="KYY540" s="17"/>
      <c r="KYZ540" s="17"/>
      <c r="KZA540" s="17"/>
      <c r="KZB540" s="17"/>
      <c r="KZC540" s="17"/>
      <c r="KZD540" s="17"/>
      <c r="KZE540" s="17"/>
      <c r="KZF540" s="17"/>
      <c r="KZG540" s="17"/>
      <c r="KZH540" s="17"/>
      <c r="KZI540" s="17"/>
      <c r="KZJ540" s="17"/>
      <c r="KZK540" s="17"/>
      <c r="KZL540" s="17"/>
      <c r="KZM540" s="17"/>
      <c r="KZN540" s="17"/>
      <c r="KZO540" s="17"/>
      <c r="KZP540" s="17"/>
      <c r="KZQ540" s="17"/>
      <c r="KZR540" s="17"/>
      <c r="KZS540" s="17"/>
      <c r="KZT540" s="17"/>
      <c r="KZU540" s="17"/>
      <c r="KZV540" s="17"/>
      <c r="KZW540" s="17"/>
      <c r="KZX540" s="17"/>
      <c r="KZY540" s="17"/>
      <c r="KZZ540" s="17"/>
      <c r="LAA540" s="17"/>
      <c r="LAB540" s="17"/>
      <c r="LAC540" s="17"/>
      <c r="LAD540" s="17"/>
      <c r="LAE540" s="17"/>
      <c r="LAF540" s="17"/>
      <c r="LAG540" s="17"/>
      <c r="LAH540" s="17"/>
      <c r="LAI540" s="17"/>
      <c r="LAJ540" s="17"/>
      <c r="LAK540" s="17"/>
      <c r="LAL540" s="17"/>
      <c r="LAM540" s="17"/>
      <c r="LAN540" s="17"/>
      <c r="LAO540" s="17"/>
      <c r="LAP540" s="17"/>
      <c r="LAQ540" s="17"/>
      <c r="LAR540" s="17"/>
      <c r="LAS540" s="17"/>
      <c r="LAT540" s="17"/>
      <c r="LAU540" s="17"/>
      <c r="LAV540" s="17"/>
      <c r="LAW540" s="17"/>
      <c r="LAX540" s="17"/>
      <c r="LAY540" s="17"/>
      <c r="LAZ540" s="17"/>
      <c r="LBA540" s="17"/>
      <c r="LBB540" s="17"/>
      <c r="LBC540" s="17"/>
      <c r="LBD540" s="17"/>
      <c r="LBE540" s="17"/>
      <c r="LBF540" s="17"/>
      <c r="LBG540" s="17"/>
      <c r="LBH540" s="17"/>
      <c r="LBI540" s="17"/>
      <c r="LBJ540" s="17"/>
      <c r="LBK540" s="17"/>
      <c r="LBL540" s="17"/>
      <c r="LBM540" s="17"/>
      <c r="LBN540" s="17"/>
      <c r="LBO540" s="17"/>
      <c r="LBP540" s="17"/>
      <c r="LBQ540" s="17"/>
      <c r="LBR540" s="17"/>
      <c r="LBS540" s="17"/>
      <c r="LBT540" s="17"/>
      <c r="LBU540" s="17"/>
      <c r="LBV540" s="17"/>
      <c r="LBW540" s="17"/>
      <c r="LBX540" s="17"/>
      <c r="LBY540" s="17"/>
      <c r="LBZ540" s="17"/>
      <c r="LCA540" s="17"/>
      <c r="LCB540" s="17"/>
      <c r="LCC540" s="17"/>
      <c r="LCD540" s="17"/>
      <c r="LCE540" s="17"/>
      <c r="LCF540" s="17"/>
      <c r="LCG540" s="17"/>
      <c r="LCH540" s="17"/>
      <c r="LCI540" s="17"/>
      <c r="LCJ540" s="17"/>
      <c r="LCK540" s="17"/>
      <c r="LCL540" s="17"/>
      <c r="LCM540" s="17"/>
      <c r="LCN540" s="17"/>
      <c r="LCO540" s="17"/>
      <c r="LCP540" s="17"/>
      <c r="LCQ540" s="17"/>
      <c r="LCR540" s="17"/>
      <c r="LCS540" s="17"/>
      <c r="LCT540" s="17"/>
      <c r="LCU540" s="17"/>
      <c r="LCV540" s="17"/>
      <c r="LCW540" s="17"/>
      <c r="LCX540" s="17"/>
      <c r="LCY540" s="17"/>
      <c r="LCZ540" s="17"/>
      <c r="LDA540" s="17"/>
      <c r="LDB540" s="17"/>
      <c r="LDC540" s="17"/>
      <c r="LDD540" s="17"/>
      <c r="LDE540" s="17"/>
      <c r="LDF540" s="17"/>
      <c r="LDG540" s="17"/>
      <c r="LDH540" s="17"/>
      <c r="LDI540" s="17"/>
      <c r="LDJ540" s="17"/>
      <c r="LDK540" s="17"/>
      <c r="LDL540" s="17"/>
      <c r="LDM540" s="17"/>
      <c r="LDN540" s="17"/>
      <c r="LDO540" s="17"/>
      <c r="LDP540" s="17"/>
      <c r="LDQ540" s="17"/>
      <c r="LDR540" s="17"/>
      <c r="LDS540" s="17"/>
      <c r="LDT540" s="17"/>
      <c r="LDU540" s="17"/>
      <c r="LDV540" s="17"/>
      <c r="LDW540" s="17"/>
      <c r="LDX540" s="17"/>
      <c r="LDY540" s="17"/>
      <c r="LDZ540" s="17"/>
      <c r="LEA540" s="17"/>
      <c r="LEB540" s="17"/>
      <c r="LEC540" s="17"/>
      <c r="LED540" s="17"/>
      <c r="LEE540" s="17"/>
      <c r="LEF540" s="17"/>
      <c r="LEG540" s="17"/>
      <c r="LEH540" s="17"/>
      <c r="LEI540" s="17"/>
      <c r="LEJ540" s="17"/>
      <c r="LEK540" s="17"/>
      <c r="LEL540" s="17"/>
      <c r="LEM540" s="17"/>
      <c r="LEN540" s="17"/>
      <c r="LEO540" s="17"/>
      <c r="LEP540" s="17"/>
      <c r="LEQ540" s="17"/>
      <c r="LER540" s="17"/>
      <c r="LES540" s="17"/>
      <c r="LET540" s="17"/>
      <c r="LEU540" s="17"/>
      <c r="LEV540" s="17"/>
      <c r="LEW540" s="17"/>
      <c r="LEX540" s="17"/>
      <c r="LEY540" s="17"/>
      <c r="LEZ540" s="17"/>
      <c r="LFA540" s="17"/>
      <c r="LFB540" s="17"/>
      <c r="LFC540" s="17"/>
      <c r="LFD540" s="17"/>
      <c r="LFE540" s="17"/>
      <c r="LFF540" s="17"/>
      <c r="LFG540" s="17"/>
      <c r="LFH540" s="17"/>
      <c r="LFI540" s="17"/>
      <c r="LFJ540" s="17"/>
      <c r="LFK540" s="17"/>
      <c r="LFL540" s="17"/>
      <c r="LFM540" s="17"/>
      <c r="LFN540" s="17"/>
      <c r="LFO540" s="17"/>
      <c r="LFP540" s="17"/>
      <c r="LFQ540" s="17"/>
      <c r="LFR540" s="17"/>
      <c r="LFS540" s="17"/>
      <c r="LFT540" s="17"/>
      <c r="LFU540" s="17"/>
      <c r="LFV540" s="17"/>
      <c r="LFW540" s="17"/>
      <c r="LFX540" s="17"/>
      <c r="LFY540" s="17"/>
      <c r="LFZ540" s="17"/>
      <c r="LGA540" s="17"/>
      <c r="LGB540" s="17"/>
      <c r="LGC540" s="17"/>
      <c r="LGD540" s="17"/>
      <c r="LGE540" s="17"/>
      <c r="LGF540" s="17"/>
      <c r="LGG540" s="17"/>
      <c r="LGH540" s="17"/>
      <c r="LGI540" s="17"/>
      <c r="LGJ540" s="17"/>
      <c r="LGK540" s="17"/>
      <c r="LGL540" s="17"/>
      <c r="LGM540" s="17"/>
      <c r="LGN540" s="17"/>
      <c r="LGO540" s="17"/>
      <c r="LGP540" s="17"/>
      <c r="LGQ540" s="17"/>
      <c r="LGR540" s="17"/>
      <c r="LGS540" s="17"/>
      <c r="LGT540" s="17"/>
      <c r="LGU540" s="17"/>
      <c r="LGV540" s="17"/>
      <c r="LGW540" s="17"/>
      <c r="LGX540" s="17"/>
      <c r="LGY540" s="17"/>
      <c r="LGZ540" s="17"/>
      <c r="LHA540" s="17"/>
      <c r="LHB540" s="17"/>
      <c r="LHC540" s="17"/>
      <c r="LHD540" s="17"/>
      <c r="LHE540" s="17"/>
      <c r="LHF540" s="17"/>
      <c r="LHG540" s="17"/>
      <c r="LHH540" s="17"/>
      <c r="LHI540" s="17"/>
      <c r="LHJ540" s="17"/>
      <c r="LHK540" s="17"/>
      <c r="LHL540" s="17"/>
      <c r="LHM540" s="17"/>
      <c r="LHN540" s="17"/>
      <c r="LHO540" s="17"/>
      <c r="LHP540" s="17"/>
      <c r="LHQ540" s="17"/>
      <c r="LHR540" s="17"/>
      <c r="LHS540" s="17"/>
      <c r="LHT540" s="17"/>
      <c r="LHU540" s="17"/>
      <c r="LHV540" s="17"/>
      <c r="LHW540" s="17"/>
      <c r="LHX540" s="17"/>
      <c r="LHY540" s="17"/>
      <c r="LHZ540" s="17"/>
      <c r="LIA540" s="17"/>
      <c r="LIB540" s="17"/>
      <c r="LIC540" s="17"/>
      <c r="LID540" s="17"/>
      <c r="LIE540" s="17"/>
      <c r="LIF540" s="17"/>
      <c r="LIG540" s="17"/>
      <c r="LIH540" s="17"/>
      <c r="LII540" s="17"/>
      <c r="LIJ540" s="17"/>
      <c r="LIK540" s="17"/>
      <c r="LIL540" s="17"/>
      <c r="LIM540" s="17"/>
      <c r="LIN540" s="17"/>
      <c r="LIO540" s="17"/>
      <c r="LIP540" s="17"/>
      <c r="LIQ540" s="17"/>
      <c r="LIR540" s="17"/>
      <c r="LIS540" s="17"/>
      <c r="LIT540" s="17"/>
      <c r="LIU540" s="17"/>
      <c r="LIV540" s="17"/>
      <c r="LIW540" s="17"/>
      <c r="LIX540" s="17"/>
      <c r="LIY540" s="17"/>
      <c r="LIZ540" s="17"/>
      <c r="LJA540" s="17"/>
      <c r="LJB540" s="17"/>
      <c r="LJC540" s="17"/>
      <c r="LJD540" s="17"/>
      <c r="LJE540" s="17"/>
      <c r="LJF540" s="17"/>
      <c r="LJG540" s="17"/>
      <c r="LJH540" s="17"/>
      <c r="LJI540" s="17"/>
      <c r="LJJ540" s="17"/>
      <c r="LJK540" s="17"/>
      <c r="LJL540" s="17"/>
      <c r="LJM540" s="17"/>
      <c r="LJN540" s="17"/>
      <c r="LJO540" s="17"/>
      <c r="LJP540" s="17"/>
      <c r="LJQ540" s="17"/>
      <c r="LJR540" s="17"/>
      <c r="LJS540" s="17"/>
      <c r="LJT540" s="17"/>
      <c r="LJU540" s="17"/>
      <c r="LJV540" s="17"/>
      <c r="LJW540" s="17"/>
      <c r="LJX540" s="17"/>
      <c r="LJY540" s="17"/>
      <c r="LJZ540" s="17"/>
      <c r="LKA540" s="17"/>
      <c r="LKB540" s="17"/>
      <c r="LKC540" s="17"/>
      <c r="LKD540" s="17"/>
      <c r="LKE540" s="17"/>
      <c r="LKF540" s="17"/>
      <c r="LKG540" s="17"/>
      <c r="LKH540" s="17"/>
      <c r="LKI540" s="17"/>
      <c r="LKJ540" s="17"/>
      <c r="LKK540" s="17"/>
      <c r="LKL540" s="17"/>
      <c r="LKM540" s="17"/>
      <c r="LKN540" s="17"/>
      <c r="LKO540" s="17"/>
      <c r="LKP540" s="17"/>
      <c r="LKQ540" s="17"/>
      <c r="LKR540" s="17"/>
      <c r="LKS540" s="17"/>
      <c r="LKT540" s="17"/>
      <c r="LKU540" s="17"/>
      <c r="LKV540" s="17"/>
      <c r="LKW540" s="17"/>
      <c r="LKX540" s="17"/>
      <c r="LKY540" s="17"/>
      <c r="LKZ540" s="17"/>
      <c r="LLA540" s="17"/>
      <c r="LLB540" s="17"/>
      <c r="LLC540" s="17"/>
      <c r="LLD540" s="17"/>
      <c r="LLE540" s="17"/>
      <c r="LLF540" s="17"/>
      <c r="LLG540" s="17"/>
      <c r="LLH540" s="17"/>
      <c r="LLI540" s="17"/>
      <c r="LLJ540" s="17"/>
      <c r="LLK540" s="17"/>
      <c r="LLL540" s="17"/>
      <c r="LLM540" s="17"/>
      <c r="LLN540" s="17"/>
      <c r="LLO540" s="17"/>
      <c r="LLP540" s="17"/>
      <c r="LLQ540" s="17"/>
      <c r="LLR540" s="17"/>
      <c r="LLS540" s="17"/>
      <c r="LLT540" s="17"/>
      <c r="LLU540" s="17"/>
      <c r="LLV540" s="17"/>
      <c r="LLW540" s="17"/>
      <c r="LLX540" s="17"/>
      <c r="LLY540" s="17"/>
      <c r="LLZ540" s="17"/>
      <c r="LMA540" s="17"/>
      <c r="LMB540" s="17"/>
      <c r="LMC540" s="17"/>
      <c r="LMD540" s="17"/>
      <c r="LME540" s="17"/>
      <c r="LMF540" s="17"/>
      <c r="LMG540" s="17"/>
      <c r="LMH540" s="17"/>
      <c r="LMI540" s="17"/>
      <c r="LMJ540" s="17"/>
      <c r="LMK540" s="17"/>
      <c r="LML540" s="17"/>
      <c r="LMM540" s="17"/>
      <c r="LMN540" s="17"/>
      <c r="LMO540" s="17"/>
      <c r="LMP540" s="17"/>
      <c r="LMQ540" s="17"/>
      <c r="LMR540" s="17"/>
      <c r="LMS540" s="17"/>
      <c r="LMT540" s="17"/>
      <c r="LMU540" s="17"/>
      <c r="LMV540" s="17"/>
      <c r="LMW540" s="17"/>
      <c r="LMX540" s="17"/>
      <c r="LMY540" s="17"/>
      <c r="LMZ540" s="17"/>
      <c r="LNA540" s="17"/>
      <c r="LNB540" s="17"/>
      <c r="LNC540" s="17"/>
      <c r="LND540" s="17"/>
      <c r="LNE540" s="17"/>
      <c r="LNF540" s="17"/>
      <c r="LNG540" s="17"/>
      <c r="LNH540" s="17"/>
      <c r="LNI540" s="17"/>
      <c r="LNJ540" s="17"/>
      <c r="LNK540" s="17"/>
      <c r="LNL540" s="17"/>
      <c r="LNM540" s="17"/>
      <c r="LNN540" s="17"/>
      <c r="LNO540" s="17"/>
      <c r="LNP540" s="17"/>
      <c r="LNQ540" s="17"/>
      <c r="LNR540" s="17"/>
      <c r="LNS540" s="17"/>
      <c r="LNT540" s="17"/>
      <c r="LNU540" s="17"/>
      <c r="LNV540" s="17"/>
      <c r="LNW540" s="17"/>
      <c r="LNX540" s="17"/>
      <c r="LNY540" s="17"/>
      <c r="LNZ540" s="17"/>
      <c r="LOA540" s="17"/>
      <c r="LOB540" s="17"/>
      <c r="LOC540" s="17"/>
      <c r="LOD540" s="17"/>
      <c r="LOE540" s="17"/>
      <c r="LOF540" s="17"/>
      <c r="LOG540" s="17"/>
      <c r="LOH540" s="17"/>
      <c r="LOI540" s="17"/>
      <c r="LOJ540" s="17"/>
      <c r="LOK540" s="17"/>
      <c r="LOL540" s="17"/>
      <c r="LOM540" s="17"/>
      <c r="LON540" s="17"/>
      <c r="LOO540" s="17"/>
      <c r="LOP540" s="17"/>
      <c r="LOQ540" s="17"/>
      <c r="LOR540" s="17"/>
      <c r="LOS540" s="17"/>
      <c r="LOT540" s="17"/>
      <c r="LOU540" s="17"/>
      <c r="LOV540" s="17"/>
      <c r="LOW540" s="17"/>
      <c r="LOX540" s="17"/>
      <c r="LOY540" s="17"/>
      <c r="LOZ540" s="17"/>
      <c r="LPA540" s="17"/>
      <c r="LPB540" s="17"/>
      <c r="LPC540" s="17"/>
      <c r="LPD540" s="17"/>
      <c r="LPE540" s="17"/>
      <c r="LPF540" s="17"/>
      <c r="LPG540" s="17"/>
      <c r="LPH540" s="17"/>
      <c r="LPI540" s="17"/>
      <c r="LPJ540" s="17"/>
      <c r="LPK540" s="17"/>
      <c r="LPL540" s="17"/>
      <c r="LPM540" s="17"/>
      <c r="LPN540" s="17"/>
      <c r="LPO540" s="17"/>
      <c r="LPP540" s="17"/>
      <c r="LPQ540" s="17"/>
      <c r="LPR540" s="17"/>
      <c r="LPS540" s="17"/>
      <c r="LPT540" s="17"/>
      <c r="LPU540" s="17"/>
      <c r="LPV540" s="17"/>
      <c r="LPW540" s="17"/>
      <c r="LPX540" s="17"/>
      <c r="LPY540" s="17"/>
      <c r="LPZ540" s="17"/>
      <c r="LQA540" s="17"/>
      <c r="LQB540" s="17"/>
      <c r="LQC540" s="17"/>
      <c r="LQD540" s="17"/>
      <c r="LQE540" s="17"/>
      <c r="LQF540" s="17"/>
      <c r="LQG540" s="17"/>
      <c r="LQH540" s="17"/>
      <c r="LQI540" s="17"/>
      <c r="LQJ540" s="17"/>
      <c r="LQK540" s="17"/>
      <c r="LQL540" s="17"/>
      <c r="LQM540" s="17"/>
      <c r="LQN540" s="17"/>
      <c r="LQO540" s="17"/>
      <c r="LQP540" s="17"/>
      <c r="LQQ540" s="17"/>
      <c r="LQR540" s="17"/>
      <c r="LQS540" s="17"/>
      <c r="LQT540" s="17"/>
      <c r="LQU540" s="17"/>
      <c r="LQV540" s="17"/>
      <c r="LQW540" s="17"/>
      <c r="LQX540" s="17"/>
      <c r="LQY540" s="17"/>
      <c r="LQZ540" s="17"/>
      <c r="LRA540" s="17"/>
      <c r="LRB540" s="17"/>
      <c r="LRC540" s="17"/>
      <c r="LRD540" s="17"/>
      <c r="LRE540" s="17"/>
      <c r="LRF540" s="17"/>
      <c r="LRG540" s="17"/>
      <c r="LRH540" s="17"/>
      <c r="LRI540" s="17"/>
      <c r="LRJ540" s="17"/>
      <c r="LRK540" s="17"/>
      <c r="LRL540" s="17"/>
      <c r="LRM540" s="17"/>
      <c r="LRN540" s="17"/>
      <c r="LRO540" s="17"/>
      <c r="LRP540" s="17"/>
      <c r="LRQ540" s="17"/>
      <c r="LRR540" s="17"/>
      <c r="LRS540" s="17"/>
      <c r="LRT540" s="17"/>
      <c r="LRU540" s="17"/>
      <c r="LRV540" s="17"/>
      <c r="LRW540" s="17"/>
      <c r="LRX540" s="17"/>
      <c r="LRY540" s="17"/>
      <c r="LRZ540" s="17"/>
      <c r="LSA540" s="17"/>
      <c r="LSB540" s="17"/>
      <c r="LSC540" s="17"/>
      <c r="LSD540" s="17"/>
      <c r="LSE540" s="17"/>
      <c r="LSF540" s="17"/>
      <c r="LSG540" s="17"/>
      <c r="LSH540" s="17"/>
      <c r="LSI540" s="17"/>
      <c r="LSJ540" s="17"/>
      <c r="LSK540" s="17"/>
      <c r="LSL540" s="17"/>
      <c r="LSM540" s="17"/>
      <c r="LSN540" s="17"/>
      <c r="LSO540" s="17"/>
      <c r="LSP540" s="17"/>
      <c r="LSQ540" s="17"/>
      <c r="LSR540" s="17"/>
      <c r="LSS540" s="17"/>
      <c r="LST540" s="17"/>
      <c r="LSU540" s="17"/>
      <c r="LSV540" s="17"/>
      <c r="LSW540" s="17"/>
      <c r="LSX540" s="17"/>
      <c r="LSY540" s="17"/>
      <c r="LSZ540" s="17"/>
      <c r="LTA540" s="17"/>
      <c r="LTB540" s="17"/>
      <c r="LTC540" s="17"/>
      <c r="LTD540" s="17"/>
      <c r="LTE540" s="17"/>
      <c r="LTF540" s="17"/>
      <c r="LTG540" s="17"/>
      <c r="LTH540" s="17"/>
      <c r="LTI540" s="17"/>
      <c r="LTJ540" s="17"/>
      <c r="LTK540" s="17"/>
      <c r="LTL540" s="17"/>
      <c r="LTM540" s="17"/>
      <c r="LTN540" s="17"/>
      <c r="LTO540" s="17"/>
      <c r="LTP540" s="17"/>
      <c r="LTQ540" s="17"/>
      <c r="LTR540" s="17"/>
      <c r="LTS540" s="17"/>
      <c r="LTT540" s="17"/>
      <c r="LTU540" s="17"/>
      <c r="LTV540" s="17"/>
      <c r="LTW540" s="17"/>
      <c r="LTX540" s="17"/>
      <c r="LTY540" s="17"/>
      <c r="LTZ540" s="17"/>
      <c r="LUA540" s="17"/>
      <c r="LUB540" s="17"/>
      <c r="LUC540" s="17"/>
      <c r="LUD540" s="17"/>
      <c r="LUE540" s="17"/>
      <c r="LUF540" s="17"/>
      <c r="LUG540" s="17"/>
      <c r="LUH540" s="17"/>
      <c r="LUI540" s="17"/>
      <c r="LUJ540" s="17"/>
      <c r="LUK540" s="17"/>
      <c r="LUL540" s="17"/>
      <c r="LUM540" s="17"/>
      <c r="LUN540" s="17"/>
      <c r="LUO540" s="17"/>
      <c r="LUP540" s="17"/>
      <c r="LUQ540" s="17"/>
      <c r="LUR540" s="17"/>
      <c r="LUS540" s="17"/>
      <c r="LUT540" s="17"/>
      <c r="LUU540" s="17"/>
      <c r="LUV540" s="17"/>
      <c r="LUW540" s="17"/>
      <c r="LUX540" s="17"/>
      <c r="LUY540" s="17"/>
      <c r="LUZ540" s="17"/>
      <c r="LVA540" s="17"/>
      <c r="LVB540" s="17"/>
      <c r="LVC540" s="17"/>
      <c r="LVD540" s="17"/>
      <c r="LVE540" s="17"/>
      <c r="LVF540" s="17"/>
      <c r="LVG540" s="17"/>
      <c r="LVH540" s="17"/>
      <c r="LVI540" s="17"/>
      <c r="LVJ540" s="17"/>
      <c r="LVK540" s="17"/>
      <c r="LVL540" s="17"/>
      <c r="LVM540" s="17"/>
      <c r="LVN540" s="17"/>
      <c r="LVO540" s="17"/>
      <c r="LVP540" s="17"/>
      <c r="LVQ540" s="17"/>
      <c r="LVR540" s="17"/>
      <c r="LVS540" s="17"/>
      <c r="LVT540" s="17"/>
      <c r="LVU540" s="17"/>
      <c r="LVV540" s="17"/>
      <c r="LVW540" s="17"/>
      <c r="LVX540" s="17"/>
      <c r="LVY540" s="17"/>
      <c r="LVZ540" s="17"/>
      <c r="LWA540" s="17"/>
      <c r="LWB540" s="17"/>
      <c r="LWC540" s="17"/>
      <c r="LWD540" s="17"/>
      <c r="LWE540" s="17"/>
      <c r="LWF540" s="17"/>
      <c r="LWG540" s="17"/>
      <c r="LWH540" s="17"/>
      <c r="LWI540" s="17"/>
      <c r="LWJ540" s="17"/>
      <c r="LWK540" s="17"/>
      <c r="LWL540" s="17"/>
      <c r="LWM540" s="17"/>
      <c r="LWN540" s="17"/>
      <c r="LWO540" s="17"/>
      <c r="LWP540" s="17"/>
      <c r="LWQ540" s="17"/>
      <c r="LWR540" s="17"/>
      <c r="LWS540" s="17"/>
      <c r="LWT540" s="17"/>
      <c r="LWU540" s="17"/>
      <c r="LWV540" s="17"/>
      <c r="LWW540" s="17"/>
      <c r="LWX540" s="17"/>
      <c r="LWY540" s="17"/>
      <c r="LWZ540" s="17"/>
      <c r="LXA540" s="17"/>
      <c r="LXB540" s="17"/>
      <c r="LXC540" s="17"/>
      <c r="LXD540" s="17"/>
      <c r="LXE540" s="17"/>
      <c r="LXF540" s="17"/>
      <c r="LXG540" s="17"/>
      <c r="LXH540" s="17"/>
      <c r="LXI540" s="17"/>
      <c r="LXJ540" s="17"/>
      <c r="LXK540" s="17"/>
      <c r="LXL540" s="17"/>
      <c r="LXM540" s="17"/>
      <c r="LXN540" s="17"/>
      <c r="LXO540" s="17"/>
      <c r="LXP540" s="17"/>
      <c r="LXQ540" s="17"/>
      <c r="LXR540" s="17"/>
      <c r="LXS540" s="17"/>
      <c r="LXT540" s="17"/>
      <c r="LXU540" s="17"/>
      <c r="LXV540" s="17"/>
      <c r="LXW540" s="17"/>
      <c r="LXX540" s="17"/>
      <c r="LXY540" s="17"/>
      <c r="LXZ540" s="17"/>
      <c r="LYA540" s="17"/>
      <c r="LYB540" s="17"/>
      <c r="LYC540" s="17"/>
      <c r="LYD540" s="17"/>
      <c r="LYE540" s="17"/>
      <c r="LYF540" s="17"/>
      <c r="LYG540" s="17"/>
      <c r="LYH540" s="17"/>
      <c r="LYI540" s="17"/>
      <c r="LYJ540" s="17"/>
      <c r="LYK540" s="17"/>
      <c r="LYL540" s="17"/>
      <c r="LYM540" s="17"/>
      <c r="LYN540" s="17"/>
      <c r="LYO540" s="17"/>
      <c r="LYP540" s="17"/>
      <c r="LYQ540" s="17"/>
      <c r="LYR540" s="17"/>
      <c r="LYS540" s="17"/>
      <c r="LYT540" s="17"/>
      <c r="LYU540" s="17"/>
      <c r="LYV540" s="17"/>
      <c r="LYW540" s="17"/>
      <c r="LYX540" s="17"/>
      <c r="LYY540" s="17"/>
      <c r="LYZ540" s="17"/>
      <c r="LZA540" s="17"/>
      <c r="LZB540" s="17"/>
      <c r="LZC540" s="17"/>
      <c r="LZD540" s="17"/>
      <c r="LZE540" s="17"/>
      <c r="LZF540" s="17"/>
      <c r="LZG540" s="17"/>
      <c r="LZH540" s="17"/>
      <c r="LZI540" s="17"/>
      <c r="LZJ540" s="17"/>
      <c r="LZK540" s="17"/>
      <c r="LZL540" s="17"/>
      <c r="LZM540" s="17"/>
      <c r="LZN540" s="17"/>
      <c r="LZO540" s="17"/>
      <c r="LZP540" s="17"/>
      <c r="LZQ540" s="17"/>
      <c r="LZR540" s="17"/>
      <c r="LZS540" s="17"/>
      <c r="LZT540" s="17"/>
      <c r="LZU540" s="17"/>
      <c r="LZV540" s="17"/>
      <c r="LZW540" s="17"/>
      <c r="LZX540" s="17"/>
      <c r="LZY540" s="17"/>
      <c r="LZZ540" s="17"/>
      <c r="MAA540" s="17"/>
      <c r="MAB540" s="17"/>
      <c r="MAC540" s="17"/>
      <c r="MAD540" s="17"/>
      <c r="MAE540" s="17"/>
      <c r="MAF540" s="17"/>
      <c r="MAG540" s="17"/>
      <c r="MAH540" s="17"/>
      <c r="MAI540" s="17"/>
      <c r="MAJ540" s="17"/>
      <c r="MAK540" s="17"/>
      <c r="MAL540" s="17"/>
      <c r="MAM540" s="17"/>
      <c r="MAN540" s="17"/>
      <c r="MAO540" s="17"/>
      <c r="MAP540" s="17"/>
      <c r="MAQ540" s="17"/>
      <c r="MAR540" s="17"/>
      <c r="MAS540" s="17"/>
      <c r="MAT540" s="17"/>
      <c r="MAU540" s="17"/>
      <c r="MAV540" s="17"/>
      <c r="MAW540" s="17"/>
      <c r="MAX540" s="17"/>
      <c r="MAY540" s="17"/>
      <c r="MAZ540" s="17"/>
      <c r="MBA540" s="17"/>
      <c r="MBB540" s="17"/>
      <c r="MBC540" s="17"/>
      <c r="MBD540" s="17"/>
      <c r="MBE540" s="17"/>
      <c r="MBF540" s="17"/>
      <c r="MBG540" s="17"/>
      <c r="MBH540" s="17"/>
      <c r="MBI540" s="17"/>
      <c r="MBJ540" s="17"/>
      <c r="MBK540" s="17"/>
      <c r="MBL540" s="17"/>
      <c r="MBM540" s="17"/>
      <c r="MBN540" s="17"/>
      <c r="MBO540" s="17"/>
      <c r="MBP540" s="17"/>
      <c r="MBQ540" s="17"/>
      <c r="MBR540" s="17"/>
      <c r="MBS540" s="17"/>
      <c r="MBT540" s="17"/>
      <c r="MBU540" s="17"/>
      <c r="MBV540" s="17"/>
      <c r="MBW540" s="17"/>
      <c r="MBX540" s="17"/>
      <c r="MBY540" s="17"/>
      <c r="MBZ540" s="17"/>
      <c r="MCA540" s="17"/>
      <c r="MCB540" s="17"/>
      <c r="MCC540" s="17"/>
      <c r="MCD540" s="17"/>
      <c r="MCE540" s="17"/>
      <c r="MCF540" s="17"/>
      <c r="MCG540" s="17"/>
      <c r="MCH540" s="17"/>
      <c r="MCI540" s="17"/>
      <c r="MCJ540" s="17"/>
      <c r="MCK540" s="17"/>
      <c r="MCL540" s="17"/>
      <c r="MCM540" s="17"/>
      <c r="MCN540" s="17"/>
      <c r="MCO540" s="17"/>
      <c r="MCP540" s="17"/>
      <c r="MCQ540" s="17"/>
      <c r="MCR540" s="17"/>
      <c r="MCS540" s="17"/>
      <c r="MCT540" s="17"/>
      <c r="MCU540" s="17"/>
      <c r="MCV540" s="17"/>
      <c r="MCW540" s="17"/>
      <c r="MCX540" s="17"/>
      <c r="MCY540" s="17"/>
      <c r="MCZ540" s="17"/>
      <c r="MDA540" s="17"/>
      <c r="MDB540" s="17"/>
      <c r="MDC540" s="17"/>
      <c r="MDD540" s="17"/>
      <c r="MDE540" s="17"/>
      <c r="MDF540" s="17"/>
      <c r="MDG540" s="17"/>
      <c r="MDH540" s="17"/>
      <c r="MDI540" s="17"/>
      <c r="MDJ540" s="17"/>
      <c r="MDK540" s="17"/>
      <c r="MDL540" s="17"/>
      <c r="MDM540" s="17"/>
      <c r="MDN540" s="17"/>
      <c r="MDO540" s="17"/>
      <c r="MDP540" s="17"/>
      <c r="MDQ540" s="17"/>
      <c r="MDR540" s="17"/>
      <c r="MDS540" s="17"/>
      <c r="MDT540" s="17"/>
      <c r="MDU540" s="17"/>
      <c r="MDV540" s="17"/>
      <c r="MDW540" s="17"/>
      <c r="MDX540" s="17"/>
      <c r="MDY540" s="17"/>
      <c r="MDZ540" s="17"/>
      <c r="MEA540" s="17"/>
      <c r="MEB540" s="17"/>
      <c r="MEC540" s="17"/>
      <c r="MED540" s="17"/>
      <c r="MEE540" s="17"/>
      <c r="MEF540" s="17"/>
      <c r="MEG540" s="17"/>
      <c r="MEH540" s="17"/>
      <c r="MEI540" s="17"/>
      <c r="MEJ540" s="17"/>
      <c r="MEK540" s="17"/>
      <c r="MEL540" s="17"/>
      <c r="MEM540" s="17"/>
      <c r="MEN540" s="17"/>
      <c r="MEO540" s="17"/>
      <c r="MEP540" s="17"/>
      <c r="MEQ540" s="17"/>
      <c r="MER540" s="17"/>
      <c r="MES540" s="17"/>
      <c r="MET540" s="17"/>
      <c r="MEU540" s="17"/>
      <c r="MEV540" s="17"/>
      <c r="MEW540" s="17"/>
      <c r="MEX540" s="17"/>
      <c r="MEY540" s="17"/>
      <c r="MEZ540" s="17"/>
      <c r="MFA540" s="17"/>
      <c r="MFB540" s="17"/>
      <c r="MFC540" s="17"/>
      <c r="MFD540" s="17"/>
      <c r="MFE540" s="17"/>
      <c r="MFF540" s="17"/>
      <c r="MFG540" s="17"/>
      <c r="MFH540" s="17"/>
      <c r="MFI540" s="17"/>
      <c r="MFJ540" s="17"/>
      <c r="MFK540" s="17"/>
      <c r="MFL540" s="17"/>
      <c r="MFM540" s="17"/>
      <c r="MFN540" s="17"/>
      <c r="MFO540" s="17"/>
      <c r="MFP540" s="17"/>
      <c r="MFQ540" s="17"/>
      <c r="MFR540" s="17"/>
      <c r="MFS540" s="17"/>
      <c r="MFT540" s="17"/>
      <c r="MFU540" s="17"/>
      <c r="MFV540" s="17"/>
      <c r="MFW540" s="17"/>
      <c r="MFX540" s="17"/>
      <c r="MFY540" s="17"/>
      <c r="MFZ540" s="17"/>
      <c r="MGA540" s="17"/>
      <c r="MGB540" s="17"/>
      <c r="MGC540" s="17"/>
      <c r="MGD540" s="17"/>
      <c r="MGE540" s="17"/>
      <c r="MGF540" s="17"/>
      <c r="MGG540" s="17"/>
      <c r="MGH540" s="17"/>
      <c r="MGI540" s="17"/>
      <c r="MGJ540" s="17"/>
      <c r="MGK540" s="17"/>
      <c r="MGL540" s="17"/>
      <c r="MGM540" s="17"/>
      <c r="MGN540" s="17"/>
      <c r="MGO540" s="17"/>
      <c r="MGP540" s="17"/>
      <c r="MGQ540" s="17"/>
      <c r="MGR540" s="17"/>
      <c r="MGS540" s="17"/>
      <c r="MGT540" s="17"/>
      <c r="MGU540" s="17"/>
      <c r="MGV540" s="17"/>
      <c r="MGW540" s="17"/>
      <c r="MGX540" s="17"/>
      <c r="MGY540" s="17"/>
      <c r="MGZ540" s="17"/>
      <c r="MHA540" s="17"/>
      <c r="MHB540" s="17"/>
      <c r="MHC540" s="17"/>
      <c r="MHD540" s="17"/>
      <c r="MHE540" s="17"/>
      <c r="MHF540" s="17"/>
      <c r="MHG540" s="17"/>
      <c r="MHH540" s="17"/>
      <c r="MHI540" s="17"/>
      <c r="MHJ540" s="17"/>
      <c r="MHK540" s="17"/>
      <c r="MHL540" s="17"/>
      <c r="MHM540" s="17"/>
      <c r="MHN540" s="17"/>
      <c r="MHO540" s="17"/>
      <c r="MHP540" s="17"/>
      <c r="MHQ540" s="17"/>
      <c r="MHR540" s="17"/>
      <c r="MHS540" s="17"/>
      <c r="MHT540" s="17"/>
      <c r="MHU540" s="17"/>
      <c r="MHV540" s="17"/>
      <c r="MHW540" s="17"/>
      <c r="MHX540" s="17"/>
      <c r="MHY540" s="17"/>
      <c r="MHZ540" s="17"/>
      <c r="MIA540" s="17"/>
      <c r="MIB540" s="17"/>
      <c r="MIC540" s="17"/>
      <c r="MID540" s="17"/>
      <c r="MIE540" s="17"/>
      <c r="MIF540" s="17"/>
      <c r="MIG540" s="17"/>
      <c r="MIH540" s="17"/>
      <c r="MII540" s="17"/>
      <c r="MIJ540" s="17"/>
      <c r="MIK540" s="17"/>
      <c r="MIL540" s="17"/>
      <c r="MIM540" s="17"/>
      <c r="MIN540" s="17"/>
      <c r="MIO540" s="17"/>
      <c r="MIP540" s="17"/>
      <c r="MIQ540" s="17"/>
      <c r="MIR540" s="17"/>
      <c r="MIS540" s="17"/>
      <c r="MIT540" s="17"/>
      <c r="MIU540" s="17"/>
      <c r="MIV540" s="17"/>
      <c r="MIW540" s="17"/>
      <c r="MIX540" s="17"/>
      <c r="MIY540" s="17"/>
      <c r="MIZ540" s="17"/>
      <c r="MJA540" s="17"/>
      <c r="MJB540" s="17"/>
      <c r="MJC540" s="17"/>
      <c r="MJD540" s="17"/>
      <c r="MJE540" s="17"/>
      <c r="MJF540" s="17"/>
      <c r="MJG540" s="17"/>
      <c r="MJH540" s="17"/>
      <c r="MJI540" s="17"/>
      <c r="MJJ540" s="17"/>
      <c r="MJK540" s="17"/>
      <c r="MJL540" s="17"/>
      <c r="MJM540" s="17"/>
      <c r="MJN540" s="17"/>
      <c r="MJO540" s="17"/>
      <c r="MJP540" s="17"/>
      <c r="MJQ540" s="17"/>
      <c r="MJR540" s="17"/>
      <c r="MJS540" s="17"/>
      <c r="MJT540" s="17"/>
      <c r="MJU540" s="17"/>
      <c r="MJV540" s="17"/>
      <c r="MJW540" s="17"/>
      <c r="MJX540" s="17"/>
      <c r="MJY540" s="17"/>
      <c r="MJZ540" s="17"/>
      <c r="MKA540" s="17"/>
      <c r="MKB540" s="17"/>
      <c r="MKC540" s="17"/>
      <c r="MKD540" s="17"/>
      <c r="MKE540" s="17"/>
      <c r="MKF540" s="17"/>
      <c r="MKG540" s="17"/>
      <c r="MKH540" s="17"/>
      <c r="MKI540" s="17"/>
      <c r="MKJ540" s="17"/>
      <c r="MKK540" s="17"/>
      <c r="MKL540" s="17"/>
      <c r="MKM540" s="17"/>
      <c r="MKN540" s="17"/>
      <c r="MKO540" s="17"/>
      <c r="MKP540" s="17"/>
      <c r="MKQ540" s="17"/>
      <c r="MKR540" s="17"/>
      <c r="MKS540" s="17"/>
      <c r="MKT540" s="17"/>
      <c r="MKU540" s="17"/>
      <c r="MKV540" s="17"/>
      <c r="MKW540" s="17"/>
      <c r="MKX540" s="17"/>
      <c r="MKY540" s="17"/>
      <c r="MKZ540" s="17"/>
      <c r="MLA540" s="17"/>
      <c r="MLB540" s="17"/>
      <c r="MLC540" s="17"/>
      <c r="MLD540" s="17"/>
      <c r="MLE540" s="17"/>
      <c r="MLF540" s="17"/>
      <c r="MLG540" s="17"/>
      <c r="MLH540" s="17"/>
      <c r="MLI540" s="17"/>
      <c r="MLJ540" s="17"/>
      <c r="MLK540" s="17"/>
      <c r="MLL540" s="17"/>
      <c r="MLM540" s="17"/>
      <c r="MLN540" s="17"/>
      <c r="MLO540" s="17"/>
      <c r="MLP540" s="17"/>
      <c r="MLQ540" s="17"/>
      <c r="MLR540" s="17"/>
      <c r="MLS540" s="17"/>
      <c r="MLT540" s="17"/>
      <c r="MLU540" s="17"/>
      <c r="MLV540" s="17"/>
      <c r="MLW540" s="17"/>
      <c r="MLX540" s="17"/>
      <c r="MLY540" s="17"/>
      <c r="MLZ540" s="17"/>
      <c r="MMA540" s="17"/>
      <c r="MMB540" s="17"/>
      <c r="MMC540" s="17"/>
      <c r="MMD540" s="17"/>
      <c r="MME540" s="17"/>
      <c r="MMF540" s="17"/>
      <c r="MMG540" s="17"/>
      <c r="MMH540" s="17"/>
      <c r="MMI540" s="17"/>
      <c r="MMJ540" s="17"/>
      <c r="MMK540" s="17"/>
      <c r="MML540" s="17"/>
      <c r="MMM540" s="17"/>
      <c r="MMN540" s="17"/>
      <c r="MMO540" s="17"/>
      <c r="MMP540" s="17"/>
      <c r="MMQ540" s="17"/>
      <c r="MMR540" s="17"/>
      <c r="MMS540" s="17"/>
      <c r="MMT540" s="17"/>
      <c r="MMU540" s="17"/>
      <c r="MMV540" s="17"/>
      <c r="MMW540" s="17"/>
      <c r="MMX540" s="17"/>
      <c r="MMY540" s="17"/>
      <c r="MMZ540" s="17"/>
      <c r="MNA540" s="17"/>
      <c r="MNB540" s="17"/>
      <c r="MNC540" s="17"/>
      <c r="MND540" s="17"/>
      <c r="MNE540" s="17"/>
      <c r="MNF540" s="17"/>
      <c r="MNG540" s="17"/>
      <c r="MNH540" s="17"/>
      <c r="MNI540" s="17"/>
      <c r="MNJ540" s="17"/>
      <c r="MNK540" s="17"/>
      <c r="MNL540" s="17"/>
      <c r="MNM540" s="17"/>
      <c r="MNN540" s="17"/>
      <c r="MNO540" s="17"/>
      <c r="MNP540" s="17"/>
      <c r="MNQ540" s="17"/>
      <c r="MNR540" s="17"/>
      <c r="MNS540" s="17"/>
      <c r="MNT540" s="17"/>
      <c r="MNU540" s="17"/>
      <c r="MNV540" s="17"/>
      <c r="MNW540" s="17"/>
      <c r="MNX540" s="17"/>
      <c r="MNY540" s="17"/>
      <c r="MNZ540" s="17"/>
      <c r="MOA540" s="17"/>
      <c r="MOB540" s="17"/>
      <c r="MOC540" s="17"/>
      <c r="MOD540" s="17"/>
      <c r="MOE540" s="17"/>
      <c r="MOF540" s="17"/>
      <c r="MOG540" s="17"/>
      <c r="MOH540" s="17"/>
      <c r="MOI540" s="17"/>
      <c r="MOJ540" s="17"/>
      <c r="MOK540" s="17"/>
      <c r="MOL540" s="17"/>
      <c r="MOM540" s="17"/>
      <c r="MON540" s="17"/>
      <c r="MOO540" s="17"/>
      <c r="MOP540" s="17"/>
      <c r="MOQ540" s="17"/>
      <c r="MOR540" s="17"/>
      <c r="MOS540" s="17"/>
      <c r="MOT540" s="17"/>
      <c r="MOU540" s="17"/>
      <c r="MOV540" s="17"/>
      <c r="MOW540" s="17"/>
      <c r="MOX540" s="17"/>
      <c r="MOY540" s="17"/>
      <c r="MOZ540" s="17"/>
      <c r="MPA540" s="17"/>
      <c r="MPB540" s="17"/>
      <c r="MPC540" s="17"/>
      <c r="MPD540" s="17"/>
      <c r="MPE540" s="17"/>
      <c r="MPF540" s="17"/>
      <c r="MPG540" s="17"/>
      <c r="MPH540" s="17"/>
      <c r="MPI540" s="17"/>
      <c r="MPJ540" s="17"/>
      <c r="MPK540" s="17"/>
      <c r="MPL540" s="17"/>
      <c r="MPM540" s="17"/>
      <c r="MPN540" s="17"/>
      <c r="MPO540" s="17"/>
      <c r="MPP540" s="17"/>
      <c r="MPQ540" s="17"/>
      <c r="MPR540" s="17"/>
      <c r="MPS540" s="17"/>
      <c r="MPT540" s="17"/>
      <c r="MPU540" s="17"/>
      <c r="MPV540" s="17"/>
      <c r="MPW540" s="17"/>
      <c r="MPX540" s="17"/>
      <c r="MPY540" s="17"/>
      <c r="MPZ540" s="17"/>
      <c r="MQA540" s="17"/>
      <c r="MQB540" s="17"/>
      <c r="MQC540" s="17"/>
      <c r="MQD540" s="17"/>
      <c r="MQE540" s="17"/>
      <c r="MQF540" s="17"/>
      <c r="MQG540" s="17"/>
      <c r="MQH540" s="17"/>
      <c r="MQI540" s="17"/>
      <c r="MQJ540" s="17"/>
      <c r="MQK540" s="17"/>
      <c r="MQL540" s="17"/>
      <c r="MQM540" s="17"/>
      <c r="MQN540" s="17"/>
      <c r="MQO540" s="17"/>
      <c r="MQP540" s="17"/>
      <c r="MQQ540" s="17"/>
      <c r="MQR540" s="17"/>
      <c r="MQS540" s="17"/>
      <c r="MQT540" s="17"/>
      <c r="MQU540" s="17"/>
      <c r="MQV540" s="17"/>
      <c r="MQW540" s="17"/>
      <c r="MQX540" s="17"/>
      <c r="MQY540" s="17"/>
      <c r="MQZ540" s="17"/>
      <c r="MRA540" s="17"/>
      <c r="MRB540" s="17"/>
      <c r="MRC540" s="17"/>
      <c r="MRD540" s="17"/>
      <c r="MRE540" s="17"/>
      <c r="MRF540" s="17"/>
      <c r="MRG540" s="17"/>
      <c r="MRH540" s="17"/>
      <c r="MRI540" s="17"/>
      <c r="MRJ540" s="17"/>
      <c r="MRK540" s="17"/>
      <c r="MRL540" s="17"/>
      <c r="MRM540" s="17"/>
      <c r="MRN540" s="17"/>
      <c r="MRO540" s="17"/>
      <c r="MRP540" s="17"/>
      <c r="MRQ540" s="17"/>
      <c r="MRR540" s="17"/>
      <c r="MRS540" s="17"/>
      <c r="MRT540" s="17"/>
      <c r="MRU540" s="17"/>
      <c r="MRV540" s="17"/>
      <c r="MRW540" s="17"/>
      <c r="MRX540" s="17"/>
      <c r="MRY540" s="17"/>
      <c r="MRZ540" s="17"/>
      <c r="MSA540" s="17"/>
      <c r="MSB540" s="17"/>
      <c r="MSC540" s="17"/>
      <c r="MSD540" s="17"/>
      <c r="MSE540" s="17"/>
      <c r="MSF540" s="17"/>
      <c r="MSG540" s="17"/>
      <c r="MSH540" s="17"/>
      <c r="MSI540" s="17"/>
      <c r="MSJ540" s="17"/>
      <c r="MSK540" s="17"/>
      <c r="MSL540" s="17"/>
      <c r="MSM540" s="17"/>
      <c r="MSN540" s="17"/>
      <c r="MSO540" s="17"/>
      <c r="MSP540" s="17"/>
      <c r="MSQ540" s="17"/>
      <c r="MSR540" s="17"/>
      <c r="MSS540" s="17"/>
      <c r="MST540" s="17"/>
      <c r="MSU540" s="17"/>
      <c r="MSV540" s="17"/>
      <c r="MSW540" s="17"/>
      <c r="MSX540" s="17"/>
      <c r="MSY540" s="17"/>
      <c r="MSZ540" s="17"/>
      <c r="MTA540" s="17"/>
      <c r="MTB540" s="17"/>
      <c r="MTC540" s="17"/>
      <c r="MTD540" s="17"/>
      <c r="MTE540" s="17"/>
      <c r="MTF540" s="17"/>
      <c r="MTG540" s="17"/>
      <c r="MTH540" s="17"/>
      <c r="MTI540" s="17"/>
      <c r="MTJ540" s="17"/>
      <c r="MTK540" s="17"/>
      <c r="MTL540" s="17"/>
      <c r="MTM540" s="17"/>
      <c r="MTN540" s="17"/>
      <c r="MTO540" s="17"/>
      <c r="MTP540" s="17"/>
      <c r="MTQ540" s="17"/>
      <c r="MTR540" s="17"/>
      <c r="MTS540" s="17"/>
      <c r="MTT540" s="17"/>
      <c r="MTU540" s="17"/>
      <c r="MTV540" s="17"/>
      <c r="MTW540" s="17"/>
      <c r="MTX540" s="17"/>
      <c r="MTY540" s="17"/>
      <c r="MTZ540" s="17"/>
      <c r="MUA540" s="17"/>
      <c r="MUB540" s="17"/>
      <c r="MUC540" s="17"/>
      <c r="MUD540" s="17"/>
      <c r="MUE540" s="17"/>
      <c r="MUF540" s="17"/>
      <c r="MUG540" s="17"/>
      <c r="MUH540" s="17"/>
      <c r="MUI540" s="17"/>
      <c r="MUJ540" s="17"/>
      <c r="MUK540" s="17"/>
      <c r="MUL540" s="17"/>
      <c r="MUM540" s="17"/>
      <c r="MUN540" s="17"/>
      <c r="MUO540" s="17"/>
      <c r="MUP540" s="17"/>
      <c r="MUQ540" s="17"/>
      <c r="MUR540" s="17"/>
      <c r="MUS540" s="17"/>
      <c r="MUT540" s="17"/>
      <c r="MUU540" s="17"/>
      <c r="MUV540" s="17"/>
      <c r="MUW540" s="17"/>
      <c r="MUX540" s="17"/>
      <c r="MUY540" s="17"/>
      <c r="MUZ540" s="17"/>
      <c r="MVA540" s="17"/>
      <c r="MVB540" s="17"/>
      <c r="MVC540" s="17"/>
      <c r="MVD540" s="17"/>
      <c r="MVE540" s="17"/>
      <c r="MVF540" s="17"/>
      <c r="MVG540" s="17"/>
      <c r="MVH540" s="17"/>
      <c r="MVI540" s="17"/>
      <c r="MVJ540" s="17"/>
      <c r="MVK540" s="17"/>
      <c r="MVL540" s="17"/>
      <c r="MVM540" s="17"/>
      <c r="MVN540" s="17"/>
      <c r="MVO540" s="17"/>
      <c r="MVP540" s="17"/>
      <c r="MVQ540" s="17"/>
      <c r="MVR540" s="17"/>
      <c r="MVS540" s="17"/>
      <c r="MVT540" s="17"/>
      <c r="MVU540" s="17"/>
      <c r="MVV540" s="17"/>
      <c r="MVW540" s="17"/>
      <c r="MVX540" s="17"/>
      <c r="MVY540" s="17"/>
      <c r="MVZ540" s="17"/>
      <c r="MWA540" s="17"/>
      <c r="MWB540" s="17"/>
      <c r="MWC540" s="17"/>
      <c r="MWD540" s="17"/>
      <c r="MWE540" s="17"/>
      <c r="MWF540" s="17"/>
      <c r="MWG540" s="17"/>
      <c r="MWH540" s="17"/>
      <c r="MWI540" s="17"/>
      <c r="MWJ540" s="17"/>
      <c r="MWK540" s="17"/>
      <c r="MWL540" s="17"/>
      <c r="MWM540" s="17"/>
      <c r="MWN540" s="17"/>
      <c r="MWO540" s="17"/>
      <c r="MWP540" s="17"/>
      <c r="MWQ540" s="17"/>
      <c r="MWR540" s="17"/>
      <c r="MWS540" s="17"/>
      <c r="MWT540" s="17"/>
      <c r="MWU540" s="17"/>
      <c r="MWV540" s="17"/>
      <c r="MWW540" s="17"/>
      <c r="MWX540" s="17"/>
      <c r="MWY540" s="17"/>
      <c r="MWZ540" s="17"/>
      <c r="MXA540" s="17"/>
      <c r="MXB540" s="17"/>
      <c r="MXC540" s="17"/>
      <c r="MXD540" s="17"/>
      <c r="MXE540" s="17"/>
      <c r="MXF540" s="17"/>
      <c r="MXG540" s="17"/>
      <c r="MXH540" s="17"/>
      <c r="MXI540" s="17"/>
      <c r="MXJ540" s="17"/>
      <c r="MXK540" s="17"/>
      <c r="MXL540" s="17"/>
      <c r="MXM540" s="17"/>
      <c r="MXN540" s="17"/>
      <c r="MXO540" s="17"/>
      <c r="MXP540" s="17"/>
      <c r="MXQ540" s="17"/>
      <c r="MXR540" s="17"/>
      <c r="MXS540" s="17"/>
      <c r="MXT540" s="17"/>
      <c r="MXU540" s="17"/>
      <c r="MXV540" s="17"/>
      <c r="MXW540" s="17"/>
      <c r="MXX540" s="17"/>
      <c r="MXY540" s="17"/>
      <c r="MXZ540" s="17"/>
      <c r="MYA540" s="17"/>
      <c r="MYB540" s="17"/>
      <c r="MYC540" s="17"/>
      <c r="MYD540" s="17"/>
      <c r="MYE540" s="17"/>
      <c r="MYF540" s="17"/>
      <c r="MYG540" s="17"/>
      <c r="MYH540" s="17"/>
      <c r="MYI540" s="17"/>
      <c r="MYJ540" s="17"/>
      <c r="MYK540" s="17"/>
      <c r="MYL540" s="17"/>
      <c r="MYM540" s="17"/>
      <c r="MYN540" s="17"/>
      <c r="MYO540" s="17"/>
      <c r="MYP540" s="17"/>
      <c r="MYQ540" s="17"/>
      <c r="MYR540" s="17"/>
      <c r="MYS540" s="17"/>
      <c r="MYT540" s="17"/>
      <c r="MYU540" s="17"/>
      <c r="MYV540" s="17"/>
      <c r="MYW540" s="17"/>
      <c r="MYX540" s="17"/>
      <c r="MYY540" s="17"/>
      <c r="MYZ540" s="17"/>
      <c r="MZA540" s="17"/>
      <c r="MZB540" s="17"/>
      <c r="MZC540" s="17"/>
      <c r="MZD540" s="17"/>
      <c r="MZE540" s="17"/>
      <c r="MZF540" s="17"/>
      <c r="MZG540" s="17"/>
      <c r="MZH540" s="17"/>
      <c r="MZI540" s="17"/>
      <c r="MZJ540" s="17"/>
      <c r="MZK540" s="17"/>
      <c r="MZL540" s="17"/>
      <c r="MZM540" s="17"/>
      <c r="MZN540" s="17"/>
      <c r="MZO540" s="17"/>
      <c r="MZP540" s="17"/>
      <c r="MZQ540" s="17"/>
      <c r="MZR540" s="17"/>
      <c r="MZS540" s="17"/>
      <c r="MZT540" s="17"/>
      <c r="MZU540" s="17"/>
      <c r="MZV540" s="17"/>
      <c r="MZW540" s="17"/>
      <c r="MZX540" s="17"/>
      <c r="MZY540" s="17"/>
      <c r="MZZ540" s="17"/>
      <c r="NAA540" s="17"/>
      <c r="NAB540" s="17"/>
      <c r="NAC540" s="17"/>
      <c r="NAD540" s="17"/>
      <c r="NAE540" s="17"/>
      <c r="NAF540" s="17"/>
      <c r="NAG540" s="17"/>
      <c r="NAH540" s="17"/>
      <c r="NAI540" s="17"/>
      <c r="NAJ540" s="17"/>
      <c r="NAK540" s="17"/>
      <c r="NAL540" s="17"/>
      <c r="NAM540" s="17"/>
      <c r="NAN540" s="17"/>
      <c r="NAO540" s="17"/>
      <c r="NAP540" s="17"/>
      <c r="NAQ540" s="17"/>
      <c r="NAR540" s="17"/>
      <c r="NAS540" s="17"/>
      <c r="NAT540" s="17"/>
      <c r="NAU540" s="17"/>
      <c r="NAV540" s="17"/>
      <c r="NAW540" s="17"/>
      <c r="NAX540" s="17"/>
      <c r="NAY540" s="17"/>
      <c r="NAZ540" s="17"/>
      <c r="NBA540" s="17"/>
      <c r="NBB540" s="17"/>
      <c r="NBC540" s="17"/>
      <c r="NBD540" s="17"/>
      <c r="NBE540" s="17"/>
      <c r="NBF540" s="17"/>
      <c r="NBG540" s="17"/>
      <c r="NBH540" s="17"/>
      <c r="NBI540" s="17"/>
      <c r="NBJ540" s="17"/>
      <c r="NBK540" s="17"/>
      <c r="NBL540" s="17"/>
      <c r="NBM540" s="17"/>
      <c r="NBN540" s="17"/>
      <c r="NBO540" s="17"/>
      <c r="NBP540" s="17"/>
      <c r="NBQ540" s="17"/>
      <c r="NBR540" s="17"/>
      <c r="NBS540" s="17"/>
      <c r="NBT540" s="17"/>
      <c r="NBU540" s="17"/>
      <c r="NBV540" s="17"/>
      <c r="NBW540" s="17"/>
      <c r="NBX540" s="17"/>
      <c r="NBY540" s="17"/>
      <c r="NBZ540" s="17"/>
      <c r="NCA540" s="17"/>
      <c r="NCB540" s="17"/>
      <c r="NCC540" s="17"/>
      <c r="NCD540" s="17"/>
      <c r="NCE540" s="17"/>
      <c r="NCF540" s="17"/>
      <c r="NCG540" s="17"/>
      <c r="NCH540" s="17"/>
      <c r="NCI540" s="17"/>
      <c r="NCJ540" s="17"/>
      <c r="NCK540" s="17"/>
      <c r="NCL540" s="17"/>
      <c r="NCM540" s="17"/>
      <c r="NCN540" s="17"/>
      <c r="NCO540" s="17"/>
      <c r="NCP540" s="17"/>
      <c r="NCQ540" s="17"/>
      <c r="NCR540" s="17"/>
      <c r="NCS540" s="17"/>
      <c r="NCT540" s="17"/>
      <c r="NCU540" s="17"/>
      <c r="NCV540" s="17"/>
      <c r="NCW540" s="17"/>
      <c r="NCX540" s="17"/>
      <c r="NCY540" s="17"/>
      <c r="NCZ540" s="17"/>
      <c r="NDA540" s="17"/>
      <c r="NDB540" s="17"/>
      <c r="NDC540" s="17"/>
      <c r="NDD540" s="17"/>
      <c r="NDE540" s="17"/>
      <c r="NDF540" s="17"/>
      <c r="NDG540" s="17"/>
      <c r="NDH540" s="17"/>
      <c r="NDI540" s="17"/>
      <c r="NDJ540" s="17"/>
      <c r="NDK540" s="17"/>
      <c r="NDL540" s="17"/>
      <c r="NDM540" s="17"/>
      <c r="NDN540" s="17"/>
      <c r="NDO540" s="17"/>
      <c r="NDP540" s="17"/>
      <c r="NDQ540" s="17"/>
      <c r="NDR540" s="17"/>
      <c r="NDS540" s="17"/>
      <c r="NDT540" s="17"/>
      <c r="NDU540" s="17"/>
      <c r="NDV540" s="17"/>
      <c r="NDW540" s="17"/>
      <c r="NDX540" s="17"/>
      <c r="NDY540" s="17"/>
      <c r="NDZ540" s="17"/>
      <c r="NEA540" s="17"/>
      <c r="NEB540" s="17"/>
      <c r="NEC540" s="17"/>
      <c r="NED540" s="17"/>
      <c r="NEE540" s="17"/>
      <c r="NEF540" s="17"/>
      <c r="NEG540" s="17"/>
      <c r="NEH540" s="17"/>
      <c r="NEI540" s="17"/>
      <c r="NEJ540" s="17"/>
      <c r="NEK540" s="17"/>
      <c r="NEL540" s="17"/>
      <c r="NEM540" s="17"/>
      <c r="NEN540" s="17"/>
      <c r="NEO540" s="17"/>
      <c r="NEP540" s="17"/>
      <c r="NEQ540" s="17"/>
      <c r="NER540" s="17"/>
      <c r="NES540" s="17"/>
      <c r="NET540" s="17"/>
      <c r="NEU540" s="17"/>
      <c r="NEV540" s="17"/>
      <c r="NEW540" s="17"/>
      <c r="NEX540" s="17"/>
      <c r="NEY540" s="17"/>
      <c r="NEZ540" s="17"/>
      <c r="NFA540" s="17"/>
      <c r="NFB540" s="17"/>
      <c r="NFC540" s="17"/>
      <c r="NFD540" s="17"/>
      <c r="NFE540" s="17"/>
      <c r="NFF540" s="17"/>
      <c r="NFG540" s="17"/>
      <c r="NFH540" s="17"/>
      <c r="NFI540" s="17"/>
      <c r="NFJ540" s="17"/>
      <c r="NFK540" s="17"/>
      <c r="NFL540" s="17"/>
      <c r="NFM540" s="17"/>
      <c r="NFN540" s="17"/>
      <c r="NFO540" s="17"/>
      <c r="NFP540" s="17"/>
      <c r="NFQ540" s="17"/>
      <c r="NFR540" s="17"/>
      <c r="NFS540" s="17"/>
      <c r="NFT540" s="17"/>
      <c r="NFU540" s="17"/>
      <c r="NFV540" s="17"/>
      <c r="NFW540" s="17"/>
      <c r="NFX540" s="17"/>
      <c r="NFY540" s="17"/>
      <c r="NFZ540" s="17"/>
      <c r="NGA540" s="17"/>
      <c r="NGB540" s="17"/>
      <c r="NGC540" s="17"/>
      <c r="NGD540" s="17"/>
      <c r="NGE540" s="17"/>
      <c r="NGF540" s="17"/>
      <c r="NGG540" s="17"/>
      <c r="NGH540" s="17"/>
      <c r="NGI540" s="17"/>
      <c r="NGJ540" s="17"/>
      <c r="NGK540" s="17"/>
      <c r="NGL540" s="17"/>
      <c r="NGM540" s="17"/>
      <c r="NGN540" s="17"/>
      <c r="NGO540" s="17"/>
      <c r="NGP540" s="17"/>
      <c r="NGQ540" s="17"/>
      <c r="NGR540" s="17"/>
      <c r="NGS540" s="17"/>
      <c r="NGT540" s="17"/>
      <c r="NGU540" s="17"/>
      <c r="NGV540" s="17"/>
      <c r="NGW540" s="17"/>
      <c r="NGX540" s="17"/>
      <c r="NGY540" s="17"/>
      <c r="NGZ540" s="17"/>
      <c r="NHA540" s="17"/>
      <c r="NHB540" s="17"/>
      <c r="NHC540" s="17"/>
      <c r="NHD540" s="17"/>
      <c r="NHE540" s="17"/>
      <c r="NHF540" s="17"/>
      <c r="NHG540" s="17"/>
      <c r="NHH540" s="17"/>
      <c r="NHI540" s="17"/>
      <c r="NHJ540" s="17"/>
      <c r="NHK540" s="17"/>
      <c r="NHL540" s="17"/>
      <c r="NHM540" s="17"/>
      <c r="NHN540" s="17"/>
      <c r="NHO540" s="17"/>
      <c r="NHP540" s="17"/>
      <c r="NHQ540" s="17"/>
      <c r="NHR540" s="17"/>
      <c r="NHS540" s="17"/>
      <c r="NHT540" s="17"/>
      <c r="NHU540" s="17"/>
      <c r="NHV540" s="17"/>
      <c r="NHW540" s="17"/>
      <c r="NHX540" s="17"/>
      <c r="NHY540" s="17"/>
      <c r="NHZ540" s="17"/>
      <c r="NIA540" s="17"/>
      <c r="NIB540" s="17"/>
      <c r="NIC540" s="17"/>
      <c r="NID540" s="17"/>
      <c r="NIE540" s="17"/>
      <c r="NIF540" s="17"/>
      <c r="NIG540" s="17"/>
      <c r="NIH540" s="17"/>
      <c r="NII540" s="17"/>
      <c r="NIJ540" s="17"/>
      <c r="NIK540" s="17"/>
      <c r="NIL540" s="17"/>
      <c r="NIM540" s="17"/>
      <c r="NIN540" s="17"/>
      <c r="NIO540" s="17"/>
      <c r="NIP540" s="17"/>
      <c r="NIQ540" s="17"/>
      <c r="NIR540" s="17"/>
      <c r="NIS540" s="17"/>
      <c r="NIT540" s="17"/>
      <c r="NIU540" s="17"/>
      <c r="NIV540" s="17"/>
      <c r="NIW540" s="17"/>
      <c r="NIX540" s="17"/>
      <c r="NIY540" s="17"/>
      <c r="NIZ540" s="17"/>
      <c r="NJA540" s="17"/>
      <c r="NJB540" s="17"/>
      <c r="NJC540" s="17"/>
      <c r="NJD540" s="17"/>
      <c r="NJE540" s="17"/>
      <c r="NJF540" s="17"/>
      <c r="NJG540" s="17"/>
      <c r="NJH540" s="17"/>
      <c r="NJI540" s="17"/>
      <c r="NJJ540" s="17"/>
      <c r="NJK540" s="17"/>
      <c r="NJL540" s="17"/>
      <c r="NJM540" s="17"/>
      <c r="NJN540" s="17"/>
      <c r="NJO540" s="17"/>
      <c r="NJP540" s="17"/>
      <c r="NJQ540" s="17"/>
      <c r="NJR540" s="17"/>
      <c r="NJS540" s="17"/>
      <c r="NJT540" s="17"/>
      <c r="NJU540" s="17"/>
      <c r="NJV540" s="17"/>
      <c r="NJW540" s="17"/>
      <c r="NJX540" s="17"/>
      <c r="NJY540" s="17"/>
      <c r="NJZ540" s="17"/>
      <c r="NKA540" s="17"/>
      <c r="NKB540" s="17"/>
      <c r="NKC540" s="17"/>
      <c r="NKD540" s="17"/>
      <c r="NKE540" s="17"/>
      <c r="NKF540" s="17"/>
      <c r="NKG540" s="17"/>
      <c r="NKH540" s="17"/>
      <c r="NKI540" s="17"/>
      <c r="NKJ540" s="17"/>
      <c r="NKK540" s="17"/>
      <c r="NKL540" s="17"/>
      <c r="NKM540" s="17"/>
      <c r="NKN540" s="17"/>
      <c r="NKO540" s="17"/>
      <c r="NKP540" s="17"/>
      <c r="NKQ540" s="17"/>
      <c r="NKR540" s="17"/>
      <c r="NKS540" s="17"/>
      <c r="NKT540" s="17"/>
      <c r="NKU540" s="17"/>
      <c r="NKV540" s="17"/>
      <c r="NKW540" s="17"/>
      <c r="NKX540" s="17"/>
      <c r="NKY540" s="17"/>
      <c r="NKZ540" s="17"/>
      <c r="NLA540" s="17"/>
      <c r="NLB540" s="17"/>
      <c r="NLC540" s="17"/>
      <c r="NLD540" s="17"/>
      <c r="NLE540" s="17"/>
      <c r="NLF540" s="17"/>
      <c r="NLG540" s="17"/>
      <c r="NLH540" s="17"/>
      <c r="NLI540" s="17"/>
      <c r="NLJ540" s="17"/>
      <c r="NLK540" s="17"/>
      <c r="NLL540" s="17"/>
      <c r="NLM540" s="17"/>
      <c r="NLN540" s="17"/>
      <c r="NLO540" s="17"/>
      <c r="NLP540" s="17"/>
      <c r="NLQ540" s="17"/>
      <c r="NLR540" s="17"/>
      <c r="NLS540" s="17"/>
      <c r="NLT540" s="17"/>
      <c r="NLU540" s="17"/>
      <c r="NLV540" s="17"/>
      <c r="NLW540" s="17"/>
      <c r="NLX540" s="17"/>
      <c r="NLY540" s="17"/>
      <c r="NLZ540" s="17"/>
      <c r="NMA540" s="17"/>
      <c r="NMB540" s="17"/>
      <c r="NMC540" s="17"/>
      <c r="NMD540" s="17"/>
      <c r="NME540" s="17"/>
      <c r="NMF540" s="17"/>
      <c r="NMG540" s="17"/>
      <c r="NMH540" s="17"/>
      <c r="NMI540" s="17"/>
      <c r="NMJ540" s="17"/>
      <c r="NMK540" s="17"/>
      <c r="NML540" s="17"/>
      <c r="NMM540" s="17"/>
      <c r="NMN540" s="17"/>
      <c r="NMO540" s="17"/>
      <c r="NMP540" s="17"/>
      <c r="NMQ540" s="17"/>
      <c r="NMR540" s="17"/>
      <c r="NMS540" s="17"/>
      <c r="NMT540" s="17"/>
      <c r="NMU540" s="17"/>
      <c r="NMV540" s="17"/>
      <c r="NMW540" s="17"/>
      <c r="NMX540" s="17"/>
      <c r="NMY540" s="17"/>
      <c r="NMZ540" s="17"/>
      <c r="NNA540" s="17"/>
      <c r="NNB540" s="17"/>
      <c r="NNC540" s="17"/>
      <c r="NND540" s="17"/>
      <c r="NNE540" s="17"/>
      <c r="NNF540" s="17"/>
      <c r="NNG540" s="17"/>
      <c r="NNH540" s="17"/>
      <c r="NNI540" s="17"/>
      <c r="NNJ540" s="17"/>
      <c r="NNK540" s="17"/>
      <c r="NNL540" s="17"/>
      <c r="NNM540" s="17"/>
      <c r="NNN540" s="17"/>
      <c r="NNO540" s="17"/>
      <c r="NNP540" s="17"/>
      <c r="NNQ540" s="17"/>
      <c r="NNR540" s="17"/>
      <c r="NNS540" s="17"/>
      <c r="NNT540" s="17"/>
      <c r="NNU540" s="17"/>
      <c r="NNV540" s="17"/>
      <c r="NNW540" s="17"/>
      <c r="NNX540" s="17"/>
      <c r="NNY540" s="17"/>
      <c r="NNZ540" s="17"/>
      <c r="NOA540" s="17"/>
      <c r="NOB540" s="17"/>
      <c r="NOC540" s="17"/>
      <c r="NOD540" s="17"/>
      <c r="NOE540" s="17"/>
      <c r="NOF540" s="17"/>
      <c r="NOG540" s="17"/>
      <c r="NOH540" s="17"/>
      <c r="NOI540" s="17"/>
      <c r="NOJ540" s="17"/>
      <c r="NOK540" s="17"/>
      <c r="NOL540" s="17"/>
      <c r="NOM540" s="17"/>
      <c r="NON540" s="17"/>
      <c r="NOO540" s="17"/>
      <c r="NOP540" s="17"/>
      <c r="NOQ540" s="17"/>
      <c r="NOR540" s="17"/>
      <c r="NOS540" s="17"/>
      <c r="NOT540" s="17"/>
      <c r="NOU540" s="17"/>
      <c r="NOV540" s="17"/>
      <c r="NOW540" s="17"/>
      <c r="NOX540" s="17"/>
      <c r="NOY540" s="17"/>
      <c r="NOZ540" s="17"/>
      <c r="NPA540" s="17"/>
      <c r="NPB540" s="17"/>
      <c r="NPC540" s="17"/>
      <c r="NPD540" s="17"/>
      <c r="NPE540" s="17"/>
      <c r="NPF540" s="17"/>
      <c r="NPG540" s="17"/>
      <c r="NPH540" s="17"/>
      <c r="NPI540" s="17"/>
      <c r="NPJ540" s="17"/>
      <c r="NPK540" s="17"/>
      <c r="NPL540" s="17"/>
      <c r="NPM540" s="17"/>
      <c r="NPN540" s="17"/>
      <c r="NPO540" s="17"/>
      <c r="NPP540" s="17"/>
      <c r="NPQ540" s="17"/>
      <c r="NPR540" s="17"/>
      <c r="NPS540" s="17"/>
      <c r="NPT540" s="17"/>
      <c r="NPU540" s="17"/>
      <c r="NPV540" s="17"/>
      <c r="NPW540" s="17"/>
      <c r="NPX540" s="17"/>
      <c r="NPY540" s="17"/>
      <c r="NPZ540" s="17"/>
      <c r="NQA540" s="17"/>
      <c r="NQB540" s="17"/>
      <c r="NQC540" s="17"/>
      <c r="NQD540" s="17"/>
      <c r="NQE540" s="17"/>
      <c r="NQF540" s="17"/>
      <c r="NQG540" s="17"/>
      <c r="NQH540" s="17"/>
      <c r="NQI540" s="17"/>
      <c r="NQJ540" s="17"/>
      <c r="NQK540" s="17"/>
      <c r="NQL540" s="17"/>
      <c r="NQM540" s="17"/>
      <c r="NQN540" s="17"/>
      <c r="NQO540" s="17"/>
      <c r="NQP540" s="17"/>
      <c r="NQQ540" s="17"/>
      <c r="NQR540" s="17"/>
      <c r="NQS540" s="17"/>
      <c r="NQT540" s="17"/>
      <c r="NQU540" s="17"/>
      <c r="NQV540" s="17"/>
      <c r="NQW540" s="17"/>
      <c r="NQX540" s="17"/>
      <c r="NQY540" s="17"/>
      <c r="NQZ540" s="17"/>
      <c r="NRA540" s="17"/>
      <c r="NRB540" s="17"/>
      <c r="NRC540" s="17"/>
      <c r="NRD540" s="17"/>
      <c r="NRE540" s="17"/>
      <c r="NRF540" s="17"/>
      <c r="NRG540" s="17"/>
      <c r="NRH540" s="17"/>
      <c r="NRI540" s="17"/>
      <c r="NRJ540" s="17"/>
      <c r="NRK540" s="17"/>
      <c r="NRL540" s="17"/>
      <c r="NRM540" s="17"/>
      <c r="NRN540" s="17"/>
      <c r="NRO540" s="17"/>
      <c r="NRP540" s="17"/>
      <c r="NRQ540" s="17"/>
      <c r="NRR540" s="17"/>
      <c r="NRS540" s="17"/>
      <c r="NRT540" s="17"/>
      <c r="NRU540" s="17"/>
      <c r="NRV540" s="17"/>
      <c r="NRW540" s="17"/>
      <c r="NRX540" s="17"/>
      <c r="NRY540" s="17"/>
      <c r="NRZ540" s="17"/>
      <c r="NSA540" s="17"/>
      <c r="NSB540" s="17"/>
      <c r="NSC540" s="17"/>
      <c r="NSD540" s="17"/>
      <c r="NSE540" s="17"/>
      <c r="NSF540" s="17"/>
      <c r="NSG540" s="17"/>
      <c r="NSH540" s="17"/>
      <c r="NSI540" s="17"/>
      <c r="NSJ540" s="17"/>
      <c r="NSK540" s="17"/>
      <c r="NSL540" s="17"/>
      <c r="NSM540" s="17"/>
      <c r="NSN540" s="17"/>
      <c r="NSO540" s="17"/>
      <c r="NSP540" s="17"/>
      <c r="NSQ540" s="17"/>
      <c r="NSR540" s="17"/>
      <c r="NSS540" s="17"/>
      <c r="NST540" s="17"/>
      <c r="NSU540" s="17"/>
      <c r="NSV540" s="17"/>
      <c r="NSW540" s="17"/>
      <c r="NSX540" s="17"/>
      <c r="NSY540" s="17"/>
      <c r="NSZ540" s="17"/>
      <c r="NTA540" s="17"/>
      <c r="NTB540" s="17"/>
      <c r="NTC540" s="17"/>
      <c r="NTD540" s="17"/>
      <c r="NTE540" s="17"/>
      <c r="NTF540" s="17"/>
      <c r="NTG540" s="17"/>
      <c r="NTH540" s="17"/>
      <c r="NTI540" s="17"/>
      <c r="NTJ540" s="17"/>
      <c r="NTK540" s="17"/>
      <c r="NTL540" s="17"/>
      <c r="NTM540" s="17"/>
      <c r="NTN540" s="17"/>
      <c r="NTO540" s="17"/>
      <c r="NTP540" s="17"/>
      <c r="NTQ540" s="17"/>
      <c r="NTR540" s="17"/>
      <c r="NTS540" s="17"/>
      <c r="NTT540" s="17"/>
      <c r="NTU540" s="17"/>
      <c r="NTV540" s="17"/>
      <c r="NTW540" s="17"/>
      <c r="NTX540" s="17"/>
      <c r="NTY540" s="17"/>
      <c r="NTZ540" s="17"/>
      <c r="NUA540" s="17"/>
      <c r="NUB540" s="17"/>
      <c r="NUC540" s="17"/>
      <c r="NUD540" s="17"/>
      <c r="NUE540" s="17"/>
      <c r="NUF540" s="17"/>
      <c r="NUG540" s="17"/>
      <c r="NUH540" s="17"/>
      <c r="NUI540" s="17"/>
      <c r="NUJ540" s="17"/>
      <c r="NUK540" s="17"/>
      <c r="NUL540" s="17"/>
      <c r="NUM540" s="17"/>
      <c r="NUN540" s="17"/>
      <c r="NUO540" s="17"/>
      <c r="NUP540" s="17"/>
      <c r="NUQ540" s="17"/>
      <c r="NUR540" s="17"/>
      <c r="NUS540" s="17"/>
      <c r="NUT540" s="17"/>
      <c r="NUU540" s="17"/>
      <c r="NUV540" s="17"/>
      <c r="NUW540" s="17"/>
      <c r="NUX540" s="17"/>
      <c r="NUY540" s="17"/>
      <c r="NUZ540" s="17"/>
      <c r="NVA540" s="17"/>
      <c r="NVB540" s="17"/>
      <c r="NVC540" s="17"/>
      <c r="NVD540" s="17"/>
      <c r="NVE540" s="17"/>
      <c r="NVF540" s="17"/>
      <c r="NVG540" s="17"/>
      <c r="NVH540" s="17"/>
      <c r="NVI540" s="17"/>
      <c r="NVJ540" s="17"/>
      <c r="NVK540" s="17"/>
      <c r="NVL540" s="17"/>
      <c r="NVM540" s="17"/>
      <c r="NVN540" s="17"/>
      <c r="NVO540" s="17"/>
      <c r="NVP540" s="17"/>
      <c r="NVQ540" s="17"/>
      <c r="NVR540" s="17"/>
      <c r="NVS540" s="17"/>
      <c r="NVT540" s="17"/>
      <c r="NVU540" s="17"/>
      <c r="NVV540" s="17"/>
      <c r="NVW540" s="17"/>
      <c r="NVX540" s="17"/>
      <c r="NVY540" s="17"/>
      <c r="NVZ540" s="17"/>
      <c r="NWA540" s="17"/>
      <c r="NWB540" s="17"/>
      <c r="NWC540" s="17"/>
      <c r="NWD540" s="17"/>
      <c r="NWE540" s="17"/>
      <c r="NWF540" s="17"/>
      <c r="NWG540" s="17"/>
      <c r="NWH540" s="17"/>
      <c r="NWI540" s="17"/>
      <c r="NWJ540" s="17"/>
      <c r="NWK540" s="17"/>
      <c r="NWL540" s="17"/>
      <c r="NWM540" s="17"/>
      <c r="NWN540" s="17"/>
      <c r="NWO540" s="17"/>
      <c r="NWP540" s="17"/>
      <c r="NWQ540" s="17"/>
      <c r="NWR540" s="17"/>
      <c r="NWS540" s="17"/>
      <c r="NWT540" s="17"/>
      <c r="NWU540" s="17"/>
      <c r="NWV540" s="17"/>
      <c r="NWW540" s="17"/>
      <c r="NWX540" s="17"/>
      <c r="NWY540" s="17"/>
      <c r="NWZ540" s="17"/>
      <c r="NXA540" s="17"/>
      <c r="NXB540" s="17"/>
      <c r="NXC540" s="17"/>
      <c r="NXD540" s="17"/>
      <c r="NXE540" s="17"/>
      <c r="NXF540" s="17"/>
      <c r="NXG540" s="17"/>
      <c r="NXH540" s="17"/>
      <c r="NXI540" s="17"/>
      <c r="NXJ540" s="17"/>
      <c r="NXK540" s="17"/>
      <c r="NXL540" s="17"/>
      <c r="NXM540" s="17"/>
      <c r="NXN540" s="17"/>
      <c r="NXO540" s="17"/>
      <c r="NXP540" s="17"/>
      <c r="NXQ540" s="17"/>
      <c r="NXR540" s="17"/>
      <c r="NXS540" s="17"/>
      <c r="NXT540" s="17"/>
      <c r="NXU540" s="17"/>
      <c r="NXV540" s="17"/>
      <c r="NXW540" s="17"/>
      <c r="NXX540" s="17"/>
      <c r="NXY540" s="17"/>
      <c r="NXZ540" s="17"/>
      <c r="NYA540" s="17"/>
      <c r="NYB540" s="17"/>
      <c r="NYC540" s="17"/>
      <c r="NYD540" s="17"/>
      <c r="NYE540" s="17"/>
      <c r="NYF540" s="17"/>
      <c r="NYG540" s="17"/>
      <c r="NYH540" s="17"/>
      <c r="NYI540" s="17"/>
      <c r="NYJ540" s="17"/>
      <c r="NYK540" s="17"/>
      <c r="NYL540" s="17"/>
      <c r="NYM540" s="17"/>
      <c r="NYN540" s="17"/>
      <c r="NYO540" s="17"/>
      <c r="NYP540" s="17"/>
      <c r="NYQ540" s="17"/>
      <c r="NYR540" s="17"/>
      <c r="NYS540" s="17"/>
      <c r="NYT540" s="17"/>
      <c r="NYU540" s="17"/>
      <c r="NYV540" s="17"/>
      <c r="NYW540" s="17"/>
      <c r="NYX540" s="17"/>
      <c r="NYY540" s="17"/>
      <c r="NYZ540" s="17"/>
      <c r="NZA540" s="17"/>
      <c r="NZB540" s="17"/>
      <c r="NZC540" s="17"/>
      <c r="NZD540" s="17"/>
      <c r="NZE540" s="17"/>
      <c r="NZF540" s="17"/>
      <c r="NZG540" s="17"/>
      <c r="NZH540" s="17"/>
      <c r="NZI540" s="17"/>
      <c r="NZJ540" s="17"/>
      <c r="NZK540" s="17"/>
      <c r="NZL540" s="17"/>
      <c r="NZM540" s="17"/>
      <c r="NZN540" s="17"/>
      <c r="NZO540" s="17"/>
      <c r="NZP540" s="17"/>
      <c r="NZQ540" s="17"/>
      <c r="NZR540" s="17"/>
      <c r="NZS540" s="17"/>
      <c r="NZT540" s="17"/>
      <c r="NZU540" s="17"/>
      <c r="NZV540" s="17"/>
      <c r="NZW540" s="17"/>
      <c r="NZX540" s="17"/>
      <c r="NZY540" s="17"/>
      <c r="NZZ540" s="17"/>
      <c r="OAA540" s="17"/>
      <c r="OAB540" s="17"/>
      <c r="OAC540" s="17"/>
      <c r="OAD540" s="17"/>
      <c r="OAE540" s="17"/>
      <c r="OAF540" s="17"/>
      <c r="OAG540" s="17"/>
      <c r="OAH540" s="17"/>
      <c r="OAI540" s="17"/>
      <c r="OAJ540" s="17"/>
      <c r="OAK540" s="17"/>
      <c r="OAL540" s="17"/>
      <c r="OAM540" s="17"/>
      <c r="OAN540" s="17"/>
      <c r="OAO540" s="17"/>
      <c r="OAP540" s="17"/>
      <c r="OAQ540" s="17"/>
      <c r="OAR540" s="17"/>
      <c r="OAS540" s="17"/>
      <c r="OAT540" s="17"/>
      <c r="OAU540" s="17"/>
      <c r="OAV540" s="17"/>
      <c r="OAW540" s="17"/>
      <c r="OAX540" s="17"/>
      <c r="OAY540" s="17"/>
      <c r="OAZ540" s="17"/>
      <c r="OBA540" s="17"/>
      <c r="OBB540" s="17"/>
      <c r="OBC540" s="17"/>
      <c r="OBD540" s="17"/>
      <c r="OBE540" s="17"/>
      <c r="OBF540" s="17"/>
      <c r="OBG540" s="17"/>
      <c r="OBH540" s="17"/>
      <c r="OBI540" s="17"/>
      <c r="OBJ540" s="17"/>
      <c r="OBK540" s="17"/>
      <c r="OBL540" s="17"/>
      <c r="OBM540" s="17"/>
      <c r="OBN540" s="17"/>
      <c r="OBO540" s="17"/>
      <c r="OBP540" s="17"/>
      <c r="OBQ540" s="17"/>
      <c r="OBR540" s="17"/>
      <c r="OBS540" s="17"/>
      <c r="OBT540" s="17"/>
      <c r="OBU540" s="17"/>
      <c r="OBV540" s="17"/>
      <c r="OBW540" s="17"/>
      <c r="OBX540" s="17"/>
      <c r="OBY540" s="17"/>
      <c r="OBZ540" s="17"/>
      <c r="OCA540" s="17"/>
      <c r="OCB540" s="17"/>
      <c r="OCC540" s="17"/>
      <c r="OCD540" s="17"/>
      <c r="OCE540" s="17"/>
      <c r="OCF540" s="17"/>
      <c r="OCG540" s="17"/>
      <c r="OCH540" s="17"/>
      <c r="OCI540" s="17"/>
      <c r="OCJ540" s="17"/>
      <c r="OCK540" s="17"/>
      <c r="OCL540" s="17"/>
      <c r="OCM540" s="17"/>
      <c r="OCN540" s="17"/>
      <c r="OCO540" s="17"/>
      <c r="OCP540" s="17"/>
      <c r="OCQ540" s="17"/>
      <c r="OCR540" s="17"/>
      <c r="OCS540" s="17"/>
      <c r="OCT540" s="17"/>
      <c r="OCU540" s="17"/>
      <c r="OCV540" s="17"/>
      <c r="OCW540" s="17"/>
      <c r="OCX540" s="17"/>
      <c r="OCY540" s="17"/>
      <c r="OCZ540" s="17"/>
      <c r="ODA540" s="17"/>
      <c r="ODB540" s="17"/>
      <c r="ODC540" s="17"/>
      <c r="ODD540" s="17"/>
      <c r="ODE540" s="17"/>
      <c r="ODF540" s="17"/>
      <c r="ODG540" s="17"/>
      <c r="ODH540" s="17"/>
      <c r="ODI540" s="17"/>
      <c r="ODJ540" s="17"/>
      <c r="ODK540" s="17"/>
      <c r="ODL540" s="17"/>
      <c r="ODM540" s="17"/>
      <c r="ODN540" s="17"/>
      <c r="ODO540" s="17"/>
      <c r="ODP540" s="17"/>
      <c r="ODQ540" s="17"/>
      <c r="ODR540" s="17"/>
      <c r="ODS540" s="17"/>
      <c r="ODT540" s="17"/>
      <c r="ODU540" s="17"/>
      <c r="ODV540" s="17"/>
      <c r="ODW540" s="17"/>
      <c r="ODX540" s="17"/>
      <c r="ODY540" s="17"/>
      <c r="ODZ540" s="17"/>
      <c r="OEA540" s="17"/>
      <c r="OEB540" s="17"/>
      <c r="OEC540" s="17"/>
      <c r="OED540" s="17"/>
      <c r="OEE540" s="17"/>
      <c r="OEF540" s="17"/>
      <c r="OEG540" s="17"/>
      <c r="OEH540" s="17"/>
      <c r="OEI540" s="17"/>
      <c r="OEJ540" s="17"/>
      <c r="OEK540" s="17"/>
      <c r="OEL540" s="17"/>
      <c r="OEM540" s="17"/>
      <c r="OEN540" s="17"/>
      <c r="OEO540" s="17"/>
      <c r="OEP540" s="17"/>
      <c r="OEQ540" s="17"/>
      <c r="OER540" s="17"/>
      <c r="OES540" s="17"/>
      <c r="OET540" s="17"/>
      <c r="OEU540" s="17"/>
      <c r="OEV540" s="17"/>
      <c r="OEW540" s="17"/>
      <c r="OEX540" s="17"/>
      <c r="OEY540" s="17"/>
      <c r="OEZ540" s="17"/>
      <c r="OFA540" s="17"/>
      <c r="OFB540" s="17"/>
      <c r="OFC540" s="17"/>
      <c r="OFD540" s="17"/>
      <c r="OFE540" s="17"/>
      <c r="OFF540" s="17"/>
      <c r="OFG540" s="17"/>
      <c r="OFH540" s="17"/>
      <c r="OFI540" s="17"/>
      <c r="OFJ540" s="17"/>
      <c r="OFK540" s="17"/>
      <c r="OFL540" s="17"/>
      <c r="OFM540" s="17"/>
      <c r="OFN540" s="17"/>
      <c r="OFO540" s="17"/>
      <c r="OFP540" s="17"/>
      <c r="OFQ540" s="17"/>
      <c r="OFR540" s="17"/>
      <c r="OFS540" s="17"/>
      <c r="OFT540" s="17"/>
      <c r="OFU540" s="17"/>
      <c r="OFV540" s="17"/>
      <c r="OFW540" s="17"/>
      <c r="OFX540" s="17"/>
      <c r="OFY540" s="17"/>
      <c r="OFZ540" s="17"/>
      <c r="OGA540" s="17"/>
      <c r="OGB540" s="17"/>
      <c r="OGC540" s="17"/>
      <c r="OGD540" s="17"/>
      <c r="OGE540" s="17"/>
      <c r="OGF540" s="17"/>
      <c r="OGG540" s="17"/>
      <c r="OGH540" s="17"/>
      <c r="OGI540" s="17"/>
      <c r="OGJ540" s="17"/>
      <c r="OGK540" s="17"/>
      <c r="OGL540" s="17"/>
      <c r="OGM540" s="17"/>
      <c r="OGN540" s="17"/>
      <c r="OGO540" s="17"/>
      <c r="OGP540" s="17"/>
      <c r="OGQ540" s="17"/>
      <c r="OGR540" s="17"/>
      <c r="OGS540" s="17"/>
      <c r="OGT540" s="17"/>
      <c r="OGU540" s="17"/>
      <c r="OGV540" s="17"/>
      <c r="OGW540" s="17"/>
      <c r="OGX540" s="17"/>
      <c r="OGY540" s="17"/>
      <c r="OGZ540" s="17"/>
      <c r="OHA540" s="17"/>
      <c r="OHB540" s="17"/>
      <c r="OHC540" s="17"/>
      <c r="OHD540" s="17"/>
      <c r="OHE540" s="17"/>
      <c r="OHF540" s="17"/>
      <c r="OHG540" s="17"/>
      <c r="OHH540" s="17"/>
      <c r="OHI540" s="17"/>
      <c r="OHJ540" s="17"/>
      <c r="OHK540" s="17"/>
      <c r="OHL540" s="17"/>
      <c r="OHM540" s="17"/>
      <c r="OHN540" s="17"/>
      <c r="OHO540" s="17"/>
      <c r="OHP540" s="17"/>
      <c r="OHQ540" s="17"/>
      <c r="OHR540" s="17"/>
      <c r="OHS540" s="17"/>
      <c r="OHT540" s="17"/>
      <c r="OHU540" s="17"/>
      <c r="OHV540" s="17"/>
      <c r="OHW540" s="17"/>
      <c r="OHX540" s="17"/>
      <c r="OHY540" s="17"/>
      <c r="OHZ540" s="17"/>
      <c r="OIA540" s="17"/>
      <c r="OIB540" s="17"/>
      <c r="OIC540" s="17"/>
      <c r="OID540" s="17"/>
      <c r="OIE540" s="17"/>
      <c r="OIF540" s="17"/>
      <c r="OIG540" s="17"/>
      <c r="OIH540" s="17"/>
      <c r="OII540" s="17"/>
      <c r="OIJ540" s="17"/>
      <c r="OIK540" s="17"/>
      <c r="OIL540" s="17"/>
      <c r="OIM540" s="17"/>
      <c r="OIN540" s="17"/>
      <c r="OIO540" s="17"/>
      <c r="OIP540" s="17"/>
      <c r="OIQ540" s="17"/>
      <c r="OIR540" s="17"/>
      <c r="OIS540" s="17"/>
      <c r="OIT540" s="17"/>
      <c r="OIU540" s="17"/>
      <c r="OIV540" s="17"/>
      <c r="OIW540" s="17"/>
      <c r="OIX540" s="17"/>
      <c r="OIY540" s="17"/>
      <c r="OIZ540" s="17"/>
      <c r="OJA540" s="17"/>
      <c r="OJB540" s="17"/>
      <c r="OJC540" s="17"/>
      <c r="OJD540" s="17"/>
      <c r="OJE540" s="17"/>
      <c r="OJF540" s="17"/>
      <c r="OJG540" s="17"/>
      <c r="OJH540" s="17"/>
      <c r="OJI540" s="17"/>
      <c r="OJJ540" s="17"/>
      <c r="OJK540" s="17"/>
      <c r="OJL540" s="17"/>
      <c r="OJM540" s="17"/>
      <c r="OJN540" s="17"/>
      <c r="OJO540" s="17"/>
      <c r="OJP540" s="17"/>
      <c r="OJQ540" s="17"/>
      <c r="OJR540" s="17"/>
      <c r="OJS540" s="17"/>
      <c r="OJT540" s="17"/>
      <c r="OJU540" s="17"/>
      <c r="OJV540" s="17"/>
      <c r="OJW540" s="17"/>
      <c r="OJX540" s="17"/>
      <c r="OJY540" s="17"/>
      <c r="OJZ540" s="17"/>
      <c r="OKA540" s="17"/>
      <c r="OKB540" s="17"/>
      <c r="OKC540" s="17"/>
      <c r="OKD540" s="17"/>
      <c r="OKE540" s="17"/>
      <c r="OKF540" s="17"/>
      <c r="OKG540" s="17"/>
      <c r="OKH540" s="17"/>
      <c r="OKI540" s="17"/>
      <c r="OKJ540" s="17"/>
      <c r="OKK540" s="17"/>
      <c r="OKL540" s="17"/>
      <c r="OKM540" s="17"/>
      <c r="OKN540" s="17"/>
      <c r="OKO540" s="17"/>
      <c r="OKP540" s="17"/>
      <c r="OKQ540" s="17"/>
      <c r="OKR540" s="17"/>
      <c r="OKS540" s="17"/>
      <c r="OKT540" s="17"/>
      <c r="OKU540" s="17"/>
      <c r="OKV540" s="17"/>
      <c r="OKW540" s="17"/>
      <c r="OKX540" s="17"/>
      <c r="OKY540" s="17"/>
      <c r="OKZ540" s="17"/>
      <c r="OLA540" s="17"/>
      <c r="OLB540" s="17"/>
      <c r="OLC540" s="17"/>
      <c r="OLD540" s="17"/>
      <c r="OLE540" s="17"/>
      <c r="OLF540" s="17"/>
      <c r="OLG540" s="17"/>
      <c r="OLH540" s="17"/>
      <c r="OLI540" s="17"/>
      <c r="OLJ540" s="17"/>
      <c r="OLK540" s="17"/>
      <c r="OLL540" s="17"/>
      <c r="OLM540" s="17"/>
      <c r="OLN540" s="17"/>
      <c r="OLO540" s="17"/>
      <c r="OLP540" s="17"/>
      <c r="OLQ540" s="17"/>
      <c r="OLR540" s="17"/>
      <c r="OLS540" s="17"/>
      <c r="OLT540" s="17"/>
      <c r="OLU540" s="17"/>
      <c r="OLV540" s="17"/>
      <c r="OLW540" s="17"/>
      <c r="OLX540" s="17"/>
      <c r="OLY540" s="17"/>
      <c r="OLZ540" s="17"/>
      <c r="OMA540" s="17"/>
      <c r="OMB540" s="17"/>
      <c r="OMC540" s="17"/>
      <c r="OMD540" s="17"/>
      <c r="OME540" s="17"/>
      <c r="OMF540" s="17"/>
      <c r="OMG540" s="17"/>
      <c r="OMH540" s="17"/>
      <c r="OMI540" s="17"/>
      <c r="OMJ540" s="17"/>
      <c r="OMK540" s="17"/>
      <c r="OML540" s="17"/>
      <c r="OMM540" s="17"/>
      <c r="OMN540" s="17"/>
      <c r="OMO540" s="17"/>
      <c r="OMP540" s="17"/>
      <c r="OMQ540" s="17"/>
      <c r="OMR540" s="17"/>
      <c r="OMS540" s="17"/>
      <c r="OMT540" s="17"/>
      <c r="OMU540" s="17"/>
      <c r="OMV540" s="17"/>
      <c r="OMW540" s="17"/>
      <c r="OMX540" s="17"/>
      <c r="OMY540" s="17"/>
      <c r="OMZ540" s="17"/>
      <c r="ONA540" s="17"/>
      <c r="ONB540" s="17"/>
      <c r="ONC540" s="17"/>
      <c r="OND540" s="17"/>
      <c r="ONE540" s="17"/>
      <c r="ONF540" s="17"/>
      <c r="ONG540" s="17"/>
      <c r="ONH540" s="17"/>
      <c r="ONI540" s="17"/>
      <c r="ONJ540" s="17"/>
      <c r="ONK540" s="17"/>
      <c r="ONL540" s="17"/>
      <c r="ONM540" s="17"/>
      <c r="ONN540" s="17"/>
      <c r="ONO540" s="17"/>
      <c r="ONP540" s="17"/>
      <c r="ONQ540" s="17"/>
      <c r="ONR540" s="17"/>
      <c r="ONS540" s="17"/>
      <c r="ONT540" s="17"/>
      <c r="ONU540" s="17"/>
      <c r="ONV540" s="17"/>
      <c r="ONW540" s="17"/>
      <c r="ONX540" s="17"/>
      <c r="ONY540" s="17"/>
      <c r="ONZ540" s="17"/>
      <c r="OOA540" s="17"/>
      <c r="OOB540" s="17"/>
      <c r="OOC540" s="17"/>
      <c r="OOD540" s="17"/>
      <c r="OOE540" s="17"/>
      <c r="OOF540" s="17"/>
      <c r="OOG540" s="17"/>
      <c r="OOH540" s="17"/>
      <c r="OOI540" s="17"/>
      <c r="OOJ540" s="17"/>
      <c r="OOK540" s="17"/>
      <c r="OOL540" s="17"/>
      <c r="OOM540" s="17"/>
      <c r="OON540" s="17"/>
      <c r="OOO540" s="17"/>
      <c r="OOP540" s="17"/>
      <c r="OOQ540" s="17"/>
      <c r="OOR540" s="17"/>
      <c r="OOS540" s="17"/>
      <c r="OOT540" s="17"/>
      <c r="OOU540" s="17"/>
      <c r="OOV540" s="17"/>
      <c r="OOW540" s="17"/>
      <c r="OOX540" s="17"/>
      <c r="OOY540" s="17"/>
      <c r="OOZ540" s="17"/>
      <c r="OPA540" s="17"/>
      <c r="OPB540" s="17"/>
      <c r="OPC540" s="17"/>
      <c r="OPD540" s="17"/>
      <c r="OPE540" s="17"/>
      <c r="OPF540" s="17"/>
      <c r="OPG540" s="17"/>
      <c r="OPH540" s="17"/>
      <c r="OPI540" s="17"/>
      <c r="OPJ540" s="17"/>
      <c r="OPK540" s="17"/>
      <c r="OPL540" s="17"/>
      <c r="OPM540" s="17"/>
      <c r="OPN540" s="17"/>
      <c r="OPO540" s="17"/>
      <c r="OPP540" s="17"/>
      <c r="OPQ540" s="17"/>
      <c r="OPR540" s="17"/>
      <c r="OPS540" s="17"/>
      <c r="OPT540" s="17"/>
      <c r="OPU540" s="17"/>
      <c r="OPV540" s="17"/>
      <c r="OPW540" s="17"/>
      <c r="OPX540" s="17"/>
      <c r="OPY540" s="17"/>
      <c r="OPZ540" s="17"/>
      <c r="OQA540" s="17"/>
      <c r="OQB540" s="17"/>
      <c r="OQC540" s="17"/>
      <c r="OQD540" s="17"/>
      <c r="OQE540" s="17"/>
      <c r="OQF540" s="17"/>
      <c r="OQG540" s="17"/>
      <c r="OQH540" s="17"/>
      <c r="OQI540" s="17"/>
      <c r="OQJ540" s="17"/>
      <c r="OQK540" s="17"/>
      <c r="OQL540" s="17"/>
      <c r="OQM540" s="17"/>
      <c r="OQN540" s="17"/>
      <c r="OQO540" s="17"/>
      <c r="OQP540" s="17"/>
      <c r="OQQ540" s="17"/>
      <c r="OQR540" s="17"/>
      <c r="OQS540" s="17"/>
      <c r="OQT540" s="17"/>
      <c r="OQU540" s="17"/>
      <c r="OQV540" s="17"/>
      <c r="OQW540" s="17"/>
      <c r="OQX540" s="17"/>
      <c r="OQY540" s="17"/>
      <c r="OQZ540" s="17"/>
      <c r="ORA540" s="17"/>
      <c r="ORB540" s="17"/>
      <c r="ORC540" s="17"/>
      <c r="ORD540" s="17"/>
      <c r="ORE540" s="17"/>
      <c r="ORF540" s="17"/>
      <c r="ORG540" s="17"/>
      <c r="ORH540" s="17"/>
      <c r="ORI540" s="17"/>
      <c r="ORJ540" s="17"/>
      <c r="ORK540" s="17"/>
      <c r="ORL540" s="17"/>
      <c r="ORM540" s="17"/>
      <c r="ORN540" s="17"/>
      <c r="ORO540" s="17"/>
      <c r="ORP540" s="17"/>
      <c r="ORQ540" s="17"/>
      <c r="ORR540" s="17"/>
      <c r="ORS540" s="17"/>
      <c r="ORT540" s="17"/>
      <c r="ORU540" s="17"/>
      <c r="ORV540" s="17"/>
      <c r="ORW540" s="17"/>
      <c r="ORX540" s="17"/>
      <c r="ORY540" s="17"/>
      <c r="ORZ540" s="17"/>
      <c r="OSA540" s="17"/>
      <c r="OSB540" s="17"/>
      <c r="OSC540" s="17"/>
      <c r="OSD540" s="17"/>
      <c r="OSE540" s="17"/>
      <c r="OSF540" s="17"/>
      <c r="OSG540" s="17"/>
      <c r="OSH540" s="17"/>
      <c r="OSI540" s="17"/>
      <c r="OSJ540" s="17"/>
      <c r="OSK540" s="17"/>
      <c r="OSL540" s="17"/>
      <c r="OSM540" s="17"/>
      <c r="OSN540" s="17"/>
      <c r="OSO540" s="17"/>
      <c r="OSP540" s="17"/>
      <c r="OSQ540" s="17"/>
      <c r="OSR540" s="17"/>
      <c r="OSS540" s="17"/>
      <c r="OST540" s="17"/>
      <c r="OSU540" s="17"/>
      <c r="OSV540" s="17"/>
      <c r="OSW540" s="17"/>
      <c r="OSX540" s="17"/>
      <c r="OSY540" s="17"/>
      <c r="OSZ540" s="17"/>
      <c r="OTA540" s="17"/>
      <c r="OTB540" s="17"/>
      <c r="OTC540" s="17"/>
      <c r="OTD540" s="17"/>
      <c r="OTE540" s="17"/>
      <c r="OTF540" s="17"/>
      <c r="OTG540" s="17"/>
      <c r="OTH540" s="17"/>
      <c r="OTI540" s="17"/>
      <c r="OTJ540" s="17"/>
      <c r="OTK540" s="17"/>
      <c r="OTL540" s="17"/>
      <c r="OTM540" s="17"/>
      <c r="OTN540" s="17"/>
      <c r="OTO540" s="17"/>
      <c r="OTP540" s="17"/>
      <c r="OTQ540" s="17"/>
      <c r="OTR540" s="17"/>
      <c r="OTS540" s="17"/>
      <c r="OTT540" s="17"/>
      <c r="OTU540" s="17"/>
      <c r="OTV540" s="17"/>
      <c r="OTW540" s="17"/>
      <c r="OTX540" s="17"/>
      <c r="OTY540" s="17"/>
      <c r="OTZ540" s="17"/>
      <c r="OUA540" s="17"/>
      <c r="OUB540" s="17"/>
      <c r="OUC540" s="17"/>
      <c r="OUD540" s="17"/>
      <c r="OUE540" s="17"/>
      <c r="OUF540" s="17"/>
      <c r="OUG540" s="17"/>
      <c r="OUH540" s="17"/>
      <c r="OUI540" s="17"/>
      <c r="OUJ540" s="17"/>
      <c r="OUK540" s="17"/>
      <c r="OUL540" s="17"/>
      <c r="OUM540" s="17"/>
      <c r="OUN540" s="17"/>
      <c r="OUO540" s="17"/>
      <c r="OUP540" s="17"/>
      <c r="OUQ540" s="17"/>
      <c r="OUR540" s="17"/>
      <c r="OUS540" s="17"/>
      <c r="OUT540" s="17"/>
      <c r="OUU540" s="17"/>
      <c r="OUV540" s="17"/>
      <c r="OUW540" s="17"/>
      <c r="OUX540" s="17"/>
      <c r="OUY540" s="17"/>
      <c r="OUZ540" s="17"/>
      <c r="OVA540" s="17"/>
      <c r="OVB540" s="17"/>
      <c r="OVC540" s="17"/>
      <c r="OVD540" s="17"/>
      <c r="OVE540" s="17"/>
      <c r="OVF540" s="17"/>
      <c r="OVG540" s="17"/>
      <c r="OVH540" s="17"/>
      <c r="OVI540" s="17"/>
      <c r="OVJ540" s="17"/>
      <c r="OVK540" s="17"/>
      <c r="OVL540" s="17"/>
      <c r="OVM540" s="17"/>
      <c r="OVN540" s="17"/>
      <c r="OVO540" s="17"/>
      <c r="OVP540" s="17"/>
      <c r="OVQ540" s="17"/>
      <c r="OVR540" s="17"/>
      <c r="OVS540" s="17"/>
      <c r="OVT540" s="17"/>
      <c r="OVU540" s="17"/>
      <c r="OVV540" s="17"/>
      <c r="OVW540" s="17"/>
      <c r="OVX540" s="17"/>
      <c r="OVY540" s="17"/>
      <c r="OVZ540" s="17"/>
      <c r="OWA540" s="17"/>
      <c r="OWB540" s="17"/>
      <c r="OWC540" s="17"/>
      <c r="OWD540" s="17"/>
      <c r="OWE540" s="17"/>
      <c r="OWF540" s="17"/>
      <c r="OWG540" s="17"/>
      <c r="OWH540" s="17"/>
      <c r="OWI540" s="17"/>
      <c r="OWJ540" s="17"/>
      <c r="OWK540" s="17"/>
      <c r="OWL540" s="17"/>
      <c r="OWM540" s="17"/>
      <c r="OWN540" s="17"/>
      <c r="OWO540" s="17"/>
      <c r="OWP540" s="17"/>
      <c r="OWQ540" s="17"/>
      <c r="OWR540" s="17"/>
      <c r="OWS540" s="17"/>
      <c r="OWT540" s="17"/>
      <c r="OWU540" s="17"/>
      <c r="OWV540" s="17"/>
      <c r="OWW540" s="17"/>
      <c r="OWX540" s="17"/>
      <c r="OWY540" s="17"/>
      <c r="OWZ540" s="17"/>
      <c r="OXA540" s="17"/>
      <c r="OXB540" s="17"/>
      <c r="OXC540" s="17"/>
      <c r="OXD540" s="17"/>
      <c r="OXE540" s="17"/>
      <c r="OXF540" s="17"/>
      <c r="OXG540" s="17"/>
      <c r="OXH540" s="17"/>
      <c r="OXI540" s="17"/>
      <c r="OXJ540" s="17"/>
      <c r="OXK540" s="17"/>
      <c r="OXL540" s="17"/>
      <c r="OXM540" s="17"/>
      <c r="OXN540" s="17"/>
      <c r="OXO540" s="17"/>
      <c r="OXP540" s="17"/>
      <c r="OXQ540" s="17"/>
      <c r="OXR540" s="17"/>
      <c r="OXS540" s="17"/>
      <c r="OXT540" s="17"/>
      <c r="OXU540" s="17"/>
      <c r="OXV540" s="17"/>
      <c r="OXW540" s="17"/>
      <c r="OXX540" s="17"/>
      <c r="OXY540" s="17"/>
      <c r="OXZ540" s="17"/>
      <c r="OYA540" s="17"/>
      <c r="OYB540" s="17"/>
      <c r="OYC540" s="17"/>
      <c r="OYD540" s="17"/>
      <c r="OYE540" s="17"/>
      <c r="OYF540" s="17"/>
      <c r="OYG540" s="17"/>
      <c r="OYH540" s="17"/>
      <c r="OYI540" s="17"/>
      <c r="OYJ540" s="17"/>
      <c r="OYK540" s="17"/>
      <c r="OYL540" s="17"/>
      <c r="OYM540" s="17"/>
      <c r="OYN540" s="17"/>
      <c r="OYO540" s="17"/>
      <c r="OYP540" s="17"/>
      <c r="OYQ540" s="17"/>
      <c r="OYR540" s="17"/>
      <c r="OYS540" s="17"/>
      <c r="OYT540" s="17"/>
      <c r="OYU540" s="17"/>
      <c r="OYV540" s="17"/>
      <c r="OYW540" s="17"/>
      <c r="OYX540" s="17"/>
      <c r="OYY540" s="17"/>
      <c r="OYZ540" s="17"/>
      <c r="OZA540" s="17"/>
      <c r="OZB540" s="17"/>
      <c r="OZC540" s="17"/>
      <c r="OZD540" s="17"/>
      <c r="OZE540" s="17"/>
      <c r="OZF540" s="17"/>
      <c r="OZG540" s="17"/>
      <c r="OZH540" s="17"/>
      <c r="OZI540" s="17"/>
      <c r="OZJ540" s="17"/>
      <c r="OZK540" s="17"/>
      <c r="OZL540" s="17"/>
      <c r="OZM540" s="17"/>
      <c r="OZN540" s="17"/>
      <c r="OZO540" s="17"/>
      <c r="OZP540" s="17"/>
      <c r="OZQ540" s="17"/>
      <c r="OZR540" s="17"/>
      <c r="OZS540" s="17"/>
      <c r="OZT540" s="17"/>
      <c r="OZU540" s="17"/>
      <c r="OZV540" s="17"/>
      <c r="OZW540" s="17"/>
      <c r="OZX540" s="17"/>
      <c r="OZY540" s="17"/>
      <c r="OZZ540" s="17"/>
      <c r="PAA540" s="17"/>
      <c r="PAB540" s="17"/>
      <c r="PAC540" s="17"/>
      <c r="PAD540" s="17"/>
      <c r="PAE540" s="17"/>
      <c r="PAF540" s="17"/>
      <c r="PAG540" s="17"/>
      <c r="PAH540" s="17"/>
      <c r="PAI540" s="17"/>
      <c r="PAJ540" s="17"/>
      <c r="PAK540" s="17"/>
      <c r="PAL540" s="17"/>
      <c r="PAM540" s="17"/>
      <c r="PAN540" s="17"/>
      <c r="PAO540" s="17"/>
      <c r="PAP540" s="17"/>
      <c r="PAQ540" s="17"/>
      <c r="PAR540" s="17"/>
      <c r="PAS540" s="17"/>
      <c r="PAT540" s="17"/>
      <c r="PAU540" s="17"/>
      <c r="PAV540" s="17"/>
      <c r="PAW540" s="17"/>
      <c r="PAX540" s="17"/>
      <c r="PAY540" s="17"/>
      <c r="PAZ540" s="17"/>
      <c r="PBA540" s="17"/>
      <c r="PBB540" s="17"/>
      <c r="PBC540" s="17"/>
      <c r="PBD540" s="17"/>
      <c r="PBE540" s="17"/>
      <c r="PBF540" s="17"/>
      <c r="PBG540" s="17"/>
      <c r="PBH540" s="17"/>
      <c r="PBI540" s="17"/>
      <c r="PBJ540" s="17"/>
      <c r="PBK540" s="17"/>
      <c r="PBL540" s="17"/>
      <c r="PBM540" s="17"/>
      <c r="PBN540" s="17"/>
      <c r="PBO540" s="17"/>
      <c r="PBP540" s="17"/>
      <c r="PBQ540" s="17"/>
      <c r="PBR540" s="17"/>
      <c r="PBS540" s="17"/>
      <c r="PBT540" s="17"/>
      <c r="PBU540" s="17"/>
      <c r="PBV540" s="17"/>
      <c r="PBW540" s="17"/>
      <c r="PBX540" s="17"/>
      <c r="PBY540" s="17"/>
      <c r="PBZ540" s="17"/>
      <c r="PCA540" s="17"/>
      <c r="PCB540" s="17"/>
      <c r="PCC540" s="17"/>
      <c r="PCD540" s="17"/>
      <c r="PCE540" s="17"/>
      <c r="PCF540" s="17"/>
      <c r="PCG540" s="17"/>
      <c r="PCH540" s="17"/>
      <c r="PCI540" s="17"/>
      <c r="PCJ540" s="17"/>
      <c r="PCK540" s="17"/>
      <c r="PCL540" s="17"/>
      <c r="PCM540" s="17"/>
      <c r="PCN540" s="17"/>
      <c r="PCO540" s="17"/>
      <c r="PCP540" s="17"/>
      <c r="PCQ540" s="17"/>
      <c r="PCR540" s="17"/>
      <c r="PCS540" s="17"/>
      <c r="PCT540" s="17"/>
      <c r="PCU540" s="17"/>
      <c r="PCV540" s="17"/>
      <c r="PCW540" s="17"/>
      <c r="PCX540" s="17"/>
      <c r="PCY540" s="17"/>
      <c r="PCZ540" s="17"/>
      <c r="PDA540" s="17"/>
      <c r="PDB540" s="17"/>
      <c r="PDC540" s="17"/>
      <c r="PDD540" s="17"/>
      <c r="PDE540" s="17"/>
      <c r="PDF540" s="17"/>
      <c r="PDG540" s="17"/>
      <c r="PDH540" s="17"/>
      <c r="PDI540" s="17"/>
      <c r="PDJ540" s="17"/>
      <c r="PDK540" s="17"/>
      <c r="PDL540" s="17"/>
      <c r="PDM540" s="17"/>
      <c r="PDN540" s="17"/>
      <c r="PDO540" s="17"/>
      <c r="PDP540" s="17"/>
      <c r="PDQ540" s="17"/>
      <c r="PDR540" s="17"/>
      <c r="PDS540" s="17"/>
      <c r="PDT540" s="17"/>
      <c r="PDU540" s="17"/>
      <c r="PDV540" s="17"/>
      <c r="PDW540" s="17"/>
      <c r="PDX540" s="17"/>
      <c r="PDY540" s="17"/>
      <c r="PDZ540" s="17"/>
      <c r="PEA540" s="17"/>
      <c r="PEB540" s="17"/>
      <c r="PEC540" s="17"/>
      <c r="PED540" s="17"/>
      <c r="PEE540" s="17"/>
      <c r="PEF540" s="17"/>
      <c r="PEG540" s="17"/>
      <c r="PEH540" s="17"/>
      <c r="PEI540" s="17"/>
      <c r="PEJ540" s="17"/>
      <c r="PEK540" s="17"/>
      <c r="PEL540" s="17"/>
      <c r="PEM540" s="17"/>
      <c r="PEN540" s="17"/>
      <c r="PEO540" s="17"/>
      <c r="PEP540" s="17"/>
      <c r="PEQ540" s="17"/>
      <c r="PER540" s="17"/>
      <c r="PES540" s="17"/>
      <c r="PET540" s="17"/>
      <c r="PEU540" s="17"/>
      <c r="PEV540" s="17"/>
      <c r="PEW540" s="17"/>
      <c r="PEX540" s="17"/>
      <c r="PEY540" s="17"/>
      <c r="PEZ540" s="17"/>
      <c r="PFA540" s="17"/>
      <c r="PFB540" s="17"/>
      <c r="PFC540" s="17"/>
      <c r="PFD540" s="17"/>
      <c r="PFE540" s="17"/>
      <c r="PFF540" s="17"/>
      <c r="PFG540" s="17"/>
      <c r="PFH540" s="17"/>
      <c r="PFI540" s="17"/>
      <c r="PFJ540" s="17"/>
      <c r="PFK540" s="17"/>
      <c r="PFL540" s="17"/>
      <c r="PFM540" s="17"/>
      <c r="PFN540" s="17"/>
      <c r="PFO540" s="17"/>
      <c r="PFP540" s="17"/>
      <c r="PFQ540" s="17"/>
      <c r="PFR540" s="17"/>
      <c r="PFS540" s="17"/>
      <c r="PFT540" s="17"/>
      <c r="PFU540" s="17"/>
      <c r="PFV540" s="17"/>
      <c r="PFW540" s="17"/>
      <c r="PFX540" s="17"/>
      <c r="PFY540" s="17"/>
      <c r="PFZ540" s="17"/>
      <c r="PGA540" s="17"/>
      <c r="PGB540" s="17"/>
      <c r="PGC540" s="17"/>
      <c r="PGD540" s="17"/>
      <c r="PGE540" s="17"/>
      <c r="PGF540" s="17"/>
      <c r="PGG540" s="17"/>
      <c r="PGH540" s="17"/>
      <c r="PGI540" s="17"/>
      <c r="PGJ540" s="17"/>
      <c r="PGK540" s="17"/>
      <c r="PGL540" s="17"/>
      <c r="PGM540" s="17"/>
      <c r="PGN540" s="17"/>
      <c r="PGO540" s="17"/>
      <c r="PGP540" s="17"/>
      <c r="PGQ540" s="17"/>
      <c r="PGR540" s="17"/>
      <c r="PGS540" s="17"/>
      <c r="PGT540" s="17"/>
      <c r="PGU540" s="17"/>
      <c r="PGV540" s="17"/>
      <c r="PGW540" s="17"/>
      <c r="PGX540" s="17"/>
      <c r="PGY540" s="17"/>
      <c r="PGZ540" s="17"/>
      <c r="PHA540" s="17"/>
      <c r="PHB540" s="17"/>
      <c r="PHC540" s="17"/>
      <c r="PHD540" s="17"/>
      <c r="PHE540" s="17"/>
      <c r="PHF540" s="17"/>
      <c r="PHG540" s="17"/>
      <c r="PHH540" s="17"/>
      <c r="PHI540" s="17"/>
      <c r="PHJ540" s="17"/>
      <c r="PHK540" s="17"/>
      <c r="PHL540" s="17"/>
      <c r="PHM540" s="17"/>
      <c r="PHN540" s="17"/>
      <c r="PHO540" s="17"/>
      <c r="PHP540" s="17"/>
      <c r="PHQ540" s="17"/>
      <c r="PHR540" s="17"/>
      <c r="PHS540" s="17"/>
      <c r="PHT540" s="17"/>
      <c r="PHU540" s="17"/>
      <c r="PHV540" s="17"/>
      <c r="PHW540" s="17"/>
      <c r="PHX540" s="17"/>
      <c r="PHY540" s="17"/>
      <c r="PHZ540" s="17"/>
      <c r="PIA540" s="17"/>
      <c r="PIB540" s="17"/>
      <c r="PIC540" s="17"/>
      <c r="PID540" s="17"/>
      <c r="PIE540" s="17"/>
      <c r="PIF540" s="17"/>
      <c r="PIG540" s="17"/>
      <c r="PIH540" s="17"/>
      <c r="PII540" s="17"/>
      <c r="PIJ540" s="17"/>
      <c r="PIK540" s="17"/>
      <c r="PIL540" s="17"/>
      <c r="PIM540" s="17"/>
      <c r="PIN540" s="17"/>
      <c r="PIO540" s="17"/>
      <c r="PIP540" s="17"/>
      <c r="PIQ540" s="17"/>
      <c r="PIR540" s="17"/>
      <c r="PIS540" s="17"/>
      <c r="PIT540" s="17"/>
      <c r="PIU540" s="17"/>
      <c r="PIV540" s="17"/>
      <c r="PIW540" s="17"/>
      <c r="PIX540" s="17"/>
      <c r="PIY540" s="17"/>
      <c r="PIZ540" s="17"/>
      <c r="PJA540" s="17"/>
      <c r="PJB540" s="17"/>
      <c r="PJC540" s="17"/>
      <c r="PJD540" s="17"/>
      <c r="PJE540" s="17"/>
      <c r="PJF540" s="17"/>
      <c r="PJG540" s="17"/>
      <c r="PJH540" s="17"/>
      <c r="PJI540" s="17"/>
      <c r="PJJ540" s="17"/>
      <c r="PJK540" s="17"/>
      <c r="PJL540" s="17"/>
      <c r="PJM540" s="17"/>
      <c r="PJN540" s="17"/>
      <c r="PJO540" s="17"/>
      <c r="PJP540" s="17"/>
      <c r="PJQ540" s="17"/>
      <c r="PJR540" s="17"/>
      <c r="PJS540" s="17"/>
      <c r="PJT540" s="17"/>
      <c r="PJU540" s="17"/>
      <c r="PJV540" s="17"/>
      <c r="PJW540" s="17"/>
      <c r="PJX540" s="17"/>
      <c r="PJY540" s="17"/>
      <c r="PJZ540" s="17"/>
      <c r="PKA540" s="17"/>
      <c r="PKB540" s="17"/>
      <c r="PKC540" s="17"/>
      <c r="PKD540" s="17"/>
      <c r="PKE540" s="17"/>
      <c r="PKF540" s="17"/>
      <c r="PKG540" s="17"/>
      <c r="PKH540" s="17"/>
      <c r="PKI540" s="17"/>
      <c r="PKJ540" s="17"/>
      <c r="PKK540" s="17"/>
      <c r="PKL540" s="17"/>
      <c r="PKM540" s="17"/>
      <c r="PKN540" s="17"/>
      <c r="PKO540" s="17"/>
      <c r="PKP540" s="17"/>
      <c r="PKQ540" s="17"/>
      <c r="PKR540" s="17"/>
      <c r="PKS540" s="17"/>
      <c r="PKT540" s="17"/>
      <c r="PKU540" s="17"/>
      <c r="PKV540" s="17"/>
      <c r="PKW540" s="17"/>
      <c r="PKX540" s="17"/>
      <c r="PKY540" s="17"/>
      <c r="PKZ540" s="17"/>
      <c r="PLA540" s="17"/>
      <c r="PLB540" s="17"/>
      <c r="PLC540" s="17"/>
      <c r="PLD540" s="17"/>
      <c r="PLE540" s="17"/>
      <c r="PLF540" s="17"/>
      <c r="PLG540" s="17"/>
      <c r="PLH540" s="17"/>
      <c r="PLI540" s="17"/>
      <c r="PLJ540" s="17"/>
      <c r="PLK540" s="17"/>
      <c r="PLL540" s="17"/>
      <c r="PLM540" s="17"/>
      <c r="PLN540" s="17"/>
      <c r="PLO540" s="17"/>
      <c r="PLP540" s="17"/>
      <c r="PLQ540" s="17"/>
      <c r="PLR540" s="17"/>
      <c r="PLS540" s="17"/>
      <c r="PLT540" s="17"/>
      <c r="PLU540" s="17"/>
      <c r="PLV540" s="17"/>
      <c r="PLW540" s="17"/>
      <c r="PLX540" s="17"/>
      <c r="PLY540" s="17"/>
      <c r="PLZ540" s="17"/>
      <c r="PMA540" s="17"/>
      <c r="PMB540" s="17"/>
      <c r="PMC540" s="17"/>
      <c r="PMD540" s="17"/>
      <c r="PME540" s="17"/>
      <c r="PMF540" s="17"/>
      <c r="PMG540" s="17"/>
      <c r="PMH540" s="17"/>
      <c r="PMI540" s="17"/>
      <c r="PMJ540" s="17"/>
      <c r="PMK540" s="17"/>
      <c r="PML540" s="17"/>
      <c r="PMM540" s="17"/>
      <c r="PMN540" s="17"/>
      <c r="PMO540" s="17"/>
      <c r="PMP540" s="17"/>
      <c r="PMQ540" s="17"/>
      <c r="PMR540" s="17"/>
      <c r="PMS540" s="17"/>
      <c r="PMT540" s="17"/>
      <c r="PMU540" s="17"/>
      <c r="PMV540" s="17"/>
      <c r="PMW540" s="17"/>
      <c r="PMX540" s="17"/>
      <c r="PMY540" s="17"/>
      <c r="PMZ540" s="17"/>
      <c r="PNA540" s="17"/>
      <c r="PNB540" s="17"/>
      <c r="PNC540" s="17"/>
      <c r="PND540" s="17"/>
      <c r="PNE540" s="17"/>
      <c r="PNF540" s="17"/>
      <c r="PNG540" s="17"/>
      <c r="PNH540" s="17"/>
      <c r="PNI540" s="17"/>
      <c r="PNJ540" s="17"/>
      <c r="PNK540" s="17"/>
      <c r="PNL540" s="17"/>
      <c r="PNM540" s="17"/>
      <c r="PNN540" s="17"/>
      <c r="PNO540" s="17"/>
      <c r="PNP540" s="17"/>
      <c r="PNQ540" s="17"/>
      <c r="PNR540" s="17"/>
      <c r="PNS540" s="17"/>
      <c r="PNT540" s="17"/>
      <c r="PNU540" s="17"/>
      <c r="PNV540" s="17"/>
      <c r="PNW540" s="17"/>
      <c r="PNX540" s="17"/>
      <c r="PNY540" s="17"/>
      <c r="PNZ540" s="17"/>
      <c r="POA540" s="17"/>
      <c r="POB540" s="17"/>
      <c r="POC540" s="17"/>
      <c r="POD540" s="17"/>
      <c r="POE540" s="17"/>
      <c r="POF540" s="17"/>
      <c r="POG540" s="17"/>
      <c r="POH540" s="17"/>
      <c r="POI540" s="17"/>
      <c r="POJ540" s="17"/>
      <c r="POK540" s="17"/>
      <c r="POL540" s="17"/>
      <c r="POM540" s="17"/>
      <c r="PON540" s="17"/>
      <c r="POO540" s="17"/>
      <c r="POP540" s="17"/>
      <c r="POQ540" s="17"/>
      <c r="POR540" s="17"/>
      <c r="POS540" s="17"/>
      <c r="POT540" s="17"/>
      <c r="POU540" s="17"/>
      <c r="POV540" s="17"/>
      <c r="POW540" s="17"/>
      <c r="POX540" s="17"/>
      <c r="POY540" s="17"/>
      <c r="POZ540" s="17"/>
      <c r="PPA540" s="17"/>
      <c r="PPB540" s="17"/>
      <c r="PPC540" s="17"/>
      <c r="PPD540" s="17"/>
      <c r="PPE540" s="17"/>
      <c r="PPF540" s="17"/>
      <c r="PPG540" s="17"/>
      <c r="PPH540" s="17"/>
      <c r="PPI540" s="17"/>
      <c r="PPJ540" s="17"/>
      <c r="PPK540" s="17"/>
      <c r="PPL540" s="17"/>
      <c r="PPM540" s="17"/>
      <c r="PPN540" s="17"/>
      <c r="PPO540" s="17"/>
      <c r="PPP540" s="17"/>
      <c r="PPQ540" s="17"/>
      <c r="PPR540" s="17"/>
      <c r="PPS540" s="17"/>
      <c r="PPT540" s="17"/>
      <c r="PPU540" s="17"/>
      <c r="PPV540" s="17"/>
      <c r="PPW540" s="17"/>
      <c r="PPX540" s="17"/>
      <c r="PPY540" s="17"/>
      <c r="PPZ540" s="17"/>
      <c r="PQA540" s="17"/>
      <c r="PQB540" s="17"/>
      <c r="PQC540" s="17"/>
      <c r="PQD540" s="17"/>
      <c r="PQE540" s="17"/>
      <c r="PQF540" s="17"/>
      <c r="PQG540" s="17"/>
      <c r="PQH540" s="17"/>
      <c r="PQI540" s="17"/>
      <c r="PQJ540" s="17"/>
      <c r="PQK540" s="17"/>
      <c r="PQL540" s="17"/>
      <c r="PQM540" s="17"/>
      <c r="PQN540" s="17"/>
      <c r="PQO540" s="17"/>
      <c r="PQP540" s="17"/>
      <c r="PQQ540" s="17"/>
      <c r="PQR540" s="17"/>
      <c r="PQS540" s="17"/>
      <c r="PQT540" s="17"/>
      <c r="PQU540" s="17"/>
      <c r="PQV540" s="17"/>
      <c r="PQW540" s="17"/>
      <c r="PQX540" s="17"/>
      <c r="PQY540" s="17"/>
      <c r="PQZ540" s="17"/>
      <c r="PRA540" s="17"/>
      <c r="PRB540" s="17"/>
      <c r="PRC540" s="17"/>
      <c r="PRD540" s="17"/>
      <c r="PRE540" s="17"/>
      <c r="PRF540" s="17"/>
      <c r="PRG540" s="17"/>
      <c r="PRH540" s="17"/>
      <c r="PRI540" s="17"/>
      <c r="PRJ540" s="17"/>
      <c r="PRK540" s="17"/>
      <c r="PRL540" s="17"/>
      <c r="PRM540" s="17"/>
      <c r="PRN540" s="17"/>
      <c r="PRO540" s="17"/>
      <c r="PRP540" s="17"/>
      <c r="PRQ540" s="17"/>
      <c r="PRR540" s="17"/>
      <c r="PRS540" s="17"/>
      <c r="PRT540" s="17"/>
      <c r="PRU540" s="17"/>
      <c r="PRV540" s="17"/>
      <c r="PRW540" s="17"/>
      <c r="PRX540" s="17"/>
      <c r="PRY540" s="17"/>
      <c r="PRZ540" s="17"/>
      <c r="PSA540" s="17"/>
      <c r="PSB540" s="17"/>
      <c r="PSC540" s="17"/>
      <c r="PSD540" s="17"/>
      <c r="PSE540" s="17"/>
      <c r="PSF540" s="17"/>
      <c r="PSG540" s="17"/>
      <c r="PSH540" s="17"/>
      <c r="PSI540" s="17"/>
      <c r="PSJ540" s="17"/>
      <c r="PSK540" s="17"/>
      <c r="PSL540" s="17"/>
      <c r="PSM540" s="17"/>
      <c r="PSN540" s="17"/>
      <c r="PSO540" s="17"/>
      <c r="PSP540" s="17"/>
      <c r="PSQ540" s="17"/>
      <c r="PSR540" s="17"/>
      <c r="PSS540" s="17"/>
      <c r="PST540" s="17"/>
      <c r="PSU540" s="17"/>
      <c r="PSV540" s="17"/>
      <c r="PSW540" s="17"/>
      <c r="PSX540" s="17"/>
      <c r="PSY540" s="17"/>
      <c r="PSZ540" s="17"/>
      <c r="PTA540" s="17"/>
      <c r="PTB540" s="17"/>
      <c r="PTC540" s="17"/>
      <c r="PTD540" s="17"/>
      <c r="PTE540" s="17"/>
      <c r="PTF540" s="17"/>
      <c r="PTG540" s="17"/>
      <c r="PTH540" s="17"/>
      <c r="PTI540" s="17"/>
      <c r="PTJ540" s="17"/>
      <c r="PTK540" s="17"/>
      <c r="PTL540" s="17"/>
      <c r="PTM540" s="17"/>
      <c r="PTN540" s="17"/>
      <c r="PTO540" s="17"/>
      <c r="PTP540" s="17"/>
      <c r="PTQ540" s="17"/>
      <c r="PTR540" s="17"/>
      <c r="PTS540" s="17"/>
      <c r="PTT540" s="17"/>
      <c r="PTU540" s="17"/>
      <c r="PTV540" s="17"/>
      <c r="PTW540" s="17"/>
      <c r="PTX540" s="17"/>
      <c r="PTY540" s="17"/>
      <c r="PTZ540" s="17"/>
      <c r="PUA540" s="17"/>
      <c r="PUB540" s="17"/>
      <c r="PUC540" s="17"/>
      <c r="PUD540" s="17"/>
      <c r="PUE540" s="17"/>
      <c r="PUF540" s="17"/>
      <c r="PUG540" s="17"/>
      <c r="PUH540" s="17"/>
      <c r="PUI540" s="17"/>
      <c r="PUJ540" s="17"/>
      <c r="PUK540" s="17"/>
      <c r="PUL540" s="17"/>
      <c r="PUM540" s="17"/>
      <c r="PUN540" s="17"/>
      <c r="PUO540" s="17"/>
      <c r="PUP540" s="17"/>
      <c r="PUQ540" s="17"/>
      <c r="PUR540" s="17"/>
      <c r="PUS540" s="17"/>
      <c r="PUT540" s="17"/>
      <c r="PUU540" s="17"/>
      <c r="PUV540" s="17"/>
      <c r="PUW540" s="17"/>
      <c r="PUX540" s="17"/>
      <c r="PUY540" s="17"/>
      <c r="PUZ540" s="17"/>
      <c r="PVA540" s="17"/>
      <c r="PVB540" s="17"/>
      <c r="PVC540" s="17"/>
      <c r="PVD540" s="17"/>
      <c r="PVE540" s="17"/>
      <c r="PVF540" s="17"/>
      <c r="PVG540" s="17"/>
      <c r="PVH540" s="17"/>
      <c r="PVI540" s="17"/>
      <c r="PVJ540" s="17"/>
      <c r="PVK540" s="17"/>
      <c r="PVL540" s="17"/>
      <c r="PVM540" s="17"/>
      <c r="PVN540" s="17"/>
      <c r="PVO540" s="17"/>
      <c r="PVP540" s="17"/>
      <c r="PVQ540" s="17"/>
      <c r="PVR540" s="17"/>
      <c r="PVS540" s="17"/>
      <c r="PVT540" s="17"/>
      <c r="PVU540" s="17"/>
      <c r="PVV540" s="17"/>
      <c r="PVW540" s="17"/>
      <c r="PVX540" s="17"/>
      <c r="PVY540" s="17"/>
      <c r="PVZ540" s="17"/>
      <c r="PWA540" s="17"/>
      <c r="PWB540" s="17"/>
      <c r="PWC540" s="17"/>
      <c r="PWD540" s="17"/>
      <c r="PWE540" s="17"/>
      <c r="PWF540" s="17"/>
      <c r="PWG540" s="17"/>
      <c r="PWH540" s="17"/>
      <c r="PWI540" s="17"/>
      <c r="PWJ540" s="17"/>
      <c r="PWK540" s="17"/>
      <c r="PWL540" s="17"/>
      <c r="PWM540" s="17"/>
      <c r="PWN540" s="17"/>
      <c r="PWO540" s="17"/>
      <c r="PWP540" s="17"/>
      <c r="PWQ540" s="17"/>
      <c r="PWR540" s="17"/>
      <c r="PWS540" s="17"/>
      <c r="PWT540" s="17"/>
      <c r="PWU540" s="17"/>
      <c r="PWV540" s="17"/>
      <c r="PWW540" s="17"/>
      <c r="PWX540" s="17"/>
      <c r="PWY540" s="17"/>
      <c r="PWZ540" s="17"/>
      <c r="PXA540" s="17"/>
      <c r="PXB540" s="17"/>
      <c r="PXC540" s="17"/>
      <c r="PXD540" s="17"/>
      <c r="PXE540" s="17"/>
      <c r="PXF540" s="17"/>
      <c r="PXG540" s="17"/>
      <c r="PXH540" s="17"/>
      <c r="PXI540" s="17"/>
      <c r="PXJ540" s="17"/>
      <c r="PXK540" s="17"/>
      <c r="PXL540" s="17"/>
      <c r="PXM540" s="17"/>
      <c r="PXN540" s="17"/>
      <c r="PXO540" s="17"/>
      <c r="PXP540" s="17"/>
      <c r="PXQ540" s="17"/>
      <c r="PXR540" s="17"/>
      <c r="PXS540" s="17"/>
      <c r="PXT540" s="17"/>
      <c r="PXU540" s="17"/>
      <c r="PXV540" s="17"/>
      <c r="PXW540" s="17"/>
      <c r="PXX540" s="17"/>
      <c r="PXY540" s="17"/>
      <c r="PXZ540" s="17"/>
      <c r="PYA540" s="17"/>
      <c r="PYB540" s="17"/>
      <c r="PYC540" s="17"/>
      <c r="PYD540" s="17"/>
      <c r="PYE540" s="17"/>
      <c r="PYF540" s="17"/>
      <c r="PYG540" s="17"/>
      <c r="PYH540" s="17"/>
      <c r="PYI540" s="17"/>
      <c r="PYJ540" s="17"/>
      <c r="PYK540" s="17"/>
      <c r="PYL540" s="17"/>
      <c r="PYM540" s="17"/>
      <c r="PYN540" s="17"/>
      <c r="PYO540" s="17"/>
      <c r="PYP540" s="17"/>
      <c r="PYQ540" s="17"/>
      <c r="PYR540" s="17"/>
      <c r="PYS540" s="17"/>
      <c r="PYT540" s="17"/>
      <c r="PYU540" s="17"/>
      <c r="PYV540" s="17"/>
      <c r="PYW540" s="17"/>
      <c r="PYX540" s="17"/>
      <c r="PYY540" s="17"/>
      <c r="PYZ540" s="17"/>
      <c r="PZA540" s="17"/>
      <c r="PZB540" s="17"/>
      <c r="PZC540" s="17"/>
      <c r="PZD540" s="17"/>
      <c r="PZE540" s="17"/>
      <c r="PZF540" s="17"/>
      <c r="PZG540" s="17"/>
      <c r="PZH540" s="17"/>
      <c r="PZI540" s="17"/>
      <c r="PZJ540" s="17"/>
      <c r="PZK540" s="17"/>
      <c r="PZL540" s="17"/>
      <c r="PZM540" s="17"/>
      <c r="PZN540" s="17"/>
      <c r="PZO540" s="17"/>
      <c r="PZP540" s="17"/>
      <c r="PZQ540" s="17"/>
      <c r="PZR540" s="17"/>
      <c r="PZS540" s="17"/>
      <c r="PZT540" s="17"/>
      <c r="PZU540" s="17"/>
      <c r="PZV540" s="17"/>
      <c r="PZW540" s="17"/>
      <c r="PZX540" s="17"/>
      <c r="PZY540" s="17"/>
      <c r="PZZ540" s="17"/>
      <c r="QAA540" s="17"/>
      <c r="QAB540" s="17"/>
      <c r="QAC540" s="17"/>
      <c r="QAD540" s="17"/>
      <c r="QAE540" s="17"/>
      <c r="QAF540" s="17"/>
      <c r="QAG540" s="17"/>
      <c r="QAH540" s="17"/>
      <c r="QAI540" s="17"/>
      <c r="QAJ540" s="17"/>
      <c r="QAK540" s="17"/>
      <c r="QAL540" s="17"/>
      <c r="QAM540" s="17"/>
      <c r="QAN540" s="17"/>
      <c r="QAO540" s="17"/>
      <c r="QAP540" s="17"/>
      <c r="QAQ540" s="17"/>
      <c r="QAR540" s="17"/>
      <c r="QAS540" s="17"/>
      <c r="QAT540" s="17"/>
      <c r="QAU540" s="17"/>
      <c r="QAV540" s="17"/>
      <c r="QAW540" s="17"/>
      <c r="QAX540" s="17"/>
      <c r="QAY540" s="17"/>
      <c r="QAZ540" s="17"/>
      <c r="QBA540" s="17"/>
      <c r="QBB540" s="17"/>
      <c r="QBC540" s="17"/>
      <c r="QBD540" s="17"/>
      <c r="QBE540" s="17"/>
      <c r="QBF540" s="17"/>
      <c r="QBG540" s="17"/>
      <c r="QBH540" s="17"/>
      <c r="QBI540" s="17"/>
      <c r="QBJ540" s="17"/>
      <c r="QBK540" s="17"/>
      <c r="QBL540" s="17"/>
      <c r="QBM540" s="17"/>
      <c r="QBN540" s="17"/>
      <c r="QBO540" s="17"/>
      <c r="QBP540" s="17"/>
      <c r="QBQ540" s="17"/>
      <c r="QBR540" s="17"/>
      <c r="QBS540" s="17"/>
      <c r="QBT540" s="17"/>
      <c r="QBU540" s="17"/>
      <c r="QBV540" s="17"/>
      <c r="QBW540" s="17"/>
      <c r="QBX540" s="17"/>
      <c r="QBY540" s="17"/>
      <c r="QBZ540" s="17"/>
      <c r="QCA540" s="17"/>
      <c r="QCB540" s="17"/>
      <c r="QCC540" s="17"/>
      <c r="QCD540" s="17"/>
      <c r="QCE540" s="17"/>
      <c r="QCF540" s="17"/>
      <c r="QCG540" s="17"/>
      <c r="QCH540" s="17"/>
      <c r="QCI540" s="17"/>
      <c r="QCJ540" s="17"/>
      <c r="QCK540" s="17"/>
      <c r="QCL540" s="17"/>
      <c r="QCM540" s="17"/>
      <c r="QCN540" s="17"/>
      <c r="QCO540" s="17"/>
      <c r="QCP540" s="17"/>
      <c r="QCQ540" s="17"/>
      <c r="QCR540" s="17"/>
      <c r="QCS540" s="17"/>
      <c r="QCT540" s="17"/>
      <c r="QCU540" s="17"/>
      <c r="QCV540" s="17"/>
      <c r="QCW540" s="17"/>
      <c r="QCX540" s="17"/>
      <c r="QCY540" s="17"/>
      <c r="QCZ540" s="17"/>
      <c r="QDA540" s="17"/>
      <c r="QDB540" s="17"/>
      <c r="QDC540" s="17"/>
      <c r="QDD540" s="17"/>
      <c r="QDE540" s="17"/>
      <c r="QDF540" s="17"/>
      <c r="QDG540" s="17"/>
      <c r="QDH540" s="17"/>
      <c r="QDI540" s="17"/>
      <c r="QDJ540" s="17"/>
      <c r="QDK540" s="17"/>
      <c r="QDL540" s="17"/>
      <c r="QDM540" s="17"/>
      <c r="QDN540" s="17"/>
      <c r="QDO540" s="17"/>
      <c r="QDP540" s="17"/>
      <c r="QDQ540" s="17"/>
      <c r="QDR540" s="17"/>
      <c r="QDS540" s="17"/>
      <c r="QDT540" s="17"/>
      <c r="QDU540" s="17"/>
      <c r="QDV540" s="17"/>
      <c r="QDW540" s="17"/>
      <c r="QDX540" s="17"/>
      <c r="QDY540" s="17"/>
      <c r="QDZ540" s="17"/>
      <c r="QEA540" s="17"/>
      <c r="QEB540" s="17"/>
      <c r="QEC540" s="17"/>
      <c r="QED540" s="17"/>
      <c r="QEE540" s="17"/>
      <c r="QEF540" s="17"/>
      <c r="QEG540" s="17"/>
      <c r="QEH540" s="17"/>
      <c r="QEI540" s="17"/>
      <c r="QEJ540" s="17"/>
      <c r="QEK540" s="17"/>
      <c r="QEL540" s="17"/>
      <c r="QEM540" s="17"/>
      <c r="QEN540" s="17"/>
      <c r="QEO540" s="17"/>
      <c r="QEP540" s="17"/>
      <c r="QEQ540" s="17"/>
      <c r="QER540" s="17"/>
      <c r="QES540" s="17"/>
      <c r="QET540" s="17"/>
      <c r="QEU540" s="17"/>
      <c r="QEV540" s="17"/>
      <c r="QEW540" s="17"/>
      <c r="QEX540" s="17"/>
      <c r="QEY540" s="17"/>
      <c r="QEZ540" s="17"/>
      <c r="QFA540" s="17"/>
      <c r="QFB540" s="17"/>
      <c r="QFC540" s="17"/>
      <c r="QFD540" s="17"/>
      <c r="QFE540" s="17"/>
      <c r="QFF540" s="17"/>
      <c r="QFG540" s="17"/>
      <c r="QFH540" s="17"/>
      <c r="QFI540" s="17"/>
      <c r="QFJ540" s="17"/>
      <c r="QFK540" s="17"/>
      <c r="QFL540" s="17"/>
      <c r="QFM540" s="17"/>
      <c r="QFN540" s="17"/>
      <c r="QFO540" s="17"/>
      <c r="QFP540" s="17"/>
      <c r="QFQ540" s="17"/>
      <c r="QFR540" s="17"/>
      <c r="QFS540" s="17"/>
      <c r="QFT540" s="17"/>
      <c r="QFU540" s="17"/>
      <c r="QFV540" s="17"/>
      <c r="QFW540" s="17"/>
      <c r="QFX540" s="17"/>
      <c r="QFY540" s="17"/>
      <c r="QFZ540" s="17"/>
      <c r="QGA540" s="17"/>
      <c r="QGB540" s="17"/>
      <c r="QGC540" s="17"/>
      <c r="QGD540" s="17"/>
      <c r="QGE540" s="17"/>
      <c r="QGF540" s="17"/>
      <c r="QGG540" s="17"/>
      <c r="QGH540" s="17"/>
      <c r="QGI540" s="17"/>
      <c r="QGJ540" s="17"/>
      <c r="QGK540" s="17"/>
      <c r="QGL540" s="17"/>
      <c r="QGM540" s="17"/>
      <c r="QGN540" s="17"/>
      <c r="QGO540" s="17"/>
      <c r="QGP540" s="17"/>
      <c r="QGQ540" s="17"/>
      <c r="QGR540" s="17"/>
      <c r="QGS540" s="17"/>
      <c r="QGT540" s="17"/>
      <c r="QGU540" s="17"/>
      <c r="QGV540" s="17"/>
      <c r="QGW540" s="17"/>
      <c r="QGX540" s="17"/>
      <c r="QGY540" s="17"/>
      <c r="QGZ540" s="17"/>
      <c r="QHA540" s="17"/>
      <c r="QHB540" s="17"/>
      <c r="QHC540" s="17"/>
      <c r="QHD540" s="17"/>
      <c r="QHE540" s="17"/>
      <c r="QHF540" s="17"/>
      <c r="QHG540" s="17"/>
      <c r="QHH540" s="17"/>
      <c r="QHI540" s="17"/>
      <c r="QHJ540" s="17"/>
      <c r="QHK540" s="17"/>
      <c r="QHL540" s="17"/>
      <c r="QHM540" s="17"/>
      <c r="QHN540" s="17"/>
      <c r="QHO540" s="17"/>
      <c r="QHP540" s="17"/>
      <c r="QHQ540" s="17"/>
      <c r="QHR540" s="17"/>
      <c r="QHS540" s="17"/>
      <c r="QHT540" s="17"/>
      <c r="QHU540" s="17"/>
      <c r="QHV540" s="17"/>
      <c r="QHW540" s="17"/>
      <c r="QHX540" s="17"/>
      <c r="QHY540" s="17"/>
      <c r="QHZ540" s="17"/>
      <c r="QIA540" s="17"/>
      <c r="QIB540" s="17"/>
      <c r="QIC540" s="17"/>
      <c r="QID540" s="17"/>
      <c r="QIE540" s="17"/>
      <c r="QIF540" s="17"/>
      <c r="QIG540" s="17"/>
      <c r="QIH540" s="17"/>
      <c r="QII540" s="17"/>
      <c r="QIJ540" s="17"/>
      <c r="QIK540" s="17"/>
      <c r="QIL540" s="17"/>
      <c r="QIM540" s="17"/>
      <c r="QIN540" s="17"/>
      <c r="QIO540" s="17"/>
      <c r="QIP540" s="17"/>
      <c r="QIQ540" s="17"/>
      <c r="QIR540" s="17"/>
      <c r="QIS540" s="17"/>
      <c r="QIT540" s="17"/>
      <c r="QIU540" s="17"/>
      <c r="QIV540" s="17"/>
      <c r="QIW540" s="17"/>
      <c r="QIX540" s="17"/>
      <c r="QIY540" s="17"/>
      <c r="QIZ540" s="17"/>
      <c r="QJA540" s="17"/>
      <c r="QJB540" s="17"/>
      <c r="QJC540" s="17"/>
      <c r="QJD540" s="17"/>
      <c r="QJE540" s="17"/>
      <c r="QJF540" s="17"/>
      <c r="QJG540" s="17"/>
      <c r="QJH540" s="17"/>
      <c r="QJI540" s="17"/>
      <c r="QJJ540" s="17"/>
      <c r="QJK540" s="17"/>
      <c r="QJL540" s="17"/>
      <c r="QJM540" s="17"/>
      <c r="QJN540" s="17"/>
      <c r="QJO540" s="17"/>
      <c r="QJP540" s="17"/>
      <c r="QJQ540" s="17"/>
      <c r="QJR540" s="17"/>
      <c r="QJS540" s="17"/>
      <c r="QJT540" s="17"/>
      <c r="QJU540" s="17"/>
      <c r="QJV540" s="17"/>
      <c r="QJW540" s="17"/>
      <c r="QJX540" s="17"/>
      <c r="QJY540" s="17"/>
      <c r="QJZ540" s="17"/>
      <c r="QKA540" s="17"/>
      <c r="QKB540" s="17"/>
      <c r="QKC540" s="17"/>
      <c r="QKD540" s="17"/>
      <c r="QKE540" s="17"/>
      <c r="QKF540" s="17"/>
      <c r="QKG540" s="17"/>
      <c r="QKH540" s="17"/>
      <c r="QKI540" s="17"/>
      <c r="QKJ540" s="17"/>
      <c r="QKK540" s="17"/>
      <c r="QKL540" s="17"/>
      <c r="QKM540" s="17"/>
      <c r="QKN540" s="17"/>
      <c r="QKO540" s="17"/>
      <c r="QKP540" s="17"/>
      <c r="QKQ540" s="17"/>
      <c r="QKR540" s="17"/>
      <c r="QKS540" s="17"/>
      <c r="QKT540" s="17"/>
      <c r="QKU540" s="17"/>
      <c r="QKV540" s="17"/>
      <c r="QKW540" s="17"/>
      <c r="QKX540" s="17"/>
      <c r="QKY540" s="17"/>
      <c r="QKZ540" s="17"/>
      <c r="QLA540" s="17"/>
      <c r="QLB540" s="17"/>
      <c r="QLC540" s="17"/>
      <c r="QLD540" s="17"/>
      <c r="QLE540" s="17"/>
      <c r="QLF540" s="17"/>
      <c r="QLG540" s="17"/>
      <c r="QLH540" s="17"/>
      <c r="QLI540" s="17"/>
      <c r="QLJ540" s="17"/>
      <c r="QLK540" s="17"/>
      <c r="QLL540" s="17"/>
      <c r="QLM540" s="17"/>
      <c r="QLN540" s="17"/>
      <c r="QLO540" s="17"/>
      <c r="QLP540" s="17"/>
      <c r="QLQ540" s="17"/>
      <c r="QLR540" s="17"/>
      <c r="QLS540" s="17"/>
      <c r="QLT540" s="17"/>
      <c r="QLU540" s="17"/>
      <c r="QLV540" s="17"/>
      <c r="QLW540" s="17"/>
      <c r="QLX540" s="17"/>
      <c r="QLY540" s="17"/>
      <c r="QLZ540" s="17"/>
      <c r="QMA540" s="17"/>
      <c r="QMB540" s="17"/>
      <c r="QMC540" s="17"/>
      <c r="QMD540" s="17"/>
      <c r="QME540" s="17"/>
      <c r="QMF540" s="17"/>
      <c r="QMG540" s="17"/>
      <c r="QMH540" s="17"/>
      <c r="QMI540" s="17"/>
      <c r="QMJ540" s="17"/>
      <c r="QMK540" s="17"/>
      <c r="QML540" s="17"/>
      <c r="QMM540" s="17"/>
      <c r="QMN540" s="17"/>
      <c r="QMO540" s="17"/>
      <c r="QMP540" s="17"/>
      <c r="QMQ540" s="17"/>
      <c r="QMR540" s="17"/>
      <c r="QMS540" s="17"/>
      <c r="QMT540" s="17"/>
      <c r="QMU540" s="17"/>
      <c r="QMV540" s="17"/>
      <c r="QMW540" s="17"/>
      <c r="QMX540" s="17"/>
      <c r="QMY540" s="17"/>
      <c r="QMZ540" s="17"/>
      <c r="QNA540" s="17"/>
      <c r="QNB540" s="17"/>
      <c r="QNC540" s="17"/>
      <c r="QND540" s="17"/>
      <c r="QNE540" s="17"/>
      <c r="QNF540" s="17"/>
      <c r="QNG540" s="17"/>
      <c r="QNH540" s="17"/>
      <c r="QNI540" s="17"/>
      <c r="QNJ540" s="17"/>
      <c r="QNK540" s="17"/>
      <c r="QNL540" s="17"/>
      <c r="QNM540" s="17"/>
      <c r="QNN540" s="17"/>
      <c r="QNO540" s="17"/>
      <c r="QNP540" s="17"/>
      <c r="QNQ540" s="17"/>
      <c r="QNR540" s="17"/>
      <c r="QNS540" s="17"/>
      <c r="QNT540" s="17"/>
      <c r="QNU540" s="17"/>
      <c r="QNV540" s="17"/>
      <c r="QNW540" s="17"/>
      <c r="QNX540" s="17"/>
      <c r="QNY540" s="17"/>
      <c r="QNZ540" s="17"/>
      <c r="QOA540" s="17"/>
      <c r="QOB540" s="17"/>
      <c r="QOC540" s="17"/>
      <c r="QOD540" s="17"/>
      <c r="QOE540" s="17"/>
      <c r="QOF540" s="17"/>
      <c r="QOG540" s="17"/>
      <c r="QOH540" s="17"/>
      <c r="QOI540" s="17"/>
      <c r="QOJ540" s="17"/>
      <c r="QOK540" s="17"/>
      <c r="QOL540" s="17"/>
      <c r="QOM540" s="17"/>
      <c r="QON540" s="17"/>
      <c r="QOO540" s="17"/>
      <c r="QOP540" s="17"/>
      <c r="QOQ540" s="17"/>
      <c r="QOR540" s="17"/>
      <c r="QOS540" s="17"/>
      <c r="QOT540" s="17"/>
      <c r="QOU540" s="17"/>
      <c r="QOV540" s="17"/>
      <c r="QOW540" s="17"/>
      <c r="QOX540" s="17"/>
      <c r="QOY540" s="17"/>
      <c r="QOZ540" s="17"/>
      <c r="QPA540" s="17"/>
      <c r="QPB540" s="17"/>
      <c r="QPC540" s="17"/>
      <c r="QPD540" s="17"/>
      <c r="QPE540" s="17"/>
      <c r="QPF540" s="17"/>
      <c r="QPG540" s="17"/>
      <c r="QPH540" s="17"/>
      <c r="QPI540" s="17"/>
      <c r="QPJ540" s="17"/>
      <c r="QPK540" s="17"/>
      <c r="QPL540" s="17"/>
      <c r="QPM540" s="17"/>
      <c r="QPN540" s="17"/>
      <c r="QPO540" s="17"/>
      <c r="QPP540" s="17"/>
      <c r="QPQ540" s="17"/>
      <c r="QPR540" s="17"/>
      <c r="QPS540" s="17"/>
      <c r="QPT540" s="17"/>
      <c r="QPU540" s="17"/>
      <c r="QPV540" s="17"/>
      <c r="QPW540" s="17"/>
      <c r="QPX540" s="17"/>
      <c r="QPY540" s="17"/>
      <c r="QPZ540" s="17"/>
      <c r="QQA540" s="17"/>
      <c r="QQB540" s="17"/>
      <c r="QQC540" s="17"/>
      <c r="QQD540" s="17"/>
      <c r="QQE540" s="17"/>
      <c r="QQF540" s="17"/>
      <c r="QQG540" s="17"/>
      <c r="QQH540" s="17"/>
      <c r="QQI540" s="17"/>
      <c r="QQJ540" s="17"/>
      <c r="QQK540" s="17"/>
      <c r="QQL540" s="17"/>
      <c r="QQM540" s="17"/>
      <c r="QQN540" s="17"/>
      <c r="QQO540" s="17"/>
      <c r="QQP540" s="17"/>
      <c r="QQQ540" s="17"/>
      <c r="QQR540" s="17"/>
      <c r="QQS540" s="17"/>
      <c r="QQT540" s="17"/>
      <c r="QQU540" s="17"/>
      <c r="QQV540" s="17"/>
      <c r="QQW540" s="17"/>
      <c r="QQX540" s="17"/>
      <c r="QQY540" s="17"/>
      <c r="QQZ540" s="17"/>
      <c r="QRA540" s="17"/>
      <c r="QRB540" s="17"/>
      <c r="QRC540" s="17"/>
      <c r="QRD540" s="17"/>
      <c r="QRE540" s="17"/>
      <c r="QRF540" s="17"/>
      <c r="QRG540" s="17"/>
      <c r="QRH540" s="17"/>
      <c r="QRI540" s="17"/>
      <c r="QRJ540" s="17"/>
      <c r="QRK540" s="17"/>
      <c r="QRL540" s="17"/>
      <c r="QRM540" s="17"/>
      <c r="QRN540" s="17"/>
      <c r="QRO540" s="17"/>
      <c r="QRP540" s="17"/>
      <c r="QRQ540" s="17"/>
      <c r="QRR540" s="17"/>
      <c r="QRS540" s="17"/>
      <c r="QRT540" s="17"/>
      <c r="QRU540" s="17"/>
      <c r="QRV540" s="17"/>
      <c r="QRW540" s="17"/>
      <c r="QRX540" s="17"/>
      <c r="QRY540" s="17"/>
      <c r="QRZ540" s="17"/>
      <c r="QSA540" s="17"/>
      <c r="QSB540" s="17"/>
      <c r="QSC540" s="17"/>
      <c r="QSD540" s="17"/>
      <c r="QSE540" s="17"/>
      <c r="QSF540" s="17"/>
      <c r="QSG540" s="17"/>
      <c r="QSH540" s="17"/>
      <c r="QSI540" s="17"/>
      <c r="QSJ540" s="17"/>
      <c r="QSK540" s="17"/>
      <c r="QSL540" s="17"/>
      <c r="QSM540" s="17"/>
      <c r="QSN540" s="17"/>
      <c r="QSO540" s="17"/>
      <c r="QSP540" s="17"/>
      <c r="QSQ540" s="17"/>
      <c r="QSR540" s="17"/>
      <c r="QSS540" s="17"/>
      <c r="QST540" s="17"/>
      <c r="QSU540" s="17"/>
      <c r="QSV540" s="17"/>
      <c r="QSW540" s="17"/>
      <c r="QSX540" s="17"/>
      <c r="QSY540" s="17"/>
      <c r="QSZ540" s="17"/>
      <c r="QTA540" s="17"/>
      <c r="QTB540" s="17"/>
      <c r="QTC540" s="17"/>
      <c r="QTD540" s="17"/>
      <c r="QTE540" s="17"/>
      <c r="QTF540" s="17"/>
      <c r="QTG540" s="17"/>
      <c r="QTH540" s="17"/>
      <c r="QTI540" s="17"/>
      <c r="QTJ540" s="17"/>
      <c r="QTK540" s="17"/>
      <c r="QTL540" s="17"/>
      <c r="QTM540" s="17"/>
      <c r="QTN540" s="17"/>
      <c r="QTO540" s="17"/>
      <c r="QTP540" s="17"/>
      <c r="QTQ540" s="17"/>
      <c r="QTR540" s="17"/>
      <c r="QTS540" s="17"/>
      <c r="QTT540" s="17"/>
      <c r="QTU540" s="17"/>
      <c r="QTV540" s="17"/>
      <c r="QTW540" s="17"/>
      <c r="QTX540" s="17"/>
      <c r="QTY540" s="17"/>
      <c r="QTZ540" s="17"/>
      <c r="QUA540" s="17"/>
      <c r="QUB540" s="17"/>
      <c r="QUC540" s="17"/>
      <c r="QUD540" s="17"/>
      <c r="QUE540" s="17"/>
      <c r="QUF540" s="17"/>
      <c r="QUG540" s="17"/>
      <c r="QUH540" s="17"/>
      <c r="QUI540" s="17"/>
      <c r="QUJ540" s="17"/>
      <c r="QUK540" s="17"/>
      <c r="QUL540" s="17"/>
      <c r="QUM540" s="17"/>
      <c r="QUN540" s="17"/>
      <c r="QUO540" s="17"/>
      <c r="QUP540" s="17"/>
      <c r="QUQ540" s="17"/>
      <c r="QUR540" s="17"/>
      <c r="QUS540" s="17"/>
      <c r="QUT540" s="17"/>
      <c r="QUU540" s="17"/>
      <c r="QUV540" s="17"/>
      <c r="QUW540" s="17"/>
      <c r="QUX540" s="17"/>
      <c r="QUY540" s="17"/>
      <c r="QUZ540" s="17"/>
      <c r="QVA540" s="17"/>
      <c r="QVB540" s="17"/>
      <c r="QVC540" s="17"/>
      <c r="QVD540" s="17"/>
      <c r="QVE540" s="17"/>
      <c r="QVF540" s="17"/>
      <c r="QVG540" s="17"/>
      <c r="QVH540" s="17"/>
      <c r="QVI540" s="17"/>
      <c r="QVJ540" s="17"/>
      <c r="QVK540" s="17"/>
      <c r="QVL540" s="17"/>
      <c r="QVM540" s="17"/>
      <c r="QVN540" s="17"/>
      <c r="QVO540" s="17"/>
      <c r="QVP540" s="17"/>
      <c r="QVQ540" s="17"/>
      <c r="QVR540" s="17"/>
      <c r="QVS540" s="17"/>
      <c r="QVT540" s="17"/>
      <c r="QVU540" s="17"/>
      <c r="QVV540" s="17"/>
      <c r="QVW540" s="17"/>
      <c r="QVX540" s="17"/>
      <c r="QVY540" s="17"/>
      <c r="QVZ540" s="17"/>
      <c r="QWA540" s="17"/>
      <c r="QWB540" s="17"/>
      <c r="QWC540" s="17"/>
      <c r="QWD540" s="17"/>
      <c r="QWE540" s="17"/>
      <c r="QWF540" s="17"/>
      <c r="QWG540" s="17"/>
      <c r="QWH540" s="17"/>
      <c r="QWI540" s="17"/>
      <c r="QWJ540" s="17"/>
      <c r="QWK540" s="17"/>
      <c r="QWL540" s="17"/>
      <c r="QWM540" s="17"/>
      <c r="QWN540" s="17"/>
      <c r="QWO540" s="17"/>
      <c r="QWP540" s="17"/>
      <c r="QWQ540" s="17"/>
      <c r="QWR540" s="17"/>
      <c r="QWS540" s="17"/>
      <c r="QWT540" s="17"/>
      <c r="QWU540" s="17"/>
      <c r="QWV540" s="17"/>
      <c r="QWW540" s="17"/>
      <c r="QWX540" s="17"/>
      <c r="QWY540" s="17"/>
      <c r="QWZ540" s="17"/>
      <c r="QXA540" s="17"/>
      <c r="QXB540" s="17"/>
      <c r="QXC540" s="17"/>
      <c r="QXD540" s="17"/>
      <c r="QXE540" s="17"/>
      <c r="QXF540" s="17"/>
      <c r="QXG540" s="17"/>
      <c r="QXH540" s="17"/>
      <c r="QXI540" s="17"/>
      <c r="QXJ540" s="17"/>
      <c r="QXK540" s="17"/>
      <c r="QXL540" s="17"/>
      <c r="QXM540" s="17"/>
      <c r="QXN540" s="17"/>
      <c r="QXO540" s="17"/>
      <c r="QXP540" s="17"/>
      <c r="QXQ540" s="17"/>
      <c r="QXR540" s="17"/>
      <c r="QXS540" s="17"/>
      <c r="QXT540" s="17"/>
      <c r="QXU540" s="17"/>
      <c r="QXV540" s="17"/>
      <c r="QXW540" s="17"/>
      <c r="QXX540" s="17"/>
      <c r="QXY540" s="17"/>
      <c r="QXZ540" s="17"/>
      <c r="QYA540" s="17"/>
      <c r="QYB540" s="17"/>
      <c r="QYC540" s="17"/>
      <c r="QYD540" s="17"/>
      <c r="QYE540" s="17"/>
      <c r="QYF540" s="17"/>
      <c r="QYG540" s="17"/>
      <c r="QYH540" s="17"/>
      <c r="QYI540" s="17"/>
      <c r="QYJ540" s="17"/>
      <c r="QYK540" s="17"/>
      <c r="QYL540" s="17"/>
      <c r="QYM540" s="17"/>
      <c r="QYN540" s="17"/>
      <c r="QYO540" s="17"/>
      <c r="QYP540" s="17"/>
      <c r="QYQ540" s="17"/>
      <c r="QYR540" s="17"/>
      <c r="QYS540" s="17"/>
      <c r="QYT540" s="17"/>
      <c r="QYU540" s="17"/>
      <c r="QYV540" s="17"/>
      <c r="QYW540" s="17"/>
      <c r="QYX540" s="17"/>
      <c r="QYY540" s="17"/>
      <c r="QYZ540" s="17"/>
      <c r="QZA540" s="17"/>
      <c r="QZB540" s="17"/>
      <c r="QZC540" s="17"/>
      <c r="QZD540" s="17"/>
      <c r="QZE540" s="17"/>
      <c r="QZF540" s="17"/>
      <c r="QZG540" s="17"/>
      <c r="QZH540" s="17"/>
      <c r="QZI540" s="17"/>
      <c r="QZJ540" s="17"/>
      <c r="QZK540" s="17"/>
      <c r="QZL540" s="17"/>
      <c r="QZM540" s="17"/>
      <c r="QZN540" s="17"/>
      <c r="QZO540" s="17"/>
      <c r="QZP540" s="17"/>
      <c r="QZQ540" s="17"/>
      <c r="QZR540" s="17"/>
      <c r="QZS540" s="17"/>
      <c r="QZT540" s="17"/>
      <c r="QZU540" s="17"/>
      <c r="QZV540" s="17"/>
      <c r="QZW540" s="17"/>
      <c r="QZX540" s="17"/>
      <c r="QZY540" s="17"/>
      <c r="QZZ540" s="17"/>
      <c r="RAA540" s="17"/>
      <c r="RAB540" s="17"/>
      <c r="RAC540" s="17"/>
      <c r="RAD540" s="17"/>
      <c r="RAE540" s="17"/>
      <c r="RAF540" s="17"/>
      <c r="RAG540" s="17"/>
      <c r="RAH540" s="17"/>
      <c r="RAI540" s="17"/>
      <c r="RAJ540" s="17"/>
      <c r="RAK540" s="17"/>
      <c r="RAL540" s="17"/>
      <c r="RAM540" s="17"/>
      <c r="RAN540" s="17"/>
      <c r="RAO540" s="17"/>
      <c r="RAP540" s="17"/>
      <c r="RAQ540" s="17"/>
      <c r="RAR540" s="17"/>
      <c r="RAS540" s="17"/>
      <c r="RAT540" s="17"/>
      <c r="RAU540" s="17"/>
      <c r="RAV540" s="17"/>
      <c r="RAW540" s="17"/>
      <c r="RAX540" s="17"/>
      <c r="RAY540" s="17"/>
      <c r="RAZ540" s="17"/>
      <c r="RBA540" s="17"/>
      <c r="RBB540" s="17"/>
      <c r="RBC540" s="17"/>
      <c r="RBD540" s="17"/>
      <c r="RBE540" s="17"/>
      <c r="RBF540" s="17"/>
      <c r="RBG540" s="17"/>
      <c r="RBH540" s="17"/>
      <c r="RBI540" s="17"/>
      <c r="RBJ540" s="17"/>
      <c r="RBK540" s="17"/>
      <c r="RBL540" s="17"/>
      <c r="RBM540" s="17"/>
      <c r="RBN540" s="17"/>
      <c r="RBO540" s="17"/>
      <c r="RBP540" s="17"/>
      <c r="RBQ540" s="17"/>
      <c r="RBR540" s="17"/>
      <c r="RBS540" s="17"/>
      <c r="RBT540" s="17"/>
      <c r="RBU540" s="17"/>
      <c r="RBV540" s="17"/>
      <c r="RBW540" s="17"/>
      <c r="RBX540" s="17"/>
      <c r="RBY540" s="17"/>
      <c r="RBZ540" s="17"/>
      <c r="RCA540" s="17"/>
      <c r="RCB540" s="17"/>
      <c r="RCC540" s="17"/>
      <c r="RCD540" s="17"/>
      <c r="RCE540" s="17"/>
      <c r="RCF540" s="17"/>
      <c r="RCG540" s="17"/>
      <c r="RCH540" s="17"/>
      <c r="RCI540" s="17"/>
      <c r="RCJ540" s="17"/>
      <c r="RCK540" s="17"/>
      <c r="RCL540" s="17"/>
      <c r="RCM540" s="17"/>
      <c r="RCN540" s="17"/>
      <c r="RCO540" s="17"/>
      <c r="RCP540" s="17"/>
      <c r="RCQ540" s="17"/>
      <c r="RCR540" s="17"/>
      <c r="RCS540" s="17"/>
      <c r="RCT540" s="17"/>
      <c r="RCU540" s="17"/>
      <c r="RCV540" s="17"/>
      <c r="RCW540" s="17"/>
      <c r="RCX540" s="17"/>
      <c r="RCY540" s="17"/>
      <c r="RCZ540" s="17"/>
      <c r="RDA540" s="17"/>
      <c r="RDB540" s="17"/>
      <c r="RDC540" s="17"/>
      <c r="RDD540" s="17"/>
      <c r="RDE540" s="17"/>
      <c r="RDF540" s="17"/>
      <c r="RDG540" s="17"/>
      <c r="RDH540" s="17"/>
      <c r="RDI540" s="17"/>
      <c r="RDJ540" s="17"/>
      <c r="RDK540" s="17"/>
      <c r="RDL540" s="17"/>
      <c r="RDM540" s="17"/>
      <c r="RDN540" s="17"/>
      <c r="RDO540" s="17"/>
      <c r="RDP540" s="17"/>
      <c r="RDQ540" s="17"/>
      <c r="RDR540" s="17"/>
      <c r="RDS540" s="17"/>
      <c r="RDT540" s="17"/>
      <c r="RDU540" s="17"/>
      <c r="RDV540" s="17"/>
      <c r="RDW540" s="17"/>
      <c r="RDX540" s="17"/>
      <c r="RDY540" s="17"/>
      <c r="RDZ540" s="17"/>
      <c r="REA540" s="17"/>
      <c r="REB540" s="17"/>
      <c r="REC540" s="17"/>
      <c r="RED540" s="17"/>
      <c r="REE540" s="17"/>
      <c r="REF540" s="17"/>
      <c r="REG540" s="17"/>
      <c r="REH540" s="17"/>
      <c r="REI540" s="17"/>
      <c r="REJ540" s="17"/>
      <c r="REK540" s="17"/>
      <c r="REL540" s="17"/>
      <c r="REM540" s="17"/>
      <c r="REN540" s="17"/>
      <c r="REO540" s="17"/>
      <c r="REP540" s="17"/>
      <c r="REQ540" s="17"/>
      <c r="RER540" s="17"/>
      <c r="RES540" s="17"/>
      <c r="RET540" s="17"/>
      <c r="REU540" s="17"/>
      <c r="REV540" s="17"/>
      <c r="REW540" s="17"/>
      <c r="REX540" s="17"/>
      <c r="REY540" s="17"/>
      <c r="REZ540" s="17"/>
      <c r="RFA540" s="17"/>
      <c r="RFB540" s="17"/>
      <c r="RFC540" s="17"/>
      <c r="RFD540" s="17"/>
      <c r="RFE540" s="17"/>
      <c r="RFF540" s="17"/>
      <c r="RFG540" s="17"/>
      <c r="RFH540" s="17"/>
      <c r="RFI540" s="17"/>
      <c r="RFJ540" s="17"/>
      <c r="RFK540" s="17"/>
      <c r="RFL540" s="17"/>
      <c r="RFM540" s="17"/>
      <c r="RFN540" s="17"/>
      <c r="RFO540" s="17"/>
      <c r="RFP540" s="17"/>
      <c r="RFQ540" s="17"/>
      <c r="RFR540" s="17"/>
      <c r="RFS540" s="17"/>
      <c r="RFT540" s="17"/>
      <c r="RFU540" s="17"/>
      <c r="RFV540" s="17"/>
      <c r="RFW540" s="17"/>
      <c r="RFX540" s="17"/>
      <c r="RFY540" s="17"/>
      <c r="RFZ540" s="17"/>
      <c r="RGA540" s="17"/>
      <c r="RGB540" s="17"/>
      <c r="RGC540" s="17"/>
      <c r="RGD540" s="17"/>
      <c r="RGE540" s="17"/>
      <c r="RGF540" s="17"/>
      <c r="RGG540" s="17"/>
      <c r="RGH540" s="17"/>
      <c r="RGI540" s="17"/>
      <c r="RGJ540" s="17"/>
      <c r="RGK540" s="17"/>
      <c r="RGL540" s="17"/>
      <c r="RGM540" s="17"/>
      <c r="RGN540" s="17"/>
      <c r="RGO540" s="17"/>
      <c r="RGP540" s="17"/>
      <c r="RGQ540" s="17"/>
      <c r="RGR540" s="17"/>
      <c r="RGS540" s="17"/>
      <c r="RGT540" s="17"/>
      <c r="RGU540" s="17"/>
      <c r="RGV540" s="17"/>
      <c r="RGW540" s="17"/>
      <c r="RGX540" s="17"/>
      <c r="RGY540" s="17"/>
      <c r="RGZ540" s="17"/>
      <c r="RHA540" s="17"/>
      <c r="RHB540" s="17"/>
      <c r="RHC540" s="17"/>
      <c r="RHD540" s="17"/>
      <c r="RHE540" s="17"/>
      <c r="RHF540" s="17"/>
      <c r="RHG540" s="17"/>
      <c r="RHH540" s="17"/>
      <c r="RHI540" s="17"/>
      <c r="RHJ540" s="17"/>
      <c r="RHK540" s="17"/>
      <c r="RHL540" s="17"/>
      <c r="RHM540" s="17"/>
      <c r="RHN540" s="17"/>
      <c r="RHO540" s="17"/>
      <c r="RHP540" s="17"/>
      <c r="RHQ540" s="17"/>
      <c r="RHR540" s="17"/>
      <c r="RHS540" s="17"/>
      <c r="RHT540" s="17"/>
      <c r="RHU540" s="17"/>
      <c r="RHV540" s="17"/>
      <c r="RHW540" s="17"/>
      <c r="RHX540" s="17"/>
      <c r="RHY540" s="17"/>
      <c r="RHZ540" s="17"/>
      <c r="RIA540" s="17"/>
      <c r="RIB540" s="17"/>
      <c r="RIC540" s="17"/>
      <c r="RID540" s="17"/>
      <c r="RIE540" s="17"/>
      <c r="RIF540" s="17"/>
      <c r="RIG540" s="17"/>
      <c r="RIH540" s="17"/>
      <c r="RII540" s="17"/>
      <c r="RIJ540" s="17"/>
      <c r="RIK540" s="17"/>
      <c r="RIL540" s="17"/>
      <c r="RIM540" s="17"/>
      <c r="RIN540" s="17"/>
      <c r="RIO540" s="17"/>
      <c r="RIP540" s="17"/>
      <c r="RIQ540" s="17"/>
      <c r="RIR540" s="17"/>
      <c r="RIS540" s="17"/>
      <c r="RIT540" s="17"/>
      <c r="RIU540" s="17"/>
      <c r="RIV540" s="17"/>
      <c r="RIW540" s="17"/>
      <c r="RIX540" s="17"/>
      <c r="RIY540" s="17"/>
      <c r="RIZ540" s="17"/>
      <c r="RJA540" s="17"/>
      <c r="RJB540" s="17"/>
      <c r="RJC540" s="17"/>
      <c r="RJD540" s="17"/>
      <c r="RJE540" s="17"/>
      <c r="RJF540" s="17"/>
      <c r="RJG540" s="17"/>
      <c r="RJH540" s="17"/>
      <c r="RJI540" s="17"/>
      <c r="RJJ540" s="17"/>
      <c r="RJK540" s="17"/>
      <c r="RJL540" s="17"/>
      <c r="RJM540" s="17"/>
      <c r="RJN540" s="17"/>
      <c r="RJO540" s="17"/>
      <c r="RJP540" s="17"/>
      <c r="RJQ540" s="17"/>
      <c r="RJR540" s="17"/>
      <c r="RJS540" s="17"/>
      <c r="RJT540" s="17"/>
      <c r="RJU540" s="17"/>
      <c r="RJV540" s="17"/>
      <c r="RJW540" s="17"/>
      <c r="RJX540" s="17"/>
      <c r="RJY540" s="17"/>
      <c r="RJZ540" s="17"/>
      <c r="RKA540" s="17"/>
      <c r="RKB540" s="17"/>
      <c r="RKC540" s="17"/>
      <c r="RKD540" s="17"/>
      <c r="RKE540" s="17"/>
      <c r="RKF540" s="17"/>
      <c r="RKG540" s="17"/>
      <c r="RKH540" s="17"/>
      <c r="RKI540" s="17"/>
      <c r="RKJ540" s="17"/>
      <c r="RKK540" s="17"/>
      <c r="RKL540" s="17"/>
      <c r="RKM540" s="17"/>
      <c r="RKN540" s="17"/>
      <c r="RKO540" s="17"/>
      <c r="RKP540" s="17"/>
      <c r="RKQ540" s="17"/>
      <c r="RKR540" s="17"/>
      <c r="RKS540" s="17"/>
      <c r="RKT540" s="17"/>
      <c r="RKU540" s="17"/>
      <c r="RKV540" s="17"/>
      <c r="RKW540" s="17"/>
      <c r="RKX540" s="17"/>
      <c r="RKY540" s="17"/>
      <c r="RKZ540" s="17"/>
      <c r="RLA540" s="17"/>
      <c r="RLB540" s="17"/>
      <c r="RLC540" s="17"/>
      <c r="RLD540" s="17"/>
      <c r="RLE540" s="17"/>
      <c r="RLF540" s="17"/>
      <c r="RLG540" s="17"/>
      <c r="RLH540" s="17"/>
      <c r="RLI540" s="17"/>
      <c r="RLJ540" s="17"/>
      <c r="RLK540" s="17"/>
      <c r="RLL540" s="17"/>
      <c r="RLM540" s="17"/>
      <c r="RLN540" s="17"/>
      <c r="RLO540" s="17"/>
      <c r="RLP540" s="17"/>
      <c r="RLQ540" s="17"/>
      <c r="RLR540" s="17"/>
      <c r="RLS540" s="17"/>
      <c r="RLT540" s="17"/>
      <c r="RLU540" s="17"/>
      <c r="RLV540" s="17"/>
      <c r="RLW540" s="17"/>
      <c r="RLX540" s="17"/>
      <c r="RLY540" s="17"/>
      <c r="RLZ540" s="17"/>
      <c r="RMA540" s="17"/>
      <c r="RMB540" s="17"/>
      <c r="RMC540" s="17"/>
      <c r="RMD540" s="17"/>
      <c r="RME540" s="17"/>
      <c r="RMF540" s="17"/>
      <c r="RMG540" s="17"/>
      <c r="RMH540" s="17"/>
      <c r="RMI540" s="17"/>
      <c r="RMJ540" s="17"/>
      <c r="RMK540" s="17"/>
      <c r="RML540" s="17"/>
      <c r="RMM540" s="17"/>
      <c r="RMN540" s="17"/>
      <c r="RMO540" s="17"/>
      <c r="RMP540" s="17"/>
      <c r="RMQ540" s="17"/>
      <c r="RMR540" s="17"/>
      <c r="RMS540" s="17"/>
      <c r="RMT540" s="17"/>
      <c r="RMU540" s="17"/>
      <c r="RMV540" s="17"/>
      <c r="RMW540" s="17"/>
      <c r="RMX540" s="17"/>
      <c r="RMY540" s="17"/>
      <c r="RMZ540" s="17"/>
      <c r="RNA540" s="17"/>
      <c r="RNB540" s="17"/>
      <c r="RNC540" s="17"/>
      <c r="RND540" s="17"/>
      <c r="RNE540" s="17"/>
      <c r="RNF540" s="17"/>
      <c r="RNG540" s="17"/>
      <c r="RNH540" s="17"/>
      <c r="RNI540" s="17"/>
      <c r="RNJ540" s="17"/>
      <c r="RNK540" s="17"/>
      <c r="RNL540" s="17"/>
      <c r="RNM540" s="17"/>
      <c r="RNN540" s="17"/>
      <c r="RNO540" s="17"/>
      <c r="RNP540" s="17"/>
      <c r="RNQ540" s="17"/>
      <c r="RNR540" s="17"/>
      <c r="RNS540" s="17"/>
      <c r="RNT540" s="17"/>
      <c r="RNU540" s="17"/>
      <c r="RNV540" s="17"/>
      <c r="RNW540" s="17"/>
      <c r="RNX540" s="17"/>
      <c r="RNY540" s="17"/>
      <c r="RNZ540" s="17"/>
      <c r="ROA540" s="17"/>
      <c r="ROB540" s="17"/>
      <c r="ROC540" s="17"/>
      <c r="ROD540" s="17"/>
      <c r="ROE540" s="17"/>
      <c r="ROF540" s="17"/>
      <c r="ROG540" s="17"/>
      <c r="ROH540" s="17"/>
      <c r="ROI540" s="17"/>
      <c r="ROJ540" s="17"/>
      <c r="ROK540" s="17"/>
      <c r="ROL540" s="17"/>
      <c r="ROM540" s="17"/>
      <c r="RON540" s="17"/>
      <c r="ROO540" s="17"/>
      <c r="ROP540" s="17"/>
      <c r="ROQ540" s="17"/>
      <c r="ROR540" s="17"/>
      <c r="ROS540" s="17"/>
      <c r="ROT540" s="17"/>
      <c r="ROU540" s="17"/>
      <c r="ROV540" s="17"/>
      <c r="ROW540" s="17"/>
      <c r="ROX540" s="17"/>
      <c r="ROY540" s="17"/>
      <c r="ROZ540" s="17"/>
      <c r="RPA540" s="17"/>
      <c r="RPB540" s="17"/>
      <c r="RPC540" s="17"/>
      <c r="RPD540" s="17"/>
      <c r="RPE540" s="17"/>
      <c r="RPF540" s="17"/>
      <c r="RPG540" s="17"/>
      <c r="RPH540" s="17"/>
      <c r="RPI540" s="17"/>
      <c r="RPJ540" s="17"/>
      <c r="RPK540" s="17"/>
      <c r="RPL540" s="17"/>
      <c r="RPM540" s="17"/>
      <c r="RPN540" s="17"/>
      <c r="RPO540" s="17"/>
      <c r="RPP540" s="17"/>
      <c r="RPQ540" s="17"/>
      <c r="RPR540" s="17"/>
      <c r="RPS540" s="17"/>
      <c r="RPT540" s="17"/>
      <c r="RPU540" s="17"/>
      <c r="RPV540" s="17"/>
      <c r="RPW540" s="17"/>
      <c r="RPX540" s="17"/>
      <c r="RPY540" s="17"/>
      <c r="RPZ540" s="17"/>
      <c r="RQA540" s="17"/>
      <c r="RQB540" s="17"/>
      <c r="RQC540" s="17"/>
      <c r="RQD540" s="17"/>
      <c r="RQE540" s="17"/>
      <c r="RQF540" s="17"/>
      <c r="RQG540" s="17"/>
      <c r="RQH540" s="17"/>
      <c r="RQI540" s="17"/>
      <c r="RQJ540" s="17"/>
      <c r="RQK540" s="17"/>
      <c r="RQL540" s="17"/>
      <c r="RQM540" s="17"/>
      <c r="RQN540" s="17"/>
      <c r="RQO540" s="17"/>
      <c r="RQP540" s="17"/>
      <c r="RQQ540" s="17"/>
      <c r="RQR540" s="17"/>
      <c r="RQS540" s="17"/>
      <c r="RQT540" s="17"/>
      <c r="RQU540" s="17"/>
      <c r="RQV540" s="17"/>
      <c r="RQW540" s="17"/>
      <c r="RQX540" s="17"/>
      <c r="RQY540" s="17"/>
      <c r="RQZ540" s="17"/>
      <c r="RRA540" s="17"/>
      <c r="RRB540" s="17"/>
      <c r="RRC540" s="17"/>
      <c r="RRD540" s="17"/>
      <c r="RRE540" s="17"/>
      <c r="RRF540" s="17"/>
      <c r="RRG540" s="17"/>
      <c r="RRH540" s="17"/>
      <c r="RRI540" s="17"/>
      <c r="RRJ540" s="17"/>
      <c r="RRK540" s="17"/>
      <c r="RRL540" s="17"/>
      <c r="RRM540" s="17"/>
      <c r="RRN540" s="17"/>
      <c r="RRO540" s="17"/>
      <c r="RRP540" s="17"/>
      <c r="RRQ540" s="17"/>
      <c r="RRR540" s="17"/>
      <c r="RRS540" s="17"/>
      <c r="RRT540" s="17"/>
      <c r="RRU540" s="17"/>
      <c r="RRV540" s="17"/>
      <c r="RRW540" s="17"/>
      <c r="RRX540" s="17"/>
      <c r="RRY540" s="17"/>
      <c r="RRZ540" s="17"/>
      <c r="RSA540" s="17"/>
      <c r="RSB540" s="17"/>
      <c r="RSC540" s="17"/>
      <c r="RSD540" s="17"/>
      <c r="RSE540" s="17"/>
      <c r="RSF540" s="17"/>
      <c r="RSG540" s="17"/>
      <c r="RSH540" s="17"/>
      <c r="RSI540" s="17"/>
      <c r="RSJ540" s="17"/>
      <c r="RSK540" s="17"/>
      <c r="RSL540" s="17"/>
      <c r="RSM540" s="17"/>
      <c r="RSN540" s="17"/>
      <c r="RSO540" s="17"/>
      <c r="RSP540" s="17"/>
      <c r="RSQ540" s="17"/>
      <c r="RSR540" s="17"/>
      <c r="RSS540" s="17"/>
      <c r="RST540" s="17"/>
      <c r="RSU540" s="17"/>
      <c r="RSV540" s="17"/>
      <c r="RSW540" s="17"/>
      <c r="RSX540" s="17"/>
      <c r="RSY540" s="17"/>
      <c r="RSZ540" s="17"/>
      <c r="RTA540" s="17"/>
      <c r="RTB540" s="17"/>
      <c r="RTC540" s="17"/>
      <c r="RTD540" s="17"/>
      <c r="RTE540" s="17"/>
      <c r="RTF540" s="17"/>
      <c r="RTG540" s="17"/>
      <c r="RTH540" s="17"/>
      <c r="RTI540" s="17"/>
      <c r="RTJ540" s="17"/>
      <c r="RTK540" s="17"/>
      <c r="RTL540" s="17"/>
      <c r="RTM540" s="17"/>
      <c r="RTN540" s="17"/>
      <c r="RTO540" s="17"/>
      <c r="RTP540" s="17"/>
      <c r="RTQ540" s="17"/>
      <c r="RTR540" s="17"/>
      <c r="RTS540" s="17"/>
      <c r="RTT540" s="17"/>
      <c r="RTU540" s="17"/>
      <c r="RTV540" s="17"/>
      <c r="RTW540" s="17"/>
      <c r="RTX540" s="17"/>
      <c r="RTY540" s="17"/>
      <c r="RTZ540" s="17"/>
      <c r="RUA540" s="17"/>
      <c r="RUB540" s="17"/>
      <c r="RUC540" s="17"/>
      <c r="RUD540" s="17"/>
      <c r="RUE540" s="17"/>
      <c r="RUF540" s="17"/>
      <c r="RUG540" s="17"/>
      <c r="RUH540" s="17"/>
      <c r="RUI540" s="17"/>
      <c r="RUJ540" s="17"/>
      <c r="RUK540" s="17"/>
      <c r="RUL540" s="17"/>
      <c r="RUM540" s="17"/>
      <c r="RUN540" s="17"/>
      <c r="RUO540" s="17"/>
      <c r="RUP540" s="17"/>
      <c r="RUQ540" s="17"/>
      <c r="RUR540" s="17"/>
      <c r="RUS540" s="17"/>
      <c r="RUT540" s="17"/>
      <c r="RUU540" s="17"/>
      <c r="RUV540" s="17"/>
      <c r="RUW540" s="17"/>
      <c r="RUX540" s="17"/>
      <c r="RUY540" s="17"/>
      <c r="RUZ540" s="17"/>
      <c r="RVA540" s="17"/>
      <c r="RVB540" s="17"/>
      <c r="RVC540" s="17"/>
      <c r="RVD540" s="17"/>
      <c r="RVE540" s="17"/>
      <c r="RVF540" s="17"/>
      <c r="RVG540" s="17"/>
      <c r="RVH540" s="17"/>
      <c r="RVI540" s="17"/>
      <c r="RVJ540" s="17"/>
      <c r="RVK540" s="17"/>
      <c r="RVL540" s="17"/>
      <c r="RVM540" s="17"/>
      <c r="RVN540" s="17"/>
      <c r="RVO540" s="17"/>
      <c r="RVP540" s="17"/>
      <c r="RVQ540" s="17"/>
      <c r="RVR540" s="17"/>
      <c r="RVS540" s="17"/>
      <c r="RVT540" s="17"/>
      <c r="RVU540" s="17"/>
      <c r="RVV540" s="17"/>
      <c r="RVW540" s="17"/>
      <c r="RVX540" s="17"/>
      <c r="RVY540" s="17"/>
      <c r="RVZ540" s="17"/>
      <c r="RWA540" s="17"/>
      <c r="RWB540" s="17"/>
      <c r="RWC540" s="17"/>
      <c r="RWD540" s="17"/>
      <c r="RWE540" s="17"/>
      <c r="RWF540" s="17"/>
      <c r="RWG540" s="17"/>
      <c r="RWH540" s="17"/>
      <c r="RWI540" s="17"/>
      <c r="RWJ540" s="17"/>
      <c r="RWK540" s="17"/>
      <c r="RWL540" s="17"/>
      <c r="RWM540" s="17"/>
      <c r="RWN540" s="17"/>
      <c r="RWO540" s="17"/>
      <c r="RWP540" s="17"/>
      <c r="RWQ540" s="17"/>
      <c r="RWR540" s="17"/>
      <c r="RWS540" s="17"/>
      <c r="RWT540" s="17"/>
      <c r="RWU540" s="17"/>
      <c r="RWV540" s="17"/>
      <c r="RWW540" s="17"/>
      <c r="RWX540" s="17"/>
      <c r="RWY540" s="17"/>
      <c r="RWZ540" s="17"/>
      <c r="RXA540" s="17"/>
      <c r="RXB540" s="17"/>
      <c r="RXC540" s="17"/>
      <c r="RXD540" s="17"/>
      <c r="RXE540" s="17"/>
      <c r="RXF540" s="17"/>
      <c r="RXG540" s="17"/>
      <c r="RXH540" s="17"/>
      <c r="RXI540" s="17"/>
      <c r="RXJ540" s="17"/>
      <c r="RXK540" s="17"/>
      <c r="RXL540" s="17"/>
      <c r="RXM540" s="17"/>
      <c r="RXN540" s="17"/>
      <c r="RXO540" s="17"/>
      <c r="RXP540" s="17"/>
      <c r="RXQ540" s="17"/>
      <c r="RXR540" s="17"/>
      <c r="RXS540" s="17"/>
      <c r="RXT540" s="17"/>
      <c r="RXU540" s="17"/>
      <c r="RXV540" s="17"/>
      <c r="RXW540" s="17"/>
      <c r="RXX540" s="17"/>
      <c r="RXY540" s="17"/>
      <c r="RXZ540" s="17"/>
      <c r="RYA540" s="17"/>
      <c r="RYB540" s="17"/>
      <c r="RYC540" s="17"/>
      <c r="RYD540" s="17"/>
      <c r="RYE540" s="17"/>
      <c r="RYF540" s="17"/>
      <c r="RYG540" s="17"/>
      <c r="RYH540" s="17"/>
      <c r="RYI540" s="17"/>
      <c r="RYJ540" s="17"/>
      <c r="RYK540" s="17"/>
      <c r="RYL540" s="17"/>
      <c r="RYM540" s="17"/>
      <c r="RYN540" s="17"/>
      <c r="RYO540" s="17"/>
      <c r="RYP540" s="17"/>
      <c r="RYQ540" s="17"/>
      <c r="RYR540" s="17"/>
      <c r="RYS540" s="17"/>
      <c r="RYT540" s="17"/>
      <c r="RYU540" s="17"/>
      <c r="RYV540" s="17"/>
      <c r="RYW540" s="17"/>
      <c r="RYX540" s="17"/>
      <c r="RYY540" s="17"/>
      <c r="RYZ540" s="17"/>
      <c r="RZA540" s="17"/>
      <c r="RZB540" s="17"/>
      <c r="RZC540" s="17"/>
      <c r="RZD540" s="17"/>
      <c r="RZE540" s="17"/>
      <c r="RZF540" s="17"/>
      <c r="RZG540" s="17"/>
      <c r="RZH540" s="17"/>
      <c r="RZI540" s="17"/>
      <c r="RZJ540" s="17"/>
      <c r="RZK540" s="17"/>
      <c r="RZL540" s="17"/>
      <c r="RZM540" s="17"/>
      <c r="RZN540" s="17"/>
      <c r="RZO540" s="17"/>
      <c r="RZP540" s="17"/>
      <c r="RZQ540" s="17"/>
      <c r="RZR540" s="17"/>
      <c r="RZS540" s="17"/>
      <c r="RZT540" s="17"/>
      <c r="RZU540" s="17"/>
      <c r="RZV540" s="17"/>
      <c r="RZW540" s="17"/>
      <c r="RZX540" s="17"/>
      <c r="RZY540" s="17"/>
      <c r="RZZ540" s="17"/>
      <c r="SAA540" s="17"/>
      <c r="SAB540" s="17"/>
      <c r="SAC540" s="17"/>
      <c r="SAD540" s="17"/>
      <c r="SAE540" s="17"/>
      <c r="SAF540" s="17"/>
      <c r="SAG540" s="17"/>
      <c r="SAH540" s="17"/>
      <c r="SAI540" s="17"/>
      <c r="SAJ540" s="17"/>
      <c r="SAK540" s="17"/>
      <c r="SAL540" s="17"/>
      <c r="SAM540" s="17"/>
      <c r="SAN540" s="17"/>
      <c r="SAO540" s="17"/>
      <c r="SAP540" s="17"/>
      <c r="SAQ540" s="17"/>
      <c r="SAR540" s="17"/>
      <c r="SAS540" s="17"/>
      <c r="SAT540" s="17"/>
      <c r="SAU540" s="17"/>
      <c r="SAV540" s="17"/>
      <c r="SAW540" s="17"/>
      <c r="SAX540" s="17"/>
      <c r="SAY540" s="17"/>
      <c r="SAZ540" s="17"/>
      <c r="SBA540" s="17"/>
      <c r="SBB540" s="17"/>
      <c r="SBC540" s="17"/>
      <c r="SBD540" s="17"/>
      <c r="SBE540" s="17"/>
      <c r="SBF540" s="17"/>
      <c r="SBG540" s="17"/>
      <c r="SBH540" s="17"/>
      <c r="SBI540" s="17"/>
      <c r="SBJ540" s="17"/>
      <c r="SBK540" s="17"/>
      <c r="SBL540" s="17"/>
      <c r="SBM540" s="17"/>
      <c r="SBN540" s="17"/>
      <c r="SBO540" s="17"/>
      <c r="SBP540" s="17"/>
      <c r="SBQ540" s="17"/>
      <c r="SBR540" s="17"/>
      <c r="SBS540" s="17"/>
      <c r="SBT540" s="17"/>
      <c r="SBU540" s="17"/>
      <c r="SBV540" s="17"/>
      <c r="SBW540" s="17"/>
      <c r="SBX540" s="17"/>
      <c r="SBY540" s="17"/>
      <c r="SBZ540" s="17"/>
      <c r="SCA540" s="17"/>
      <c r="SCB540" s="17"/>
      <c r="SCC540" s="17"/>
      <c r="SCD540" s="17"/>
      <c r="SCE540" s="17"/>
      <c r="SCF540" s="17"/>
      <c r="SCG540" s="17"/>
      <c r="SCH540" s="17"/>
      <c r="SCI540" s="17"/>
      <c r="SCJ540" s="17"/>
      <c r="SCK540" s="17"/>
      <c r="SCL540" s="17"/>
      <c r="SCM540" s="17"/>
      <c r="SCN540" s="17"/>
      <c r="SCO540" s="17"/>
      <c r="SCP540" s="17"/>
      <c r="SCQ540" s="17"/>
      <c r="SCR540" s="17"/>
      <c r="SCS540" s="17"/>
      <c r="SCT540" s="17"/>
      <c r="SCU540" s="17"/>
      <c r="SCV540" s="17"/>
      <c r="SCW540" s="17"/>
      <c r="SCX540" s="17"/>
      <c r="SCY540" s="17"/>
      <c r="SCZ540" s="17"/>
      <c r="SDA540" s="17"/>
      <c r="SDB540" s="17"/>
      <c r="SDC540" s="17"/>
      <c r="SDD540" s="17"/>
      <c r="SDE540" s="17"/>
      <c r="SDF540" s="17"/>
      <c r="SDG540" s="17"/>
      <c r="SDH540" s="17"/>
      <c r="SDI540" s="17"/>
      <c r="SDJ540" s="17"/>
      <c r="SDK540" s="17"/>
      <c r="SDL540" s="17"/>
      <c r="SDM540" s="17"/>
      <c r="SDN540" s="17"/>
      <c r="SDO540" s="17"/>
      <c r="SDP540" s="17"/>
      <c r="SDQ540" s="17"/>
      <c r="SDR540" s="17"/>
      <c r="SDS540" s="17"/>
      <c r="SDT540" s="17"/>
      <c r="SDU540" s="17"/>
      <c r="SDV540" s="17"/>
      <c r="SDW540" s="17"/>
      <c r="SDX540" s="17"/>
      <c r="SDY540" s="17"/>
      <c r="SDZ540" s="17"/>
      <c r="SEA540" s="17"/>
      <c r="SEB540" s="17"/>
      <c r="SEC540" s="17"/>
      <c r="SED540" s="17"/>
      <c r="SEE540" s="17"/>
      <c r="SEF540" s="17"/>
      <c r="SEG540" s="17"/>
      <c r="SEH540" s="17"/>
      <c r="SEI540" s="17"/>
      <c r="SEJ540" s="17"/>
      <c r="SEK540" s="17"/>
      <c r="SEL540" s="17"/>
      <c r="SEM540" s="17"/>
      <c r="SEN540" s="17"/>
      <c r="SEO540" s="17"/>
      <c r="SEP540" s="17"/>
      <c r="SEQ540" s="17"/>
      <c r="SER540" s="17"/>
      <c r="SES540" s="17"/>
      <c r="SET540" s="17"/>
      <c r="SEU540" s="17"/>
      <c r="SEV540" s="17"/>
      <c r="SEW540" s="17"/>
      <c r="SEX540" s="17"/>
      <c r="SEY540" s="17"/>
      <c r="SEZ540" s="17"/>
      <c r="SFA540" s="17"/>
      <c r="SFB540" s="17"/>
      <c r="SFC540" s="17"/>
      <c r="SFD540" s="17"/>
      <c r="SFE540" s="17"/>
      <c r="SFF540" s="17"/>
      <c r="SFG540" s="17"/>
      <c r="SFH540" s="17"/>
      <c r="SFI540" s="17"/>
      <c r="SFJ540" s="17"/>
      <c r="SFK540" s="17"/>
      <c r="SFL540" s="17"/>
      <c r="SFM540" s="17"/>
      <c r="SFN540" s="17"/>
      <c r="SFO540" s="17"/>
      <c r="SFP540" s="17"/>
      <c r="SFQ540" s="17"/>
      <c r="SFR540" s="17"/>
      <c r="SFS540" s="17"/>
      <c r="SFT540" s="17"/>
      <c r="SFU540" s="17"/>
      <c r="SFV540" s="17"/>
      <c r="SFW540" s="17"/>
      <c r="SFX540" s="17"/>
      <c r="SFY540" s="17"/>
      <c r="SFZ540" s="17"/>
      <c r="SGA540" s="17"/>
      <c r="SGB540" s="17"/>
      <c r="SGC540" s="17"/>
      <c r="SGD540" s="17"/>
      <c r="SGE540" s="17"/>
      <c r="SGF540" s="17"/>
      <c r="SGG540" s="17"/>
      <c r="SGH540" s="17"/>
      <c r="SGI540" s="17"/>
      <c r="SGJ540" s="17"/>
      <c r="SGK540" s="17"/>
      <c r="SGL540" s="17"/>
      <c r="SGM540" s="17"/>
      <c r="SGN540" s="17"/>
      <c r="SGO540" s="17"/>
      <c r="SGP540" s="17"/>
      <c r="SGQ540" s="17"/>
      <c r="SGR540" s="17"/>
      <c r="SGS540" s="17"/>
      <c r="SGT540" s="17"/>
      <c r="SGU540" s="17"/>
      <c r="SGV540" s="17"/>
      <c r="SGW540" s="17"/>
      <c r="SGX540" s="17"/>
      <c r="SGY540" s="17"/>
      <c r="SGZ540" s="17"/>
      <c r="SHA540" s="17"/>
      <c r="SHB540" s="17"/>
      <c r="SHC540" s="17"/>
      <c r="SHD540" s="17"/>
      <c r="SHE540" s="17"/>
      <c r="SHF540" s="17"/>
      <c r="SHG540" s="17"/>
      <c r="SHH540" s="17"/>
      <c r="SHI540" s="17"/>
      <c r="SHJ540" s="17"/>
      <c r="SHK540" s="17"/>
      <c r="SHL540" s="17"/>
      <c r="SHM540" s="17"/>
      <c r="SHN540" s="17"/>
      <c r="SHO540" s="17"/>
      <c r="SHP540" s="17"/>
      <c r="SHQ540" s="17"/>
      <c r="SHR540" s="17"/>
      <c r="SHS540" s="17"/>
      <c r="SHT540" s="17"/>
      <c r="SHU540" s="17"/>
      <c r="SHV540" s="17"/>
      <c r="SHW540" s="17"/>
      <c r="SHX540" s="17"/>
      <c r="SHY540" s="17"/>
      <c r="SHZ540" s="17"/>
      <c r="SIA540" s="17"/>
      <c r="SIB540" s="17"/>
      <c r="SIC540" s="17"/>
      <c r="SID540" s="17"/>
      <c r="SIE540" s="17"/>
      <c r="SIF540" s="17"/>
      <c r="SIG540" s="17"/>
      <c r="SIH540" s="17"/>
      <c r="SII540" s="17"/>
      <c r="SIJ540" s="17"/>
      <c r="SIK540" s="17"/>
      <c r="SIL540" s="17"/>
      <c r="SIM540" s="17"/>
      <c r="SIN540" s="17"/>
      <c r="SIO540" s="17"/>
      <c r="SIP540" s="17"/>
      <c r="SIQ540" s="17"/>
      <c r="SIR540" s="17"/>
      <c r="SIS540" s="17"/>
      <c r="SIT540" s="17"/>
      <c r="SIU540" s="17"/>
      <c r="SIV540" s="17"/>
      <c r="SIW540" s="17"/>
      <c r="SIX540" s="17"/>
      <c r="SIY540" s="17"/>
      <c r="SIZ540" s="17"/>
      <c r="SJA540" s="17"/>
      <c r="SJB540" s="17"/>
      <c r="SJC540" s="17"/>
      <c r="SJD540" s="17"/>
      <c r="SJE540" s="17"/>
      <c r="SJF540" s="17"/>
      <c r="SJG540" s="17"/>
      <c r="SJH540" s="17"/>
      <c r="SJI540" s="17"/>
      <c r="SJJ540" s="17"/>
      <c r="SJK540" s="17"/>
      <c r="SJL540" s="17"/>
      <c r="SJM540" s="17"/>
      <c r="SJN540" s="17"/>
      <c r="SJO540" s="17"/>
      <c r="SJP540" s="17"/>
      <c r="SJQ540" s="17"/>
      <c r="SJR540" s="17"/>
      <c r="SJS540" s="17"/>
      <c r="SJT540" s="17"/>
      <c r="SJU540" s="17"/>
      <c r="SJV540" s="17"/>
      <c r="SJW540" s="17"/>
      <c r="SJX540" s="17"/>
      <c r="SJY540" s="17"/>
      <c r="SJZ540" s="17"/>
      <c r="SKA540" s="17"/>
      <c r="SKB540" s="17"/>
      <c r="SKC540" s="17"/>
      <c r="SKD540" s="17"/>
      <c r="SKE540" s="17"/>
      <c r="SKF540" s="17"/>
      <c r="SKG540" s="17"/>
      <c r="SKH540" s="17"/>
      <c r="SKI540" s="17"/>
      <c r="SKJ540" s="17"/>
      <c r="SKK540" s="17"/>
      <c r="SKL540" s="17"/>
      <c r="SKM540" s="17"/>
      <c r="SKN540" s="17"/>
      <c r="SKO540" s="17"/>
      <c r="SKP540" s="17"/>
      <c r="SKQ540" s="17"/>
      <c r="SKR540" s="17"/>
      <c r="SKS540" s="17"/>
      <c r="SKT540" s="17"/>
      <c r="SKU540" s="17"/>
      <c r="SKV540" s="17"/>
      <c r="SKW540" s="17"/>
      <c r="SKX540" s="17"/>
      <c r="SKY540" s="17"/>
      <c r="SKZ540" s="17"/>
      <c r="SLA540" s="17"/>
      <c r="SLB540" s="17"/>
      <c r="SLC540" s="17"/>
      <c r="SLD540" s="17"/>
      <c r="SLE540" s="17"/>
      <c r="SLF540" s="17"/>
      <c r="SLG540" s="17"/>
      <c r="SLH540" s="17"/>
      <c r="SLI540" s="17"/>
      <c r="SLJ540" s="17"/>
      <c r="SLK540" s="17"/>
      <c r="SLL540" s="17"/>
      <c r="SLM540" s="17"/>
      <c r="SLN540" s="17"/>
      <c r="SLO540" s="17"/>
      <c r="SLP540" s="17"/>
      <c r="SLQ540" s="17"/>
      <c r="SLR540" s="17"/>
      <c r="SLS540" s="17"/>
      <c r="SLT540" s="17"/>
      <c r="SLU540" s="17"/>
      <c r="SLV540" s="17"/>
      <c r="SLW540" s="17"/>
      <c r="SLX540" s="17"/>
      <c r="SLY540" s="17"/>
      <c r="SLZ540" s="17"/>
      <c r="SMA540" s="17"/>
      <c r="SMB540" s="17"/>
      <c r="SMC540" s="17"/>
      <c r="SMD540" s="17"/>
      <c r="SME540" s="17"/>
      <c r="SMF540" s="17"/>
      <c r="SMG540" s="17"/>
      <c r="SMH540" s="17"/>
      <c r="SMI540" s="17"/>
      <c r="SMJ540" s="17"/>
      <c r="SMK540" s="17"/>
      <c r="SML540" s="17"/>
      <c r="SMM540" s="17"/>
      <c r="SMN540" s="17"/>
      <c r="SMO540" s="17"/>
      <c r="SMP540" s="17"/>
      <c r="SMQ540" s="17"/>
      <c r="SMR540" s="17"/>
      <c r="SMS540" s="17"/>
      <c r="SMT540" s="17"/>
      <c r="SMU540" s="17"/>
      <c r="SMV540" s="17"/>
      <c r="SMW540" s="17"/>
      <c r="SMX540" s="17"/>
      <c r="SMY540" s="17"/>
      <c r="SMZ540" s="17"/>
      <c r="SNA540" s="17"/>
      <c r="SNB540" s="17"/>
      <c r="SNC540" s="17"/>
      <c r="SND540" s="17"/>
      <c r="SNE540" s="17"/>
      <c r="SNF540" s="17"/>
      <c r="SNG540" s="17"/>
      <c r="SNH540" s="17"/>
      <c r="SNI540" s="17"/>
      <c r="SNJ540" s="17"/>
      <c r="SNK540" s="17"/>
      <c r="SNL540" s="17"/>
      <c r="SNM540" s="17"/>
      <c r="SNN540" s="17"/>
      <c r="SNO540" s="17"/>
      <c r="SNP540" s="17"/>
      <c r="SNQ540" s="17"/>
      <c r="SNR540" s="17"/>
      <c r="SNS540" s="17"/>
      <c r="SNT540" s="17"/>
      <c r="SNU540" s="17"/>
      <c r="SNV540" s="17"/>
      <c r="SNW540" s="17"/>
      <c r="SNX540" s="17"/>
      <c r="SNY540" s="17"/>
      <c r="SNZ540" s="17"/>
      <c r="SOA540" s="17"/>
      <c r="SOB540" s="17"/>
      <c r="SOC540" s="17"/>
      <c r="SOD540" s="17"/>
      <c r="SOE540" s="17"/>
      <c r="SOF540" s="17"/>
      <c r="SOG540" s="17"/>
      <c r="SOH540" s="17"/>
      <c r="SOI540" s="17"/>
      <c r="SOJ540" s="17"/>
      <c r="SOK540" s="17"/>
      <c r="SOL540" s="17"/>
      <c r="SOM540" s="17"/>
      <c r="SON540" s="17"/>
      <c r="SOO540" s="17"/>
      <c r="SOP540" s="17"/>
      <c r="SOQ540" s="17"/>
      <c r="SOR540" s="17"/>
      <c r="SOS540" s="17"/>
      <c r="SOT540" s="17"/>
      <c r="SOU540" s="17"/>
      <c r="SOV540" s="17"/>
      <c r="SOW540" s="17"/>
      <c r="SOX540" s="17"/>
      <c r="SOY540" s="17"/>
      <c r="SOZ540" s="17"/>
      <c r="SPA540" s="17"/>
      <c r="SPB540" s="17"/>
      <c r="SPC540" s="17"/>
      <c r="SPD540" s="17"/>
      <c r="SPE540" s="17"/>
      <c r="SPF540" s="17"/>
      <c r="SPG540" s="17"/>
      <c r="SPH540" s="17"/>
      <c r="SPI540" s="17"/>
      <c r="SPJ540" s="17"/>
      <c r="SPK540" s="17"/>
      <c r="SPL540" s="17"/>
      <c r="SPM540" s="17"/>
      <c r="SPN540" s="17"/>
      <c r="SPO540" s="17"/>
      <c r="SPP540" s="17"/>
      <c r="SPQ540" s="17"/>
      <c r="SPR540" s="17"/>
      <c r="SPS540" s="17"/>
      <c r="SPT540" s="17"/>
      <c r="SPU540" s="17"/>
      <c r="SPV540" s="17"/>
      <c r="SPW540" s="17"/>
      <c r="SPX540" s="17"/>
      <c r="SPY540" s="17"/>
      <c r="SPZ540" s="17"/>
      <c r="SQA540" s="17"/>
      <c r="SQB540" s="17"/>
      <c r="SQC540" s="17"/>
      <c r="SQD540" s="17"/>
      <c r="SQE540" s="17"/>
      <c r="SQF540" s="17"/>
      <c r="SQG540" s="17"/>
      <c r="SQH540" s="17"/>
      <c r="SQI540" s="17"/>
      <c r="SQJ540" s="17"/>
      <c r="SQK540" s="17"/>
      <c r="SQL540" s="17"/>
      <c r="SQM540" s="17"/>
      <c r="SQN540" s="17"/>
      <c r="SQO540" s="17"/>
      <c r="SQP540" s="17"/>
      <c r="SQQ540" s="17"/>
      <c r="SQR540" s="17"/>
      <c r="SQS540" s="17"/>
      <c r="SQT540" s="17"/>
      <c r="SQU540" s="17"/>
      <c r="SQV540" s="17"/>
      <c r="SQW540" s="17"/>
      <c r="SQX540" s="17"/>
      <c r="SQY540" s="17"/>
      <c r="SQZ540" s="17"/>
      <c r="SRA540" s="17"/>
      <c r="SRB540" s="17"/>
      <c r="SRC540" s="17"/>
      <c r="SRD540" s="17"/>
      <c r="SRE540" s="17"/>
      <c r="SRF540" s="17"/>
      <c r="SRG540" s="17"/>
      <c r="SRH540" s="17"/>
      <c r="SRI540" s="17"/>
      <c r="SRJ540" s="17"/>
      <c r="SRK540" s="17"/>
      <c r="SRL540" s="17"/>
      <c r="SRM540" s="17"/>
      <c r="SRN540" s="17"/>
      <c r="SRO540" s="17"/>
      <c r="SRP540" s="17"/>
      <c r="SRQ540" s="17"/>
      <c r="SRR540" s="17"/>
      <c r="SRS540" s="17"/>
      <c r="SRT540" s="17"/>
      <c r="SRU540" s="17"/>
      <c r="SRV540" s="17"/>
      <c r="SRW540" s="17"/>
      <c r="SRX540" s="17"/>
      <c r="SRY540" s="17"/>
      <c r="SRZ540" s="17"/>
      <c r="SSA540" s="17"/>
      <c r="SSB540" s="17"/>
      <c r="SSC540" s="17"/>
      <c r="SSD540" s="17"/>
      <c r="SSE540" s="17"/>
      <c r="SSF540" s="17"/>
      <c r="SSG540" s="17"/>
      <c r="SSH540" s="17"/>
      <c r="SSI540" s="17"/>
      <c r="SSJ540" s="17"/>
      <c r="SSK540" s="17"/>
      <c r="SSL540" s="17"/>
      <c r="SSM540" s="17"/>
      <c r="SSN540" s="17"/>
      <c r="SSO540" s="17"/>
      <c r="SSP540" s="17"/>
      <c r="SSQ540" s="17"/>
      <c r="SSR540" s="17"/>
      <c r="SSS540" s="17"/>
      <c r="SST540" s="17"/>
      <c r="SSU540" s="17"/>
      <c r="SSV540" s="17"/>
      <c r="SSW540" s="17"/>
      <c r="SSX540" s="17"/>
      <c r="SSY540" s="17"/>
      <c r="SSZ540" s="17"/>
      <c r="STA540" s="17"/>
      <c r="STB540" s="17"/>
      <c r="STC540" s="17"/>
      <c r="STD540" s="17"/>
      <c r="STE540" s="17"/>
      <c r="STF540" s="17"/>
      <c r="STG540" s="17"/>
      <c r="STH540" s="17"/>
      <c r="STI540" s="17"/>
      <c r="STJ540" s="17"/>
      <c r="STK540" s="17"/>
      <c r="STL540" s="17"/>
      <c r="STM540" s="17"/>
      <c r="STN540" s="17"/>
      <c r="STO540" s="17"/>
      <c r="STP540" s="17"/>
      <c r="STQ540" s="17"/>
      <c r="STR540" s="17"/>
      <c r="STS540" s="17"/>
      <c r="STT540" s="17"/>
      <c r="STU540" s="17"/>
      <c r="STV540" s="17"/>
      <c r="STW540" s="17"/>
      <c r="STX540" s="17"/>
      <c r="STY540" s="17"/>
      <c r="STZ540" s="17"/>
      <c r="SUA540" s="17"/>
      <c r="SUB540" s="17"/>
      <c r="SUC540" s="17"/>
      <c r="SUD540" s="17"/>
      <c r="SUE540" s="17"/>
      <c r="SUF540" s="17"/>
      <c r="SUG540" s="17"/>
      <c r="SUH540" s="17"/>
      <c r="SUI540" s="17"/>
      <c r="SUJ540" s="17"/>
      <c r="SUK540" s="17"/>
      <c r="SUL540" s="17"/>
      <c r="SUM540" s="17"/>
      <c r="SUN540" s="17"/>
      <c r="SUO540" s="17"/>
      <c r="SUP540" s="17"/>
      <c r="SUQ540" s="17"/>
      <c r="SUR540" s="17"/>
      <c r="SUS540" s="17"/>
      <c r="SUT540" s="17"/>
      <c r="SUU540" s="17"/>
      <c r="SUV540" s="17"/>
      <c r="SUW540" s="17"/>
      <c r="SUX540" s="17"/>
      <c r="SUY540" s="17"/>
      <c r="SUZ540" s="17"/>
      <c r="SVA540" s="17"/>
      <c r="SVB540" s="17"/>
      <c r="SVC540" s="17"/>
      <c r="SVD540" s="17"/>
      <c r="SVE540" s="17"/>
      <c r="SVF540" s="17"/>
      <c r="SVG540" s="17"/>
      <c r="SVH540" s="17"/>
      <c r="SVI540" s="17"/>
      <c r="SVJ540" s="17"/>
      <c r="SVK540" s="17"/>
      <c r="SVL540" s="17"/>
      <c r="SVM540" s="17"/>
      <c r="SVN540" s="17"/>
      <c r="SVO540" s="17"/>
      <c r="SVP540" s="17"/>
      <c r="SVQ540" s="17"/>
      <c r="SVR540" s="17"/>
      <c r="SVS540" s="17"/>
      <c r="SVT540" s="17"/>
      <c r="SVU540" s="17"/>
      <c r="SVV540" s="17"/>
      <c r="SVW540" s="17"/>
      <c r="SVX540" s="17"/>
      <c r="SVY540" s="17"/>
      <c r="SVZ540" s="17"/>
      <c r="SWA540" s="17"/>
      <c r="SWB540" s="17"/>
      <c r="SWC540" s="17"/>
      <c r="SWD540" s="17"/>
      <c r="SWE540" s="17"/>
      <c r="SWF540" s="17"/>
      <c r="SWG540" s="17"/>
      <c r="SWH540" s="17"/>
      <c r="SWI540" s="17"/>
      <c r="SWJ540" s="17"/>
      <c r="SWK540" s="17"/>
      <c r="SWL540" s="17"/>
      <c r="SWM540" s="17"/>
      <c r="SWN540" s="17"/>
      <c r="SWO540" s="17"/>
      <c r="SWP540" s="17"/>
      <c r="SWQ540" s="17"/>
      <c r="SWR540" s="17"/>
      <c r="SWS540" s="17"/>
      <c r="SWT540" s="17"/>
      <c r="SWU540" s="17"/>
      <c r="SWV540" s="17"/>
      <c r="SWW540" s="17"/>
      <c r="SWX540" s="17"/>
      <c r="SWY540" s="17"/>
      <c r="SWZ540" s="17"/>
      <c r="SXA540" s="17"/>
      <c r="SXB540" s="17"/>
      <c r="SXC540" s="17"/>
      <c r="SXD540" s="17"/>
      <c r="SXE540" s="17"/>
      <c r="SXF540" s="17"/>
      <c r="SXG540" s="17"/>
      <c r="SXH540" s="17"/>
      <c r="SXI540" s="17"/>
      <c r="SXJ540" s="17"/>
      <c r="SXK540" s="17"/>
      <c r="SXL540" s="17"/>
      <c r="SXM540" s="17"/>
      <c r="SXN540" s="17"/>
      <c r="SXO540" s="17"/>
      <c r="SXP540" s="17"/>
      <c r="SXQ540" s="17"/>
      <c r="SXR540" s="17"/>
      <c r="SXS540" s="17"/>
      <c r="SXT540" s="17"/>
      <c r="SXU540" s="17"/>
      <c r="SXV540" s="17"/>
      <c r="SXW540" s="17"/>
      <c r="SXX540" s="17"/>
      <c r="SXY540" s="17"/>
      <c r="SXZ540" s="17"/>
      <c r="SYA540" s="17"/>
      <c r="SYB540" s="17"/>
      <c r="SYC540" s="17"/>
      <c r="SYD540" s="17"/>
      <c r="SYE540" s="17"/>
      <c r="SYF540" s="17"/>
      <c r="SYG540" s="17"/>
      <c r="SYH540" s="17"/>
      <c r="SYI540" s="17"/>
      <c r="SYJ540" s="17"/>
      <c r="SYK540" s="17"/>
      <c r="SYL540" s="17"/>
      <c r="SYM540" s="17"/>
      <c r="SYN540" s="17"/>
      <c r="SYO540" s="17"/>
      <c r="SYP540" s="17"/>
      <c r="SYQ540" s="17"/>
      <c r="SYR540" s="17"/>
      <c r="SYS540" s="17"/>
      <c r="SYT540" s="17"/>
      <c r="SYU540" s="17"/>
      <c r="SYV540" s="17"/>
      <c r="SYW540" s="17"/>
      <c r="SYX540" s="17"/>
      <c r="SYY540" s="17"/>
      <c r="SYZ540" s="17"/>
      <c r="SZA540" s="17"/>
      <c r="SZB540" s="17"/>
      <c r="SZC540" s="17"/>
      <c r="SZD540" s="17"/>
      <c r="SZE540" s="17"/>
      <c r="SZF540" s="17"/>
      <c r="SZG540" s="17"/>
      <c r="SZH540" s="17"/>
      <c r="SZI540" s="17"/>
      <c r="SZJ540" s="17"/>
      <c r="SZK540" s="17"/>
      <c r="SZL540" s="17"/>
      <c r="SZM540" s="17"/>
      <c r="SZN540" s="17"/>
      <c r="SZO540" s="17"/>
      <c r="SZP540" s="17"/>
      <c r="SZQ540" s="17"/>
      <c r="SZR540" s="17"/>
      <c r="SZS540" s="17"/>
      <c r="SZT540" s="17"/>
      <c r="SZU540" s="17"/>
      <c r="SZV540" s="17"/>
      <c r="SZW540" s="17"/>
      <c r="SZX540" s="17"/>
      <c r="SZY540" s="17"/>
      <c r="SZZ540" s="17"/>
      <c r="TAA540" s="17"/>
      <c r="TAB540" s="17"/>
      <c r="TAC540" s="17"/>
      <c r="TAD540" s="17"/>
      <c r="TAE540" s="17"/>
      <c r="TAF540" s="17"/>
      <c r="TAG540" s="17"/>
      <c r="TAH540" s="17"/>
      <c r="TAI540" s="17"/>
      <c r="TAJ540" s="17"/>
      <c r="TAK540" s="17"/>
      <c r="TAL540" s="17"/>
      <c r="TAM540" s="17"/>
      <c r="TAN540" s="17"/>
      <c r="TAO540" s="17"/>
      <c r="TAP540" s="17"/>
      <c r="TAQ540" s="17"/>
      <c r="TAR540" s="17"/>
      <c r="TAS540" s="17"/>
      <c r="TAT540" s="17"/>
      <c r="TAU540" s="17"/>
      <c r="TAV540" s="17"/>
      <c r="TAW540" s="17"/>
      <c r="TAX540" s="17"/>
      <c r="TAY540" s="17"/>
      <c r="TAZ540" s="17"/>
      <c r="TBA540" s="17"/>
      <c r="TBB540" s="17"/>
      <c r="TBC540" s="17"/>
      <c r="TBD540" s="17"/>
      <c r="TBE540" s="17"/>
      <c r="TBF540" s="17"/>
      <c r="TBG540" s="17"/>
      <c r="TBH540" s="17"/>
      <c r="TBI540" s="17"/>
      <c r="TBJ540" s="17"/>
      <c r="TBK540" s="17"/>
      <c r="TBL540" s="17"/>
      <c r="TBM540" s="17"/>
      <c r="TBN540" s="17"/>
      <c r="TBO540" s="17"/>
      <c r="TBP540" s="17"/>
      <c r="TBQ540" s="17"/>
      <c r="TBR540" s="17"/>
      <c r="TBS540" s="17"/>
      <c r="TBT540" s="17"/>
      <c r="TBU540" s="17"/>
      <c r="TBV540" s="17"/>
      <c r="TBW540" s="17"/>
      <c r="TBX540" s="17"/>
      <c r="TBY540" s="17"/>
      <c r="TBZ540" s="17"/>
      <c r="TCA540" s="17"/>
      <c r="TCB540" s="17"/>
      <c r="TCC540" s="17"/>
      <c r="TCD540" s="17"/>
      <c r="TCE540" s="17"/>
      <c r="TCF540" s="17"/>
      <c r="TCG540" s="17"/>
      <c r="TCH540" s="17"/>
      <c r="TCI540" s="17"/>
      <c r="TCJ540" s="17"/>
      <c r="TCK540" s="17"/>
      <c r="TCL540" s="17"/>
      <c r="TCM540" s="17"/>
      <c r="TCN540" s="17"/>
      <c r="TCO540" s="17"/>
      <c r="TCP540" s="17"/>
      <c r="TCQ540" s="17"/>
      <c r="TCR540" s="17"/>
      <c r="TCS540" s="17"/>
      <c r="TCT540" s="17"/>
      <c r="TCU540" s="17"/>
      <c r="TCV540" s="17"/>
      <c r="TCW540" s="17"/>
      <c r="TCX540" s="17"/>
      <c r="TCY540" s="17"/>
      <c r="TCZ540" s="17"/>
      <c r="TDA540" s="17"/>
      <c r="TDB540" s="17"/>
      <c r="TDC540" s="17"/>
      <c r="TDD540" s="17"/>
      <c r="TDE540" s="17"/>
      <c r="TDF540" s="17"/>
      <c r="TDG540" s="17"/>
      <c r="TDH540" s="17"/>
      <c r="TDI540" s="17"/>
      <c r="TDJ540" s="17"/>
      <c r="TDK540" s="17"/>
      <c r="TDL540" s="17"/>
      <c r="TDM540" s="17"/>
      <c r="TDN540" s="17"/>
      <c r="TDO540" s="17"/>
      <c r="TDP540" s="17"/>
      <c r="TDQ540" s="17"/>
      <c r="TDR540" s="17"/>
      <c r="TDS540" s="17"/>
      <c r="TDT540" s="17"/>
      <c r="TDU540" s="17"/>
      <c r="TDV540" s="17"/>
      <c r="TDW540" s="17"/>
      <c r="TDX540" s="17"/>
      <c r="TDY540" s="17"/>
      <c r="TDZ540" s="17"/>
      <c r="TEA540" s="17"/>
      <c r="TEB540" s="17"/>
      <c r="TEC540" s="17"/>
      <c r="TED540" s="17"/>
      <c r="TEE540" s="17"/>
      <c r="TEF540" s="17"/>
      <c r="TEG540" s="17"/>
      <c r="TEH540" s="17"/>
      <c r="TEI540" s="17"/>
      <c r="TEJ540" s="17"/>
      <c r="TEK540" s="17"/>
      <c r="TEL540" s="17"/>
      <c r="TEM540" s="17"/>
      <c r="TEN540" s="17"/>
      <c r="TEO540" s="17"/>
      <c r="TEP540" s="17"/>
      <c r="TEQ540" s="17"/>
      <c r="TER540" s="17"/>
      <c r="TES540" s="17"/>
      <c r="TET540" s="17"/>
      <c r="TEU540" s="17"/>
      <c r="TEV540" s="17"/>
      <c r="TEW540" s="17"/>
      <c r="TEX540" s="17"/>
      <c r="TEY540" s="17"/>
      <c r="TEZ540" s="17"/>
      <c r="TFA540" s="17"/>
      <c r="TFB540" s="17"/>
      <c r="TFC540" s="17"/>
      <c r="TFD540" s="17"/>
      <c r="TFE540" s="17"/>
      <c r="TFF540" s="17"/>
      <c r="TFG540" s="17"/>
      <c r="TFH540" s="17"/>
      <c r="TFI540" s="17"/>
      <c r="TFJ540" s="17"/>
      <c r="TFK540" s="17"/>
      <c r="TFL540" s="17"/>
      <c r="TFM540" s="17"/>
      <c r="TFN540" s="17"/>
      <c r="TFO540" s="17"/>
      <c r="TFP540" s="17"/>
      <c r="TFQ540" s="17"/>
      <c r="TFR540" s="17"/>
      <c r="TFS540" s="17"/>
      <c r="TFT540" s="17"/>
      <c r="TFU540" s="17"/>
      <c r="TFV540" s="17"/>
      <c r="TFW540" s="17"/>
      <c r="TFX540" s="17"/>
      <c r="TFY540" s="17"/>
      <c r="TFZ540" s="17"/>
      <c r="TGA540" s="17"/>
      <c r="TGB540" s="17"/>
      <c r="TGC540" s="17"/>
      <c r="TGD540" s="17"/>
      <c r="TGE540" s="17"/>
      <c r="TGF540" s="17"/>
      <c r="TGG540" s="17"/>
      <c r="TGH540" s="17"/>
      <c r="TGI540" s="17"/>
      <c r="TGJ540" s="17"/>
      <c r="TGK540" s="17"/>
      <c r="TGL540" s="17"/>
      <c r="TGM540" s="17"/>
      <c r="TGN540" s="17"/>
      <c r="TGO540" s="17"/>
      <c r="TGP540" s="17"/>
      <c r="TGQ540" s="17"/>
      <c r="TGR540" s="17"/>
      <c r="TGS540" s="17"/>
      <c r="TGT540" s="17"/>
      <c r="TGU540" s="17"/>
      <c r="TGV540" s="17"/>
      <c r="TGW540" s="17"/>
      <c r="TGX540" s="17"/>
      <c r="TGY540" s="17"/>
      <c r="TGZ540" s="17"/>
      <c r="THA540" s="17"/>
      <c r="THB540" s="17"/>
      <c r="THC540" s="17"/>
      <c r="THD540" s="17"/>
      <c r="THE540" s="17"/>
      <c r="THF540" s="17"/>
      <c r="THG540" s="17"/>
      <c r="THH540" s="17"/>
      <c r="THI540" s="17"/>
      <c r="THJ540" s="17"/>
      <c r="THK540" s="17"/>
      <c r="THL540" s="17"/>
      <c r="THM540" s="17"/>
      <c r="THN540" s="17"/>
      <c r="THO540" s="17"/>
      <c r="THP540" s="17"/>
      <c r="THQ540" s="17"/>
      <c r="THR540" s="17"/>
      <c r="THS540" s="17"/>
      <c r="THT540" s="17"/>
      <c r="THU540" s="17"/>
      <c r="THV540" s="17"/>
      <c r="THW540" s="17"/>
      <c r="THX540" s="17"/>
      <c r="THY540" s="17"/>
      <c r="THZ540" s="17"/>
      <c r="TIA540" s="17"/>
      <c r="TIB540" s="17"/>
      <c r="TIC540" s="17"/>
      <c r="TID540" s="17"/>
      <c r="TIE540" s="17"/>
      <c r="TIF540" s="17"/>
      <c r="TIG540" s="17"/>
      <c r="TIH540" s="17"/>
      <c r="TII540" s="17"/>
      <c r="TIJ540" s="17"/>
      <c r="TIK540" s="17"/>
      <c r="TIL540" s="17"/>
      <c r="TIM540" s="17"/>
      <c r="TIN540" s="17"/>
      <c r="TIO540" s="17"/>
      <c r="TIP540" s="17"/>
      <c r="TIQ540" s="17"/>
      <c r="TIR540" s="17"/>
      <c r="TIS540" s="17"/>
      <c r="TIT540" s="17"/>
      <c r="TIU540" s="17"/>
      <c r="TIV540" s="17"/>
      <c r="TIW540" s="17"/>
      <c r="TIX540" s="17"/>
      <c r="TIY540" s="17"/>
      <c r="TIZ540" s="17"/>
      <c r="TJA540" s="17"/>
      <c r="TJB540" s="17"/>
      <c r="TJC540" s="17"/>
      <c r="TJD540" s="17"/>
      <c r="TJE540" s="17"/>
      <c r="TJF540" s="17"/>
      <c r="TJG540" s="17"/>
      <c r="TJH540" s="17"/>
      <c r="TJI540" s="17"/>
      <c r="TJJ540" s="17"/>
      <c r="TJK540" s="17"/>
      <c r="TJL540" s="17"/>
      <c r="TJM540" s="17"/>
      <c r="TJN540" s="17"/>
      <c r="TJO540" s="17"/>
      <c r="TJP540" s="17"/>
      <c r="TJQ540" s="17"/>
      <c r="TJR540" s="17"/>
      <c r="TJS540" s="17"/>
      <c r="TJT540" s="17"/>
      <c r="TJU540" s="17"/>
      <c r="TJV540" s="17"/>
      <c r="TJW540" s="17"/>
      <c r="TJX540" s="17"/>
      <c r="TJY540" s="17"/>
      <c r="TJZ540" s="17"/>
      <c r="TKA540" s="17"/>
      <c r="TKB540" s="17"/>
      <c r="TKC540" s="17"/>
      <c r="TKD540" s="17"/>
      <c r="TKE540" s="17"/>
      <c r="TKF540" s="17"/>
      <c r="TKG540" s="17"/>
      <c r="TKH540" s="17"/>
      <c r="TKI540" s="17"/>
      <c r="TKJ540" s="17"/>
      <c r="TKK540" s="17"/>
      <c r="TKL540" s="17"/>
      <c r="TKM540" s="17"/>
      <c r="TKN540" s="17"/>
      <c r="TKO540" s="17"/>
      <c r="TKP540" s="17"/>
      <c r="TKQ540" s="17"/>
      <c r="TKR540" s="17"/>
      <c r="TKS540" s="17"/>
      <c r="TKT540" s="17"/>
      <c r="TKU540" s="17"/>
      <c r="TKV540" s="17"/>
      <c r="TKW540" s="17"/>
      <c r="TKX540" s="17"/>
      <c r="TKY540" s="17"/>
      <c r="TKZ540" s="17"/>
      <c r="TLA540" s="17"/>
      <c r="TLB540" s="17"/>
      <c r="TLC540" s="17"/>
      <c r="TLD540" s="17"/>
      <c r="TLE540" s="17"/>
      <c r="TLF540" s="17"/>
      <c r="TLG540" s="17"/>
      <c r="TLH540" s="17"/>
      <c r="TLI540" s="17"/>
      <c r="TLJ540" s="17"/>
      <c r="TLK540" s="17"/>
      <c r="TLL540" s="17"/>
      <c r="TLM540" s="17"/>
      <c r="TLN540" s="17"/>
      <c r="TLO540" s="17"/>
      <c r="TLP540" s="17"/>
      <c r="TLQ540" s="17"/>
      <c r="TLR540" s="17"/>
      <c r="TLS540" s="17"/>
      <c r="TLT540" s="17"/>
      <c r="TLU540" s="17"/>
      <c r="TLV540" s="17"/>
      <c r="TLW540" s="17"/>
      <c r="TLX540" s="17"/>
      <c r="TLY540" s="17"/>
      <c r="TLZ540" s="17"/>
      <c r="TMA540" s="17"/>
      <c r="TMB540" s="17"/>
      <c r="TMC540" s="17"/>
      <c r="TMD540" s="17"/>
      <c r="TME540" s="17"/>
      <c r="TMF540" s="17"/>
      <c r="TMG540" s="17"/>
      <c r="TMH540" s="17"/>
      <c r="TMI540" s="17"/>
      <c r="TMJ540" s="17"/>
      <c r="TMK540" s="17"/>
      <c r="TML540" s="17"/>
      <c r="TMM540" s="17"/>
      <c r="TMN540" s="17"/>
      <c r="TMO540" s="17"/>
      <c r="TMP540" s="17"/>
      <c r="TMQ540" s="17"/>
      <c r="TMR540" s="17"/>
      <c r="TMS540" s="17"/>
      <c r="TMT540" s="17"/>
      <c r="TMU540" s="17"/>
      <c r="TMV540" s="17"/>
      <c r="TMW540" s="17"/>
      <c r="TMX540" s="17"/>
      <c r="TMY540" s="17"/>
      <c r="TMZ540" s="17"/>
      <c r="TNA540" s="17"/>
      <c r="TNB540" s="17"/>
      <c r="TNC540" s="17"/>
      <c r="TND540" s="17"/>
      <c r="TNE540" s="17"/>
      <c r="TNF540" s="17"/>
      <c r="TNG540" s="17"/>
      <c r="TNH540" s="17"/>
      <c r="TNI540" s="17"/>
      <c r="TNJ540" s="17"/>
      <c r="TNK540" s="17"/>
      <c r="TNL540" s="17"/>
      <c r="TNM540" s="17"/>
      <c r="TNN540" s="17"/>
      <c r="TNO540" s="17"/>
      <c r="TNP540" s="17"/>
      <c r="TNQ540" s="17"/>
      <c r="TNR540" s="17"/>
      <c r="TNS540" s="17"/>
      <c r="TNT540" s="17"/>
      <c r="TNU540" s="17"/>
      <c r="TNV540" s="17"/>
      <c r="TNW540" s="17"/>
      <c r="TNX540" s="17"/>
      <c r="TNY540" s="17"/>
      <c r="TNZ540" s="17"/>
      <c r="TOA540" s="17"/>
      <c r="TOB540" s="17"/>
      <c r="TOC540" s="17"/>
      <c r="TOD540" s="17"/>
      <c r="TOE540" s="17"/>
      <c r="TOF540" s="17"/>
      <c r="TOG540" s="17"/>
      <c r="TOH540" s="17"/>
      <c r="TOI540" s="17"/>
      <c r="TOJ540" s="17"/>
      <c r="TOK540" s="17"/>
      <c r="TOL540" s="17"/>
      <c r="TOM540" s="17"/>
      <c r="TON540" s="17"/>
      <c r="TOO540" s="17"/>
      <c r="TOP540" s="17"/>
      <c r="TOQ540" s="17"/>
      <c r="TOR540" s="17"/>
      <c r="TOS540" s="17"/>
      <c r="TOT540" s="17"/>
      <c r="TOU540" s="17"/>
      <c r="TOV540" s="17"/>
      <c r="TOW540" s="17"/>
      <c r="TOX540" s="17"/>
      <c r="TOY540" s="17"/>
      <c r="TOZ540" s="17"/>
      <c r="TPA540" s="17"/>
      <c r="TPB540" s="17"/>
      <c r="TPC540" s="17"/>
      <c r="TPD540" s="17"/>
      <c r="TPE540" s="17"/>
      <c r="TPF540" s="17"/>
      <c r="TPG540" s="17"/>
      <c r="TPH540" s="17"/>
      <c r="TPI540" s="17"/>
      <c r="TPJ540" s="17"/>
      <c r="TPK540" s="17"/>
      <c r="TPL540" s="17"/>
      <c r="TPM540" s="17"/>
      <c r="TPN540" s="17"/>
      <c r="TPO540" s="17"/>
      <c r="TPP540" s="17"/>
      <c r="TPQ540" s="17"/>
      <c r="TPR540" s="17"/>
      <c r="TPS540" s="17"/>
      <c r="TPT540" s="17"/>
      <c r="TPU540" s="17"/>
      <c r="TPV540" s="17"/>
      <c r="TPW540" s="17"/>
      <c r="TPX540" s="17"/>
      <c r="TPY540" s="17"/>
      <c r="TPZ540" s="17"/>
      <c r="TQA540" s="17"/>
      <c r="TQB540" s="17"/>
      <c r="TQC540" s="17"/>
      <c r="TQD540" s="17"/>
      <c r="TQE540" s="17"/>
      <c r="TQF540" s="17"/>
      <c r="TQG540" s="17"/>
      <c r="TQH540" s="17"/>
      <c r="TQI540" s="17"/>
      <c r="TQJ540" s="17"/>
      <c r="TQK540" s="17"/>
      <c r="TQL540" s="17"/>
      <c r="TQM540" s="17"/>
      <c r="TQN540" s="17"/>
      <c r="TQO540" s="17"/>
      <c r="TQP540" s="17"/>
      <c r="TQQ540" s="17"/>
      <c r="TQR540" s="17"/>
      <c r="TQS540" s="17"/>
      <c r="TQT540" s="17"/>
      <c r="TQU540" s="17"/>
      <c r="TQV540" s="17"/>
      <c r="TQW540" s="17"/>
      <c r="TQX540" s="17"/>
      <c r="TQY540" s="17"/>
      <c r="TQZ540" s="17"/>
      <c r="TRA540" s="17"/>
      <c r="TRB540" s="17"/>
      <c r="TRC540" s="17"/>
      <c r="TRD540" s="17"/>
      <c r="TRE540" s="17"/>
      <c r="TRF540" s="17"/>
      <c r="TRG540" s="17"/>
      <c r="TRH540" s="17"/>
      <c r="TRI540" s="17"/>
      <c r="TRJ540" s="17"/>
      <c r="TRK540" s="17"/>
      <c r="TRL540" s="17"/>
      <c r="TRM540" s="17"/>
      <c r="TRN540" s="17"/>
      <c r="TRO540" s="17"/>
      <c r="TRP540" s="17"/>
      <c r="TRQ540" s="17"/>
      <c r="TRR540" s="17"/>
      <c r="TRS540" s="17"/>
      <c r="TRT540" s="17"/>
      <c r="TRU540" s="17"/>
      <c r="TRV540" s="17"/>
      <c r="TRW540" s="17"/>
      <c r="TRX540" s="17"/>
      <c r="TRY540" s="17"/>
      <c r="TRZ540" s="17"/>
      <c r="TSA540" s="17"/>
      <c r="TSB540" s="17"/>
      <c r="TSC540" s="17"/>
      <c r="TSD540" s="17"/>
      <c r="TSE540" s="17"/>
      <c r="TSF540" s="17"/>
      <c r="TSG540" s="17"/>
      <c r="TSH540" s="17"/>
      <c r="TSI540" s="17"/>
      <c r="TSJ540" s="17"/>
      <c r="TSK540" s="17"/>
      <c r="TSL540" s="17"/>
      <c r="TSM540" s="17"/>
      <c r="TSN540" s="17"/>
      <c r="TSO540" s="17"/>
      <c r="TSP540" s="17"/>
      <c r="TSQ540" s="17"/>
      <c r="TSR540" s="17"/>
      <c r="TSS540" s="17"/>
      <c r="TST540" s="17"/>
      <c r="TSU540" s="17"/>
      <c r="TSV540" s="17"/>
      <c r="TSW540" s="17"/>
      <c r="TSX540" s="17"/>
      <c r="TSY540" s="17"/>
      <c r="TSZ540" s="17"/>
      <c r="TTA540" s="17"/>
      <c r="TTB540" s="17"/>
      <c r="TTC540" s="17"/>
      <c r="TTD540" s="17"/>
      <c r="TTE540" s="17"/>
      <c r="TTF540" s="17"/>
      <c r="TTG540" s="17"/>
      <c r="TTH540" s="17"/>
      <c r="TTI540" s="17"/>
      <c r="TTJ540" s="17"/>
      <c r="TTK540" s="17"/>
      <c r="TTL540" s="17"/>
      <c r="TTM540" s="17"/>
      <c r="TTN540" s="17"/>
      <c r="TTO540" s="17"/>
      <c r="TTP540" s="17"/>
      <c r="TTQ540" s="17"/>
      <c r="TTR540" s="17"/>
      <c r="TTS540" s="17"/>
      <c r="TTT540" s="17"/>
      <c r="TTU540" s="17"/>
      <c r="TTV540" s="17"/>
      <c r="TTW540" s="17"/>
      <c r="TTX540" s="17"/>
      <c r="TTY540" s="17"/>
      <c r="TTZ540" s="17"/>
      <c r="TUA540" s="17"/>
      <c r="TUB540" s="17"/>
      <c r="TUC540" s="17"/>
      <c r="TUD540" s="17"/>
      <c r="TUE540" s="17"/>
      <c r="TUF540" s="17"/>
      <c r="TUG540" s="17"/>
      <c r="TUH540" s="17"/>
      <c r="TUI540" s="17"/>
      <c r="TUJ540" s="17"/>
      <c r="TUK540" s="17"/>
      <c r="TUL540" s="17"/>
      <c r="TUM540" s="17"/>
      <c r="TUN540" s="17"/>
      <c r="TUO540" s="17"/>
      <c r="TUP540" s="17"/>
      <c r="TUQ540" s="17"/>
      <c r="TUR540" s="17"/>
      <c r="TUS540" s="17"/>
      <c r="TUT540" s="17"/>
      <c r="TUU540" s="17"/>
      <c r="TUV540" s="17"/>
      <c r="TUW540" s="17"/>
      <c r="TUX540" s="17"/>
      <c r="TUY540" s="17"/>
      <c r="TUZ540" s="17"/>
      <c r="TVA540" s="17"/>
      <c r="TVB540" s="17"/>
      <c r="TVC540" s="17"/>
      <c r="TVD540" s="17"/>
      <c r="TVE540" s="17"/>
      <c r="TVF540" s="17"/>
      <c r="TVG540" s="17"/>
      <c r="TVH540" s="17"/>
      <c r="TVI540" s="17"/>
      <c r="TVJ540" s="17"/>
      <c r="TVK540" s="17"/>
      <c r="TVL540" s="17"/>
      <c r="TVM540" s="17"/>
      <c r="TVN540" s="17"/>
      <c r="TVO540" s="17"/>
      <c r="TVP540" s="17"/>
      <c r="TVQ540" s="17"/>
      <c r="TVR540" s="17"/>
      <c r="TVS540" s="17"/>
      <c r="TVT540" s="17"/>
      <c r="TVU540" s="17"/>
      <c r="TVV540" s="17"/>
      <c r="TVW540" s="17"/>
      <c r="TVX540" s="17"/>
      <c r="TVY540" s="17"/>
      <c r="TVZ540" s="17"/>
      <c r="TWA540" s="17"/>
      <c r="TWB540" s="17"/>
      <c r="TWC540" s="17"/>
      <c r="TWD540" s="17"/>
      <c r="TWE540" s="17"/>
      <c r="TWF540" s="17"/>
      <c r="TWG540" s="17"/>
      <c r="TWH540" s="17"/>
      <c r="TWI540" s="17"/>
      <c r="TWJ540" s="17"/>
      <c r="TWK540" s="17"/>
      <c r="TWL540" s="17"/>
      <c r="TWM540" s="17"/>
      <c r="TWN540" s="17"/>
      <c r="TWO540" s="17"/>
      <c r="TWP540" s="17"/>
      <c r="TWQ540" s="17"/>
      <c r="TWR540" s="17"/>
      <c r="TWS540" s="17"/>
      <c r="TWT540" s="17"/>
      <c r="TWU540" s="17"/>
      <c r="TWV540" s="17"/>
      <c r="TWW540" s="17"/>
      <c r="TWX540" s="17"/>
      <c r="TWY540" s="17"/>
      <c r="TWZ540" s="17"/>
      <c r="TXA540" s="17"/>
      <c r="TXB540" s="17"/>
      <c r="TXC540" s="17"/>
      <c r="TXD540" s="17"/>
      <c r="TXE540" s="17"/>
      <c r="TXF540" s="17"/>
      <c r="TXG540" s="17"/>
      <c r="TXH540" s="17"/>
      <c r="TXI540" s="17"/>
      <c r="TXJ540" s="17"/>
      <c r="TXK540" s="17"/>
      <c r="TXL540" s="17"/>
      <c r="TXM540" s="17"/>
      <c r="TXN540" s="17"/>
      <c r="TXO540" s="17"/>
      <c r="TXP540" s="17"/>
      <c r="TXQ540" s="17"/>
      <c r="TXR540" s="17"/>
      <c r="TXS540" s="17"/>
      <c r="TXT540" s="17"/>
      <c r="TXU540" s="17"/>
      <c r="TXV540" s="17"/>
      <c r="TXW540" s="17"/>
      <c r="TXX540" s="17"/>
      <c r="TXY540" s="17"/>
      <c r="TXZ540" s="17"/>
      <c r="TYA540" s="17"/>
      <c r="TYB540" s="17"/>
      <c r="TYC540" s="17"/>
      <c r="TYD540" s="17"/>
      <c r="TYE540" s="17"/>
      <c r="TYF540" s="17"/>
      <c r="TYG540" s="17"/>
      <c r="TYH540" s="17"/>
      <c r="TYI540" s="17"/>
      <c r="TYJ540" s="17"/>
      <c r="TYK540" s="17"/>
      <c r="TYL540" s="17"/>
      <c r="TYM540" s="17"/>
      <c r="TYN540" s="17"/>
      <c r="TYO540" s="17"/>
      <c r="TYP540" s="17"/>
      <c r="TYQ540" s="17"/>
      <c r="TYR540" s="17"/>
      <c r="TYS540" s="17"/>
      <c r="TYT540" s="17"/>
      <c r="TYU540" s="17"/>
      <c r="TYV540" s="17"/>
      <c r="TYW540" s="17"/>
      <c r="TYX540" s="17"/>
      <c r="TYY540" s="17"/>
      <c r="TYZ540" s="17"/>
      <c r="TZA540" s="17"/>
      <c r="TZB540" s="17"/>
      <c r="TZC540" s="17"/>
      <c r="TZD540" s="17"/>
      <c r="TZE540" s="17"/>
      <c r="TZF540" s="17"/>
      <c r="TZG540" s="17"/>
      <c r="TZH540" s="17"/>
      <c r="TZI540" s="17"/>
      <c r="TZJ540" s="17"/>
      <c r="TZK540" s="17"/>
      <c r="TZL540" s="17"/>
      <c r="TZM540" s="17"/>
      <c r="TZN540" s="17"/>
      <c r="TZO540" s="17"/>
      <c r="TZP540" s="17"/>
      <c r="TZQ540" s="17"/>
      <c r="TZR540" s="17"/>
      <c r="TZS540" s="17"/>
      <c r="TZT540" s="17"/>
      <c r="TZU540" s="17"/>
      <c r="TZV540" s="17"/>
      <c r="TZW540" s="17"/>
      <c r="TZX540" s="17"/>
      <c r="TZY540" s="17"/>
      <c r="TZZ540" s="17"/>
      <c r="UAA540" s="17"/>
      <c r="UAB540" s="17"/>
      <c r="UAC540" s="17"/>
      <c r="UAD540" s="17"/>
      <c r="UAE540" s="17"/>
      <c r="UAF540" s="17"/>
      <c r="UAG540" s="17"/>
      <c r="UAH540" s="17"/>
      <c r="UAI540" s="17"/>
      <c r="UAJ540" s="17"/>
      <c r="UAK540" s="17"/>
      <c r="UAL540" s="17"/>
      <c r="UAM540" s="17"/>
      <c r="UAN540" s="17"/>
      <c r="UAO540" s="17"/>
      <c r="UAP540" s="17"/>
      <c r="UAQ540" s="17"/>
      <c r="UAR540" s="17"/>
      <c r="UAS540" s="17"/>
      <c r="UAT540" s="17"/>
      <c r="UAU540" s="17"/>
      <c r="UAV540" s="17"/>
      <c r="UAW540" s="17"/>
      <c r="UAX540" s="17"/>
      <c r="UAY540" s="17"/>
      <c r="UAZ540" s="17"/>
      <c r="UBA540" s="17"/>
      <c r="UBB540" s="17"/>
      <c r="UBC540" s="17"/>
      <c r="UBD540" s="17"/>
      <c r="UBE540" s="17"/>
      <c r="UBF540" s="17"/>
      <c r="UBG540" s="17"/>
      <c r="UBH540" s="17"/>
      <c r="UBI540" s="17"/>
      <c r="UBJ540" s="17"/>
      <c r="UBK540" s="17"/>
      <c r="UBL540" s="17"/>
      <c r="UBM540" s="17"/>
      <c r="UBN540" s="17"/>
      <c r="UBO540" s="17"/>
      <c r="UBP540" s="17"/>
      <c r="UBQ540" s="17"/>
      <c r="UBR540" s="17"/>
      <c r="UBS540" s="17"/>
      <c r="UBT540" s="17"/>
      <c r="UBU540" s="17"/>
      <c r="UBV540" s="17"/>
      <c r="UBW540" s="17"/>
      <c r="UBX540" s="17"/>
      <c r="UBY540" s="17"/>
      <c r="UBZ540" s="17"/>
      <c r="UCA540" s="17"/>
      <c r="UCB540" s="17"/>
      <c r="UCC540" s="17"/>
      <c r="UCD540" s="17"/>
      <c r="UCE540" s="17"/>
      <c r="UCF540" s="17"/>
      <c r="UCG540" s="17"/>
      <c r="UCH540" s="17"/>
      <c r="UCI540" s="17"/>
      <c r="UCJ540" s="17"/>
      <c r="UCK540" s="17"/>
      <c r="UCL540" s="17"/>
      <c r="UCM540" s="17"/>
      <c r="UCN540" s="17"/>
      <c r="UCO540" s="17"/>
      <c r="UCP540" s="17"/>
      <c r="UCQ540" s="17"/>
      <c r="UCR540" s="17"/>
      <c r="UCS540" s="17"/>
      <c r="UCT540" s="17"/>
      <c r="UCU540" s="17"/>
      <c r="UCV540" s="17"/>
      <c r="UCW540" s="17"/>
      <c r="UCX540" s="17"/>
      <c r="UCY540" s="17"/>
      <c r="UCZ540" s="17"/>
      <c r="UDA540" s="17"/>
      <c r="UDB540" s="17"/>
      <c r="UDC540" s="17"/>
      <c r="UDD540" s="17"/>
      <c r="UDE540" s="17"/>
      <c r="UDF540" s="17"/>
      <c r="UDG540" s="17"/>
      <c r="UDH540" s="17"/>
      <c r="UDI540" s="17"/>
      <c r="UDJ540" s="17"/>
      <c r="UDK540" s="17"/>
      <c r="UDL540" s="17"/>
      <c r="UDM540" s="17"/>
      <c r="UDN540" s="17"/>
      <c r="UDO540" s="17"/>
      <c r="UDP540" s="17"/>
      <c r="UDQ540" s="17"/>
      <c r="UDR540" s="17"/>
      <c r="UDS540" s="17"/>
      <c r="UDT540" s="17"/>
      <c r="UDU540" s="17"/>
      <c r="UDV540" s="17"/>
      <c r="UDW540" s="17"/>
      <c r="UDX540" s="17"/>
      <c r="UDY540" s="17"/>
      <c r="UDZ540" s="17"/>
      <c r="UEA540" s="17"/>
      <c r="UEB540" s="17"/>
      <c r="UEC540" s="17"/>
      <c r="UED540" s="17"/>
      <c r="UEE540" s="17"/>
      <c r="UEF540" s="17"/>
      <c r="UEG540" s="17"/>
      <c r="UEH540" s="17"/>
      <c r="UEI540" s="17"/>
      <c r="UEJ540" s="17"/>
      <c r="UEK540" s="17"/>
      <c r="UEL540" s="17"/>
      <c r="UEM540" s="17"/>
      <c r="UEN540" s="17"/>
      <c r="UEO540" s="17"/>
      <c r="UEP540" s="17"/>
      <c r="UEQ540" s="17"/>
      <c r="UER540" s="17"/>
      <c r="UES540" s="17"/>
      <c r="UET540" s="17"/>
      <c r="UEU540" s="17"/>
      <c r="UEV540" s="17"/>
      <c r="UEW540" s="17"/>
      <c r="UEX540" s="17"/>
      <c r="UEY540" s="17"/>
      <c r="UEZ540" s="17"/>
      <c r="UFA540" s="17"/>
      <c r="UFB540" s="17"/>
      <c r="UFC540" s="17"/>
      <c r="UFD540" s="17"/>
      <c r="UFE540" s="17"/>
      <c r="UFF540" s="17"/>
      <c r="UFG540" s="17"/>
      <c r="UFH540" s="17"/>
      <c r="UFI540" s="17"/>
      <c r="UFJ540" s="17"/>
      <c r="UFK540" s="17"/>
      <c r="UFL540" s="17"/>
      <c r="UFM540" s="17"/>
      <c r="UFN540" s="17"/>
      <c r="UFO540" s="17"/>
      <c r="UFP540" s="17"/>
      <c r="UFQ540" s="17"/>
      <c r="UFR540" s="17"/>
      <c r="UFS540" s="17"/>
      <c r="UFT540" s="17"/>
      <c r="UFU540" s="17"/>
      <c r="UFV540" s="17"/>
      <c r="UFW540" s="17"/>
      <c r="UFX540" s="17"/>
      <c r="UFY540" s="17"/>
      <c r="UFZ540" s="17"/>
      <c r="UGA540" s="17"/>
      <c r="UGB540" s="17"/>
      <c r="UGC540" s="17"/>
      <c r="UGD540" s="17"/>
      <c r="UGE540" s="17"/>
      <c r="UGF540" s="17"/>
      <c r="UGG540" s="17"/>
      <c r="UGH540" s="17"/>
      <c r="UGI540" s="17"/>
      <c r="UGJ540" s="17"/>
      <c r="UGK540" s="17"/>
      <c r="UGL540" s="17"/>
      <c r="UGM540" s="17"/>
      <c r="UGN540" s="17"/>
      <c r="UGO540" s="17"/>
      <c r="UGP540" s="17"/>
      <c r="UGQ540" s="17"/>
      <c r="UGR540" s="17"/>
      <c r="UGS540" s="17"/>
      <c r="UGT540" s="17"/>
      <c r="UGU540" s="17"/>
      <c r="UGV540" s="17"/>
      <c r="UGW540" s="17"/>
      <c r="UGX540" s="17"/>
      <c r="UGY540" s="17"/>
      <c r="UGZ540" s="17"/>
      <c r="UHA540" s="17"/>
      <c r="UHB540" s="17"/>
      <c r="UHC540" s="17"/>
      <c r="UHD540" s="17"/>
      <c r="UHE540" s="17"/>
      <c r="UHF540" s="17"/>
      <c r="UHG540" s="17"/>
      <c r="UHH540" s="17"/>
      <c r="UHI540" s="17"/>
      <c r="UHJ540" s="17"/>
      <c r="UHK540" s="17"/>
      <c r="UHL540" s="17"/>
      <c r="UHM540" s="17"/>
      <c r="UHN540" s="17"/>
      <c r="UHO540" s="17"/>
      <c r="UHP540" s="17"/>
      <c r="UHQ540" s="17"/>
      <c r="UHR540" s="17"/>
      <c r="UHS540" s="17"/>
      <c r="UHT540" s="17"/>
      <c r="UHU540" s="17"/>
      <c r="UHV540" s="17"/>
      <c r="UHW540" s="17"/>
      <c r="UHX540" s="17"/>
      <c r="UHY540" s="17"/>
      <c r="UHZ540" s="17"/>
      <c r="UIA540" s="17"/>
      <c r="UIB540" s="17"/>
      <c r="UIC540" s="17"/>
      <c r="UID540" s="17"/>
      <c r="UIE540" s="17"/>
      <c r="UIF540" s="17"/>
      <c r="UIG540" s="17"/>
      <c r="UIH540" s="17"/>
      <c r="UII540" s="17"/>
      <c r="UIJ540" s="17"/>
      <c r="UIK540" s="17"/>
      <c r="UIL540" s="17"/>
      <c r="UIM540" s="17"/>
      <c r="UIN540" s="17"/>
      <c r="UIO540" s="17"/>
      <c r="UIP540" s="17"/>
      <c r="UIQ540" s="17"/>
      <c r="UIR540" s="17"/>
      <c r="UIS540" s="17"/>
      <c r="UIT540" s="17"/>
      <c r="UIU540" s="17"/>
      <c r="UIV540" s="17"/>
      <c r="UIW540" s="17"/>
      <c r="UIX540" s="17"/>
      <c r="UIY540" s="17"/>
      <c r="UIZ540" s="17"/>
      <c r="UJA540" s="17"/>
      <c r="UJB540" s="17"/>
      <c r="UJC540" s="17"/>
      <c r="UJD540" s="17"/>
      <c r="UJE540" s="17"/>
      <c r="UJF540" s="17"/>
      <c r="UJG540" s="17"/>
      <c r="UJH540" s="17"/>
      <c r="UJI540" s="17"/>
      <c r="UJJ540" s="17"/>
      <c r="UJK540" s="17"/>
      <c r="UJL540" s="17"/>
      <c r="UJM540" s="17"/>
      <c r="UJN540" s="17"/>
      <c r="UJO540" s="17"/>
      <c r="UJP540" s="17"/>
      <c r="UJQ540" s="17"/>
      <c r="UJR540" s="17"/>
      <c r="UJS540" s="17"/>
      <c r="UJT540" s="17"/>
      <c r="UJU540" s="17"/>
      <c r="UJV540" s="17"/>
      <c r="UJW540" s="17"/>
      <c r="UJX540" s="17"/>
      <c r="UJY540" s="17"/>
      <c r="UJZ540" s="17"/>
      <c r="UKA540" s="17"/>
      <c r="UKB540" s="17"/>
      <c r="UKC540" s="17"/>
      <c r="UKD540" s="17"/>
      <c r="UKE540" s="17"/>
      <c r="UKF540" s="17"/>
      <c r="UKG540" s="17"/>
      <c r="UKH540" s="17"/>
      <c r="UKI540" s="17"/>
      <c r="UKJ540" s="17"/>
      <c r="UKK540" s="17"/>
      <c r="UKL540" s="17"/>
      <c r="UKM540" s="17"/>
      <c r="UKN540" s="17"/>
      <c r="UKO540" s="17"/>
      <c r="UKP540" s="17"/>
      <c r="UKQ540" s="17"/>
      <c r="UKR540" s="17"/>
      <c r="UKS540" s="17"/>
      <c r="UKT540" s="17"/>
      <c r="UKU540" s="17"/>
      <c r="UKV540" s="17"/>
      <c r="UKW540" s="17"/>
      <c r="UKX540" s="17"/>
      <c r="UKY540" s="17"/>
      <c r="UKZ540" s="17"/>
      <c r="ULA540" s="17"/>
      <c r="ULB540" s="17"/>
      <c r="ULC540" s="17"/>
      <c r="ULD540" s="17"/>
      <c r="ULE540" s="17"/>
      <c r="ULF540" s="17"/>
      <c r="ULG540" s="17"/>
      <c r="ULH540" s="17"/>
      <c r="ULI540" s="17"/>
      <c r="ULJ540" s="17"/>
      <c r="ULK540" s="17"/>
      <c r="ULL540" s="17"/>
      <c r="ULM540" s="17"/>
      <c r="ULN540" s="17"/>
      <c r="ULO540" s="17"/>
      <c r="ULP540" s="17"/>
      <c r="ULQ540" s="17"/>
      <c r="ULR540" s="17"/>
      <c r="ULS540" s="17"/>
      <c r="ULT540" s="17"/>
      <c r="ULU540" s="17"/>
      <c r="ULV540" s="17"/>
      <c r="ULW540" s="17"/>
      <c r="ULX540" s="17"/>
      <c r="ULY540" s="17"/>
      <c r="ULZ540" s="17"/>
      <c r="UMA540" s="17"/>
      <c r="UMB540" s="17"/>
      <c r="UMC540" s="17"/>
      <c r="UMD540" s="17"/>
      <c r="UME540" s="17"/>
      <c r="UMF540" s="17"/>
      <c r="UMG540" s="17"/>
      <c r="UMH540" s="17"/>
      <c r="UMI540" s="17"/>
      <c r="UMJ540" s="17"/>
      <c r="UMK540" s="17"/>
      <c r="UML540" s="17"/>
      <c r="UMM540" s="17"/>
      <c r="UMN540" s="17"/>
      <c r="UMO540" s="17"/>
      <c r="UMP540" s="17"/>
      <c r="UMQ540" s="17"/>
      <c r="UMR540" s="17"/>
      <c r="UMS540" s="17"/>
      <c r="UMT540" s="17"/>
      <c r="UMU540" s="17"/>
      <c r="UMV540" s="17"/>
      <c r="UMW540" s="17"/>
      <c r="UMX540" s="17"/>
      <c r="UMY540" s="17"/>
      <c r="UMZ540" s="17"/>
      <c r="UNA540" s="17"/>
      <c r="UNB540" s="17"/>
      <c r="UNC540" s="17"/>
      <c r="UND540" s="17"/>
      <c r="UNE540" s="17"/>
      <c r="UNF540" s="17"/>
      <c r="UNG540" s="17"/>
      <c r="UNH540" s="17"/>
      <c r="UNI540" s="17"/>
      <c r="UNJ540" s="17"/>
      <c r="UNK540" s="17"/>
      <c r="UNL540" s="17"/>
      <c r="UNM540" s="17"/>
      <c r="UNN540" s="17"/>
      <c r="UNO540" s="17"/>
      <c r="UNP540" s="17"/>
      <c r="UNQ540" s="17"/>
      <c r="UNR540" s="17"/>
      <c r="UNS540" s="17"/>
      <c r="UNT540" s="17"/>
      <c r="UNU540" s="17"/>
      <c r="UNV540" s="17"/>
      <c r="UNW540" s="17"/>
      <c r="UNX540" s="17"/>
      <c r="UNY540" s="17"/>
      <c r="UNZ540" s="17"/>
      <c r="UOA540" s="17"/>
      <c r="UOB540" s="17"/>
      <c r="UOC540" s="17"/>
      <c r="UOD540" s="17"/>
      <c r="UOE540" s="17"/>
      <c r="UOF540" s="17"/>
      <c r="UOG540" s="17"/>
      <c r="UOH540" s="17"/>
      <c r="UOI540" s="17"/>
      <c r="UOJ540" s="17"/>
      <c r="UOK540" s="17"/>
      <c r="UOL540" s="17"/>
      <c r="UOM540" s="17"/>
      <c r="UON540" s="17"/>
      <c r="UOO540" s="17"/>
      <c r="UOP540" s="17"/>
      <c r="UOQ540" s="17"/>
      <c r="UOR540" s="17"/>
      <c r="UOS540" s="17"/>
      <c r="UOT540" s="17"/>
      <c r="UOU540" s="17"/>
      <c r="UOV540" s="17"/>
      <c r="UOW540" s="17"/>
      <c r="UOX540" s="17"/>
      <c r="UOY540" s="17"/>
      <c r="UOZ540" s="17"/>
      <c r="UPA540" s="17"/>
      <c r="UPB540" s="17"/>
      <c r="UPC540" s="17"/>
      <c r="UPD540" s="17"/>
      <c r="UPE540" s="17"/>
      <c r="UPF540" s="17"/>
      <c r="UPG540" s="17"/>
      <c r="UPH540" s="17"/>
      <c r="UPI540" s="17"/>
      <c r="UPJ540" s="17"/>
      <c r="UPK540" s="17"/>
      <c r="UPL540" s="17"/>
      <c r="UPM540" s="17"/>
      <c r="UPN540" s="17"/>
      <c r="UPO540" s="17"/>
      <c r="UPP540" s="17"/>
      <c r="UPQ540" s="17"/>
      <c r="UPR540" s="17"/>
      <c r="UPS540" s="17"/>
      <c r="UPT540" s="17"/>
      <c r="UPU540" s="17"/>
      <c r="UPV540" s="17"/>
      <c r="UPW540" s="17"/>
      <c r="UPX540" s="17"/>
      <c r="UPY540" s="17"/>
      <c r="UPZ540" s="17"/>
      <c r="UQA540" s="17"/>
      <c r="UQB540" s="17"/>
      <c r="UQC540" s="17"/>
      <c r="UQD540" s="17"/>
      <c r="UQE540" s="17"/>
      <c r="UQF540" s="17"/>
      <c r="UQG540" s="17"/>
      <c r="UQH540" s="17"/>
      <c r="UQI540" s="17"/>
      <c r="UQJ540" s="17"/>
      <c r="UQK540" s="17"/>
      <c r="UQL540" s="17"/>
      <c r="UQM540" s="17"/>
      <c r="UQN540" s="17"/>
      <c r="UQO540" s="17"/>
      <c r="UQP540" s="17"/>
      <c r="UQQ540" s="17"/>
      <c r="UQR540" s="17"/>
      <c r="UQS540" s="17"/>
      <c r="UQT540" s="17"/>
      <c r="UQU540" s="17"/>
      <c r="UQV540" s="17"/>
      <c r="UQW540" s="17"/>
      <c r="UQX540" s="17"/>
      <c r="UQY540" s="17"/>
      <c r="UQZ540" s="17"/>
      <c r="URA540" s="17"/>
      <c r="URB540" s="17"/>
      <c r="URC540" s="17"/>
      <c r="URD540" s="17"/>
      <c r="URE540" s="17"/>
      <c r="URF540" s="17"/>
      <c r="URG540" s="17"/>
      <c r="URH540" s="17"/>
      <c r="URI540" s="17"/>
      <c r="URJ540" s="17"/>
      <c r="URK540" s="17"/>
      <c r="URL540" s="17"/>
      <c r="URM540" s="17"/>
      <c r="URN540" s="17"/>
      <c r="URO540" s="17"/>
      <c r="URP540" s="17"/>
      <c r="URQ540" s="17"/>
      <c r="URR540" s="17"/>
      <c r="URS540" s="17"/>
      <c r="URT540" s="17"/>
      <c r="URU540" s="17"/>
      <c r="URV540" s="17"/>
      <c r="URW540" s="17"/>
      <c r="URX540" s="17"/>
      <c r="URY540" s="17"/>
      <c r="URZ540" s="17"/>
      <c r="USA540" s="17"/>
      <c r="USB540" s="17"/>
      <c r="USC540" s="17"/>
      <c r="USD540" s="17"/>
      <c r="USE540" s="17"/>
      <c r="USF540" s="17"/>
      <c r="USG540" s="17"/>
      <c r="USH540" s="17"/>
      <c r="USI540" s="17"/>
      <c r="USJ540" s="17"/>
      <c r="USK540" s="17"/>
      <c r="USL540" s="17"/>
      <c r="USM540" s="17"/>
      <c r="USN540" s="17"/>
      <c r="USO540" s="17"/>
      <c r="USP540" s="17"/>
      <c r="USQ540" s="17"/>
      <c r="USR540" s="17"/>
      <c r="USS540" s="17"/>
      <c r="UST540" s="17"/>
      <c r="USU540" s="17"/>
      <c r="USV540" s="17"/>
      <c r="USW540" s="17"/>
      <c r="USX540" s="17"/>
      <c r="USY540" s="17"/>
      <c r="USZ540" s="17"/>
      <c r="UTA540" s="17"/>
      <c r="UTB540" s="17"/>
      <c r="UTC540" s="17"/>
      <c r="UTD540" s="17"/>
      <c r="UTE540" s="17"/>
      <c r="UTF540" s="17"/>
      <c r="UTG540" s="17"/>
      <c r="UTH540" s="17"/>
      <c r="UTI540" s="17"/>
      <c r="UTJ540" s="17"/>
      <c r="UTK540" s="17"/>
      <c r="UTL540" s="17"/>
      <c r="UTM540" s="17"/>
      <c r="UTN540" s="17"/>
      <c r="UTO540" s="17"/>
      <c r="UTP540" s="17"/>
      <c r="UTQ540" s="17"/>
      <c r="UTR540" s="17"/>
      <c r="UTS540" s="17"/>
      <c r="UTT540" s="17"/>
      <c r="UTU540" s="17"/>
      <c r="UTV540" s="17"/>
      <c r="UTW540" s="17"/>
      <c r="UTX540" s="17"/>
      <c r="UTY540" s="17"/>
      <c r="UTZ540" s="17"/>
      <c r="UUA540" s="17"/>
      <c r="UUB540" s="17"/>
      <c r="UUC540" s="17"/>
      <c r="UUD540" s="17"/>
      <c r="UUE540" s="17"/>
      <c r="UUF540" s="17"/>
      <c r="UUG540" s="17"/>
      <c r="UUH540" s="17"/>
      <c r="UUI540" s="17"/>
      <c r="UUJ540" s="17"/>
      <c r="UUK540" s="17"/>
      <c r="UUL540" s="17"/>
      <c r="UUM540" s="17"/>
      <c r="UUN540" s="17"/>
      <c r="UUO540" s="17"/>
      <c r="UUP540" s="17"/>
      <c r="UUQ540" s="17"/>
      <c r="UUR540" s="17"/>
      <c r="UUS540" s="17"/>
      <c r="UUT540" s="17"/>
      <c r="UUU540" s="17"/>
      <c r="UUV540" s="17"/>
      <c r="UUW540" s="17"/>
      <c r="UUX540" s="17"/>
      <c r="UUY540" s="17"/>
      <c r="UUZ540" s="17"/>
      <c r="UVA540" s="17"/>
      <c r="UVB540" s="17"/>
      <c r="UVC540" s="17"/>
      <c r="UVD540" s="17"/>
      <c r="UVE540" s="17"/>
      <c r="UVF540" s="17"/>
      <c r="UVG540" s="17"/>
      <c r="UVH540" s="17"/>
      <c r="UVI540" s="17"/>
      <c r="UVJ540" s="17"/>
      <c r="UVK540" s="17"/>
      <c r="UVL540" s="17"/>
      <c r="UVM540" s="17"/>
      <c r="UVN540" s="17"/>
      <c r="UVO540" s="17"/>
      <c r="UVP540" s="17"/>
      <c r="UVQ540" s="17"/>
      <c r="UVR540" s="17"/>
      <c r="UVS540" s="17"/>
      <c r="UVT540" s="17"/>
      <c r="UVU540" s="17"/>
      <c r="UVV540" s="17"/>
      <c r="UVW540" s="17"/>
      <c r="UVX540" s="17"/>
      <c r="UVY540" s="17"/>
      <c r="UVZ540" s="17"/>
      <c r="UWA540" s="17"/>
      <c r="UWB540" s="17"/>
      <c r="UWC540" s="17"/>
      <c r="UWD540" s="17"/>
      <c r="UWE540" s="17"/>
      <c r="UWF540" s="17"/>
      <c r="UWG540" s="17"/>
      <c r="UWH540" s="17"/>
      <c r="UWI540" s="17"/>
      <c r="UWJ540" s="17"/>
      <c r="UWK540" s="17"/>
      <c r="UWL540" s="17"/>
      <c r="UWM540" s="17"/>
      <c r="UWN540" s="17"/>
      <c r="UWO540" s="17"/>
      <c r="UWP540" s="17"/>
      <c r="UWQ540" s="17"/>
      <c r="UWR540" s="17"/>
      <c r="UWS540" s="17"/>
      <c r="UWT540" s="17"/>
      <c r="UWU540" s="17"/>
      <c r="UWV540" s="17"/>
      <c r="UWW540" s="17"/>
      <c r="UWX540" s="17"/>
      <c r="UWY540" s="17"/>
      <c r="UWZ540" s="17"/>
      <c r="UXA540" s="17"/>
      <c r="UXB540" s="17"/>
      <c r="UXC540" s="17"/>
      <c r="UXD540" s="17"/>
      <c r="UXE540" s="17"/>
      <c r="UXF540" s="17"/>
      <c r="UXG540" s="17"/>
      <c r="UXH540" s="17"/>
      <c r="UXI540" s="17"/>
      <c r="UXJ540" s="17"/>
      <c r="UXK540" s="17"/>
      <c r="UXL540" s="17"/>
      <c r="UXM540" s="17"/>
      <c r="UXN540" s="17"/>
      <c r="UXO540" s="17"/>
      <c r="UXP540" s="17"/>
      <c r="UXQ540" s="17"/>
      <c r="UXR540" s="17"/>
      <c r="UXS540" s="17"/>
      <c r="UXT540" s="17"/>
      <c r="UXU540" s="17"/>
      <c r="UXV540" s="17"/>
      <c r="UXW540" s="17"/>
      <c r="UXX540" s="17"/>
      <c r="UXY540" s="17"/>
      <c r="UXZ540" s="17"/>
      <c r="UYA540" s="17"/>
      <c r="UYB540" s="17"/>
      <c r="UYC540" s="17"/>
      <c r="UYD540" s="17"/>
      <c r="UYE540" s="17"/>
      <c r="UYF540" s="17"/>
      <c r="UYG540" s="17"/>
      <c r="UYH540" s="17"/>
      <c r="UYI540" s="17"/>
      <c r="UYJ540" s="17"/>
      <c r="UYK540" s="17"/>
      <c r="UYL540" s="17"/>
      <c r="UYM540" s="17"/>
      <c r="UYN540" s="17"/>
      <c r="UYO540" s="17"/>
      <c r="UYP540" s="17"/>
      <c r="UYQ540" s="17"/>
      <c r="UYR540" s="17"/>
      <c r="UYS540" s="17"/>
      <c r="UYT540" s="17"/>
      <c r="UYU540" s="17"/>
      <c r="UYV540" s="17"/>
      <c r="UYW540" s="17"/>
      <c r="UYX540" s="17"/>
      <c r="UYY540" s="17"/>
      <c r="UYZ540" s="17"/>
      <c r="UZA540" s="17"/>
      <c r="UZB540" s="17"/>
      <c r="UZC540" s="17"/>
      <c r="UZD540" s="17"/>
      <c r="UZE540" s="17"/>
      <c r="UZF540" s="17"/>
      <c r="UZG540" s="17"/>
      <c r="UZH540" s="17"/>
      <c r="UZI540" s="17"/>
      <c r="UZJ540" s="17"/>
      <c r="UZK540" s="17"/>
      <c r="UZL540" s="17"/>
      <c r="UZM540" s="17"/>
      <c r="UZN540" s="17"/>
      <c r="UZO540" s="17"/>
      <c r="UZP540" s="17"/>
      <c r="UZQ540" s="17"/>
      <c r="UZR540" s="17"/>
      <c r="UZS540" s="17"/>
      <c r="UZT540" s="17"/>
      <c r="UZU540" s="17"/>
      <c r="UZV540" s="17"/>
      <c r="UZW540" s="17"/>
      <c r="UZX540" s="17"/>
      <c r="UZY540" s="17"/>
      <c r="UZZ540" s="17"/>
      <c r="VAA540" s="17"/>
      <c r="VAB540" s="17"/>
      <c r="VAC540" s="17"/>
      <c r="VAD540" s="17"/>
      <c r="VAE540" s="17"/>
      <c r="VAF540" s="17"/>
      <c r="VAG540" s="17"/>
      <c r="VAH540" s="17"/>
      <c r="VAI540" s="17"/>
      <c r="VAJ540" s="17"/>
      <c r="VAK540" s="17"/>
      <c r="VAL540" s="17"/>
      <c r="VAM540" s="17"/>
      <c r="VAN540" s="17"/>
      <c r="VAO540" s="17"/>
      <c r="VAP540" s="17"/>
      <c r="VAQ540" s="17"/>
      <c r="VAR540" s="17"/>
      <c r="VAS540" s="17"/>
      <c r="VAT540" s="17"/>
      <c r="VAU540" s="17"/>
      <c r="VAV540" s="17"/>
      <c r="VAW540" s="17"/>
      <c r="VAX540" s="17"/>
      <c r="VAY540" s="17"/>
      <c r="VAZ540" s="17"/>
      <c r="VBA540" s="17"/>
      <c r="VBB540" s="17"/>
      <c r="VBC540" s="17"/>
      <c r="VBD540" s="17"/>
      <c r="VBE540" s="17"/>
      <c r="VBF540" s="17"/>
      <c r="VBG540" s="17"/>
      <c r="VBH540" s="17"/>
      <c r="VBI540" s="17"/>
      <c r="VBJ540" s="17"/>
      <c r="VBK540" s="17"/>
      <c r="VBL540" s="17"/>
      <c r="VBM540" s="17"/>
      <c r="VBN540" s="17"/>
      <c r="VBO540" s="17"/>
      <c r="VBP540" s="17"/>
      <c r="VBQ540" s="17"/>
      <c r="VBR540" s="17"/>
      <c r="VBS540" s="17"/>
      <c r="VBT540" s="17"/>
      <c r="VBU540" s="17"/>
      <c r="VBV540" s="17"/>
      <c r="VBW540" s="17"/>
      <c r="VBX540" s="17"/>
      <c r="VBY540" s="17"/>
      <c r="VBZ540" s="17"/>
      <c r="VCA540" s="17"/>
      <c r="VCB540" s="17"/>
      <c r="VCC540" s="17"/>
      <c r="VCD540" s="17"/>
      <c r="VCE540" s="17"/>
      <c r="VCF540" s="17"/>
      <c r="VCG540" s="17"/>
      <c r="VCH540" s="17"/>
      <c r="VCI540" s="17"/>
      <c r="VCJ540" s="17"/>
      <c r="VCK540" s="17"/>
      <c r="VCL540" s="17"/>
      <c r="VCM540" s="17"/>
      <c r="VCN540" s="17"/>
      <c r="VCO540" s="17"/>
      <c r="VCP540" s="17"/>
      <c r="VCQ540" s="17"/>
      <c r="VCR540" s="17"/>
      <c r="VCS540" s="17"/>
      <c r="VCT540" s="17"/>
      <c r="VCU540" s="17"/>
      <c r="VCV540" s="17"/>
      <c r="VCW540" s="17"/>
      <c r="VCX540" s="17"/>
      <c r="VCY540" s="17"/>
      <c r="VCZ540" s="17"/>
      <c r="VDA540" s="17"/>
      <c r="VDB540" s="17"/>
      <c r="VDC540" s="17"/>
      <c r="VDD540" s="17"/>
      <c r="VDE540" s="17"/>
      <c r="VDF540" s="17"/>
      <c r="VDG540" s="17"/>
      <c r="VDH540" s="17"/>
      <c r="VDI540" s="17"/>
      <c r="VDJ540" s="17"/>
      <c r="VDK540" s="17"/>
      <c r="VDL540" s="17"/>
      <c r="VDM540" s="17"/>
      <c r="VDN540" s="17"/>
      <c r="VDO540" s="17"/>
      <c r="VDP540" s="17"/>
      <c r="VDQ540" s="17"/>
      <c r="VDR540" s="17"/>
      <c r="VDS540" s="17"/>
      <c r="VDT540" s="17"/>
      <c r="VDU540" s="17"/>
      <c r="VDV540" s="17"/>
      <c r="VDW540" s="17"/>
      <c r="VDX540" s="17"/>
      <c r="VDY540" s="17"/>
      <c r="VDZ540" s="17"/>
      <c r="VEA540" s="17"/>
      <c r="VEB540" s="17"/>
      <c r="VEC540" s="17"/>
      <c r="VED540" s="17"/>
      <c r="VEE540" s="17"/>
      <c r="VEF540" s="17"/>
      <c r="VEG540" s="17"/>
      <c r="VEH540" s="17"/>
      <c r="VEI540" s="17"/>
      <c r="VEJ540" s="17"/>
      <c r="VEK540" s="17"/>
      <c r="VEL540" s="17"/>
      <c r="VEM540" s="17"/>
      <c r="VEN540" s="17"/>
      <c r="VEO540" s="17"/>
      <c r="VEP540" s="17"/>
      <c r="VEQ540" s="17"/>
      <c r="VER540" s="17"/>
      <c r="VES540" s="17"/>
      <c r="VET540" s="17"/>
      <c r="VEU540" s="17"/>
      <c r="VEV540" s="17"/>
      <c r="VEW540" s="17"/>
      <c r="VEX540" s="17"/>
      <c r="VEY540" s="17"/>
      <c r="VEZ540" s="17"/>
      <c r="VFA540" s="17"/>
      <c r="VFB540" s="17"/>
      <c r="VFC540" s="17"/>
      <c r="VFD540" s="17"/>
      <c r="VFE540" s="17"/>
      <c r="VFF540" s="17"/>
      <c r="VFG540" s="17"/>
      <c r="VFH540" s="17"/>
      <c r="VFI540" s="17"/>
      <c r="VFJ540" s="17"/>
      <c r="VFK540" s="17"/>
      <c r="VFL540" s="17"/>
      <c r="VFM540" s="17"/>
      <c r="VFN540" s="17"/>
      <c r="VFO540" s="17"/>
      <c r="VFP540" s="17"/>
      <c r="VFQ540" s="17"/>
      <c r="VFR540" s="17"/>
      <c r="VFS540" s="17"/>
      <c r="VFT540" s="17"/>
      <c r="VFU540" s="17"/>
      <c r="VFV540" s="17"/>
      <c r="VFW540" s="17"/>
      <c r="VFX540" s="17"/>
      <c r="VFY540" s="17"/>
      <c r="VFZ540" s="17"/>
      <c r="VGA540" s="17"/>
      <c r="VGB540" s="17"/>
      <c r="VGC540" s="17"/>
      <c r="VGD540" s="17"/>
      <c r="VGE540" s="17"/>
      <c r="VGF540" s="17"/>
      <c r="VGG540" s="17"/>
      <c r="VGH540" s="17"/>
      <c r="VGI540" s="17"/>
      <c r="VGJ540" s="17"/>
      <c r="VGK540" s="17"/>
      <c r="VGL540" s="17"/>
      <c r="VGM540" s="17"/>
      <c r="VGN540" s="17"/>
      <c r="VGO540" s="17"/>
      <c r="VGP540" s="17"/>
      <c r="VGQ540" s="17"/>
      <c r="VGR540" s="17"/>
      <c r="VGS540" s="17"/>
      <c r="VGT540" s="17"/>
      <c r="VGU540" s="17"/>
      <c r="VGV540" s="17"/>
      <c r="VGW540" s="17"/>
      <c r="VGX540" s="17"/>
      <c r="VGY540" s="17"/>
      <c r="VGZ540" s="17"/>
      <c r="VHA540" s="17"/>
      <c r="VHB540" s="17"/>
      <c r="VHC540" s="17"/>
      <c r="VHD540" s="17"/>
      <c r="VHE540" s="17"/>
      <c r="VHF540" s="17"/>
      <c r="VHG540" s="17"/>
      <c r="VHH540" s="17"/>
      <c r="VHI540" s="17"/>
      <c r="VHJ540" s="17"/>
      <c r="VHK540" s="17"/>
      <c r="VHL540" s="17"/>
      <c r="VHM540" s="17"/>
      <c r="VHN540" s="17"/>
      <c r="VHO540" s="17"/>
      <c r="VHP540" s="17"/>
      <c r="VHQ540" s="17"/>
      <c r="VHR540" s="17"/>
      <c r="VHS540" s="17"/>
      <c r="VHT540" s="17"/>
      <c r="VHU540" s="17"/>
      <c r="VHV540" s="17"/>
      <c r="VHW540" s="17"/>
      <c r="VHX540" s="17"/>
      <c r="VHY540" s="17"/>
      <c r="VHZ540" s="17"/>
      <c r="VIA540" s="17"/>
      <c r="VIB540" s="17"/>
      <c r="VIC540" s="17"/>
      <c r="VID540" s="17"/>
      <c r="VIE540" s="17"/>
      <c r="VIF540" s="17"/>
      <c r="VIG540" s="17"/>
      <c r="VIH540" s="17"/>
      <c r="VII540" s="17"/>
      <c r="VIJ540" s="17"/>
      <c r="VIK540" s="17"/>
      <c r="VIL540" s="17"/>
      <c r="VIM540" s="17"/>
      <c r="VIN540" s="17"/>
      <c r="VIO540" s="17"/>
      <c r="VIP540" s="17"/>
      <c r="VIQ540" s="17"/>
      <c r="VIR540" s="17"/>
      <c r="VIS540" s="17"/>
      <c r="VIT540" s="17"/>
      <c r="VIU540" s="17"/>
      <c r="VIV540" s="17"/>
      <c r="VIW540" s="17"/>
      <c r="VIX540" s="17"/>
      <c r="VIY540" s="17"/>
      <c r="VIZ540" s="17"/>
      <c r="VJA540" s="17"/>
      <c r="VJB540" s="17"/>
      <c r="VJC540" s="17"/>
      <c r="VJD540" s="17"/>
      <c r="VJE540" s="17"/>
      <c r="VJF540" s="17"/>
      <c r="VJG540" s="17"/>
      <c r="VJH540" s="17"/>
      <c r="VJI540" s="17"/>
      <c r="VJJ540" s="17"/>
      <c r="VJK540" s="17"/>
      <c r="VJL540" s="17"/>
      <c r="VJM540" s="17"/>
      <c r="VJN540" s="17"/>
      <c r="VJO540" s="17"/>
      <c r="VJP540" s="17"/>
      <c r="VJQ540" s="17"/>
      <c r="VJR540" s="17"/>
      <c r="VJS540" s="17"/>
      <c r="VJT540" s="17"/>
      <c r="VJU540" s="17"/>
      <c r="VJV540" s="17"/>
      <c r="VJW540" s="17"/>
      <c r="VJX540" s="17"/>
      <c r="VJY540" s="17"/>
      <c r="VJZ540" s="17"/>
      <c r="VKA540" s="17"/>
      <c r="VKB540" s="17"/>
      <c r="VKC540" s="17"/>
      <c r="VKD540" s="17"/>
      <c r="VKE540" s="17"/>
      <c r="VKF540" s="17"/>
      <c r="VKG540" s="17"/>
      <c r="VKH540" s="17"/>
      <c r="VKI540" s="17"/>
      <c r="VKJ540" s="17"/>
      <c r="VKK540" s="17"/>
      <c r="VKL540" s="17"/>
      <c r="VKM540" s="17"/>
      <c r="VKN540" s="17"/>
      <c r="VKO540" s="17"/>
      <c r="VKP540" s="17"/>
      <c r="VKQ540" s="17"/>
      <c r="VKR540" s="17"/>
      <c r="VKS540" s="17"/>
      <c r="VKT540" s="17"/>
      <c r="VKU540" s="17"/>
      <c r="VKV540" s="17"/>
      <c r="VKW540" s="17"/>
      <c r="VKX540" s="17"/>
      <c r="VKY540" s="17"/>
      <c r="VKZ540" s="17"/>
      <c r="VLA540" s="17"/>
      <c r="VLB540" s="17"/>
      <c r="VLC540" s="17"/>
      <c r="VLD540" s="17"/>
      <c r="VLE540" s="17"/>
      <c r="VLF540" s="17"/>
      <c r="VLG540" s="17"/>
      <c r="VLH540" s="17"/>
      <c r="VLI540" s="17"/>
      <c r="VLJ540" s="17"/>
      <c r="VLK540" s="17"/>
      <c r="VLL540" s="17"/>
      <c r="VLM540" s="17"/>
      <c r="VLN540" s="17"/>
      <c r="VLO540" s="17"/>
      <c r="VLP540" s="17"/>
      <c r="VLQ540" s="17"/>
      <c r="VLR540" s="17"/>
      <c r="VLS540" s="17"/>
      <c r="VLT540" s="17"/>
      <c r="VLU540" s="17"/>
      <c r="VLV540" s="17"/>
      <c r="VLW540" s="17"/>
      <c r="VLX540" s="17"/>
      <c r="VLY540" s="17"/>
      <c r="VLZ540" s="17"/>
      <c r="VMA540" s="17"/>
      <c r="VMB540" s="17"/>
      <c r="VMC540" s="17"/>
      <c r="VMD540" s="17"/>
      <c r="VME540" s="17"/>
      <c r="VMF540" s="17"/>
      <c r="VMG540" s="17"/>
      <c r="VMH540" s="17"/>
      <c r="VMI540" s="17"/>
      <c r="VMJ540" s="17"/>
      <c r="VMK540" s="17"/>
      <c r="VML540" s="17"/>
      <c r="VMM540" s="17"/>
      <c r="VMN540" s="17"/>
      <c r="VMO540" s="17"/>
      <c r="VMP540" s="17"/>
      <c r="VMQ540" s="17"/>
      <c r="VMR540" s="17"/>
      <c r="VMS540" s="17"/>
      <c r="VMT540" s="17"/>
      <c r="VMU540" s="17"/>
      <c r="VMV540" s="17"/>
      <c r="VMW540" s="17"/>
      <c r="VMX540" s="17"/>
      <c r="VMY540" s="17"/>
      <c r="VMZ540" s="17"/>
      <c r="VNA540" s="17"/>
      <c r="VNB540" s="17"/>
      <c r="VNC540" s="17"/>
      <c r="VND540" s="17"/>
      <c r="VNE540" s="17"/>
      <c r="VNF540" s="17"/>
      <c r="VNG540" s="17"/>
      <c r="VNH540" s="17"/>
      <c r="VNI540" s="17"/>
      <c r="VNJ540" s="17"/>
      <c r="VNK540" s="17"/>
      <c r="VNL540" s="17"/>
      <c r="VNM540" s="17"/>
      <c r="VNN540" s="17"/>
      <c r="VNO540" s="17"/>
      <c r="VNP540" s="17"/>
      <c r="VNQ540" s="17"/>
      <c r="VNR540" s="17"/>
      <c r="VNS540" s="17"/>
      <c r="VNT540" s="17"/>
      <c r="VNU540" s="17"/>
      <c r="VNV540" s="17"/>
      <c r="VNW540" s="17"/>
      <c r="VNX540" s="17"/>
      <c r="VNY540" s="17"/>
      <c r="VNZ540" s="17"/>
      <c r="VOA540" s="17"/>
      <c r="VOB540" s="17"/>
      <c r="VOC540" s="17"/>
      <c r="VOD540" s="17"/>
      <c r="VOE540" s="17"/>
      <c r="VOF540" s="17"/>
      <c r="VOG540" s="17"/>
      <c r="VOH540" s="17"/>
      <c r="VOI540" s="17"/>
      <c r="VOJ540" s="17"/>
      <c r="VOK540" s="17"/>
      <c r="VOL540" s="17"/>
      <c r="VOM540" s="17"/>
      <c r="VON540" s="17"/>
      <c r="VOO540" s="17"/>
      <c r="VOP540" s="17"/>
      <c r="VOQ540" s="17"/>
      <c r="VOR540" s="17"/>
      <c r="VOS540" s="17"/>
      <c r="VOT540" s="17"/>
      <c r="VOU540" s="17"/>
      <c r="VOV540" s="17"/>
      <c r="VOW540" s="17"/>
      <c r="VOX540" s="17"/>
      <c r="VOY540" s="17"/>
      <c r="VOZ540" s="17"/>
      <c r="VPA540" s="17"/>
      <c r="VPB540" s="17"/>
      <c r="VPC540" s="17"/>
      <c r="VPD540" s="17"/>
      <c r="VPE540" s="17"/>
      <c r="VPF540" s="17"/>
      <c r="VPG540" s="17"/>
      <c r="VPH540" s="17"/>
      <c r="VPI540" s="17"/>
      <c r="VPJ540" s="17"/>
      <c r="VPK540" s="17"/>
      <c r="VPL540" s="17"/>
      <c r="VPM540" s="17"/>
      <c r="VPN540" s="17"/>
      <c r="VPO540" s="17"/>
      <c r="VPP540" s="17"/>
      <c r="VPQ540" s="17"/>
      <c r="VPR540" s="17"/>
      <c r="VPS540" s="17"/>
      <c r="VPT540" s="17"/>
      <c r="VPU540" s="17"/>
      <c r="VPV540" s="17"/>
      <c r="VPW540" s="17"/>
      <c r="VPX540" s="17"/>
      <c r="VPY540" s="17"/>
      <c r="VPZ540" s="17"/>
      <c r="VQA540" s="17"/>
      <c r="VQB540" s="17"/>
      <c r="VQC540" s="17"/>
      <c r="VQD540" s="17"/>
      <c r="VQE540" s="17"/>
      <c r="VQF540" s="17"/>
      <c r="VQG540" s="17"/>
      <c r="VQH540" s="17"/>
      <c r="VQI540" s="17"/>
      <c r="VQJ540" s="17"/>
      <c r="VQK540" s="17"/>
      <c r="VQL540" s="17"/>
      <c r="VQM540" s="17"/>
      <c r="VQN540" s="17"/>
      <c r="VQO540" s="17"/>
      <c r="VQP540" s="17"/>
      <c r="VQQ540" s="17"/>
      <c r="VQR540" s="17"/>
      <c r="VQS540" s="17"/>
      <c r="VQT540" s="17"/>
      <c r="VQU540" s="17"/>
      <c r="VQV540" s="17"/>
      <c r="VQW540" s="17"/>
      <c r="VQX540" s="17"/>
      <c r="VQY540" s="17"/>
      <c r="VQZ540" s="17"/>
      <c r="VRA540" s="17"/>
      <c r="VRB540" s="17"/>
      <c r="VRC540" s="17"/>
      <c r="VRD540" s="17"/>
      <c r="VRE540" s="17"/>
      <c r="VRF540" s="17"/>
      <c r="VRG540" s="17"/>
      <c r="VRH540" s="17"/>
      <c r="VRI540" s="17"/>
      <c r="VRJ540" s="17"/>
      <c r="VRK540" s="17"/>
      <c r="VRL540" s="17"/>
      <c r="VRM540" s="17"/>
      <c r="VRN540" s="17"/>
      <c r="VRO540" s="17"/>
      <c r="VRP540" s="17"/>
      <c r="VRQ540" s="17"/>
      <c r="VRR540" s="17"/>
      <c r="VRS540" s="17"/>
      <c r="VRT540" s="17"/>
      <c r="VRU540" s="17"/>
      <c r="VRV540" s="17"/>
      <c r="VRW540" s="17"/>
      <c r="VRX540" s="17"/>
      <c r="VRY540" s="17"/>
      <c r="VRZ540" s="17"/>
      <c r="VSA540" s="17"/>
      <c r="VSB540" s="17"/>
      <c r="VSC540" s="17"/>
      <c r="VSD540" s="17"/>
      <c r="VSE540" s="17"/>
      <c r="VSF540" s="17"/>
      <c r="VSG540" s="17"/>
      <c r="VSH540" s="17"/>
      <c r="VSI540" s="17"/>
      <c r="VSJ540" s="17"/>
      <c r="VSK540" s="17"/>
      <c r="VSL540" s="17"/>
      <c r="VSM540" s="17"/>
      <c r="VSN540" s="17"/>
      <c r="VSO540" s="17"/>
      <c r="VSP540" s="17"/>
      <c r="VSQ540" s="17"/>
      <c r="VSR540" s="17"/>
      <c r="VSS540" s="17"/>
      <c r="VST540" s="17"/>
      <c r="VSU540" s="17"/>
      <c r="VSV540" s="17"/>
      <c r="VSW540" s="17"/>
      <c r="VSX540" s="17"/>
      <c r="VSY540" s="17"/>
      <c r="VSZ540" s="17"/>
      <c r="VTA540" s="17"/>
      <c r="VTB540" s="17"/>
      <c r="VTC540" s="17"/>
      <c r="VTD540" s="17"/>
      <c r="VTE540" s="17"/>
      <c r="VTF540" s="17"/>
      <c r="VTG540" s="17"/>
      <c r="VTH540" s="17"/>
      <c r="VTI540" s="17"/>
      <c r="VTJ540" s="17"/>
      <c r="VTK540" s="17"/>
      <c r="VTL540" s="17"/>
      <c r="VTM540" s="17"/>
      <c r="VTN540" s="17"/>
      <c r="VTO540" s="17"/>
      <c r="VTP540" s="17"/>
      <c r="VTQ540" s="17"/>
      <c r="VTR540" s="17"/>
      <c r="VTS540" s="17"/>
      <c r="VTT540" s="17"/>
      <c r="VTU540" s="17"/>
      <c r="VTV540" s="17"/>
      <c r="VTW540" s="17"/>
      <c r="VTX540" s="17"/>
      <c r="VTY540" s="17"/>
      <c r="VTZ540" s="17"/>
      <c r="VUA540" s="17"/>
      <c r="VUB540" s="17"/>
      <c r="VUC540" s="17"/>
      <c r="VUD540" s="17"/>
      <c r="VUE540" s="17"/>
      <c r="VUF540" s="17"/>
      <c r="VUG540" s="17"/>
      <c r="VUH540" s="17"/>
      <c r="VUI540" s="17"/>
      <c r="VUJ540" s="17"/>
      <c r="VUK540" s="17"/>
      <c r="VUL540" s="17"/>
      <c r="VUM540" s="17"/>
      <c r="VUN540" s="17"/>
      <c r="VUO540" s="17"/>
      <c r="VUP540" s="17"/>
      <c r="VUQ540" s="17"/>
      <c r="VUR540" s="17"/>
      <c r="VUS540" s="17"/>
      <c r="VUT540" s="17"/>
      <c r="VUU540" s="17"/>
      <c r="VUV540" s="17"/>
      <c r="VUW540" s="17"/>
      <c r="VUX540" s="17"/>
      <c r="VUY540" s="17"/>
      <c r="VUZ540" s="17"/>
      <c r="VVA540" s="17"/>
      <c r="VVB540" s="17"/>
      <c r="VVC540" s="17"/>
      <c r="VVD540" s="17"/>
      <c r="VVE540" s="17"/>
      <c r="VVF540" s="17"/>
      <c r="VVG540" s="17"/>
      <c r="VVH540" s="17"/>
      <c r="VVI540" s="17"/>
      <c r="VVJ540" s="17"/>
      <c r="VVK540" s="17"/>
      <c r="VVL540" s="17"/>
      <c r="VVM540" s="17"/>
      <c r="VVN540" s="17"/>
      <c r="VVO540" s="17"/>
      <c r="VVP540" s="17"/>
      <c r="VVQ540" s="17"/>
      <c r="VVR540" s="17"/>
      <c r="VVS540" s="17"/>
      <c r="VVT540" s="17"/>
      <c r="VVU540" s="17"/>
      <c r="VVV540" s="17"/>
      <c r="VVW540" s="17"/>
      <c r="VVX540" s="17"/>
      <c r="VVY540" s="17"/>
      <c r="VVZ540" s="17"/>
      <c r="VWA540" s="17"/>
      <c r="VWB540" s="17"/>
      <c r="VWC540" s="17"/>
      <c r="VWD540" s="17"/>
      <c r="VWE540" s="17"/>
      <c r="VWF540" s="17"/>
      <c r="VWG540" s="17"/>
      <c r="VWH540" s="17"/>
      <c r="VWI540" s="17"/>
      <c r="VWJ540" s="17"/>
      <c r="VWK540" s="17"/>
      <c r="VWL540" s="17"/>
      <c r="VWM540" s="17"/>
      <c r="VWN540" s="17"/>
      <c r="VWO540" s="17"/>
      <c r="VWP540" s="17"/>
      <c r="VWQ540" s="17"/>
      <c r="VWR540" s="17"/>
      <c r="VWS540" s="17"/>
      <c r="VWT540" s="17"/>
      <c r="VWU540" s="17"/>
      <c r="VWV540" s="17"/>
      <c r="VWW540" s="17"/>
      <c r="VWX540" s="17"/>
      <c r="VWY540" s="17"/>
      <c r="VWZ540" s="17"/>
      <c r="VXA540" s="17"/>
      <c r="VXB540" s="17"/>
      <c r="VXC540" s="17"/>
      <c r="VXD540" s="17"/>
      <c r="VXE540" s="17"/>
      <c r="VXF540" s="17"/>
      <c r="VXG540" s="17"/>
      <c r="VXH540" s="17"/>
      <c r="VXI540" s="17"/>
      <c r="VXJ540" s="17"/>
      <c r="VXK540" s="17"/>
      <c r="VXL540" s="17"/>
      <c r="VXM540" s="17"/>
      <c r="VXN540" s="17"/>
      <c r="VXO540" s="17"/>
      <c r="VXP540" s="17"/>
      <c r="VXQ540" s="17"/>
      <c r="VXR540" s="17"/>
      <c r="VXS540" s="17"/>
      <c r="VXT540" s="17"/>
      <c r="VXU540" s="17"/>
      <c r="VXV540" s="17"/>
      <c r="VXW540" s="17"/>
      <c r="VXX540" s="17"/>
      <c r="VXY540" s="17"/>
      <c r="VXZ540" s="17"/>
      <c r="VYA540" s="17"/>
      <c r="VYB540" s="17"/>
      <c r="VYC540" s="17"/>
      <c r="VYD540" s="17"/>
      <c r="VYE540" s="17"/>
      <c r="VYF540" s="17"/>
      <c r="VYG540" s="17"/>
      <c r="VYH540" s="17"/>
      <c r="VYI540" s="17"/>
      <c r="VYJ540" s="17"/>
      <c r="VYK540" s="17"/>
      <c r="VYL540" s="17"/>
      <c r="VYM540" s="17"/>
      <c r="VYN540" s="17"/>
      <c r="VYO540" s="17"/>
      <c r="VYP540" s="17"/>
      <c r="VYQ540" s="17"/>
      <c r="VYR540" s="17"/>
      <c r="VYS540" s="17"/>
      <c r="VYT540" s="17"/>
      <c r="VYU540" s="17"/>
      <c r="VYV540" s="17"/>
      <c r="VYW540" s="17"/>
      <c r="VYX540" s="17"/>
      <c r="VYY540" s="17"/>
      <c r="VYZ540" s="17"/>
      <c r="VZA540" s="17"/>
      <c r="VZB540" s="17"/>
      <c r="VZC540" s="17"/>
      <c r="VZD540" s="17"/>
      <c r="VZE540" s="17"/>
      <c r="VZF540" s="17"/>
      <c r="VZG540" s="17"/>
      <c r="VZH540" s="17"/>
      <c r="VZI540" s="17"/>
      <c r="VZJ540" s="17"/>
      <c r="VZK540" s="17"/>
      <c r="VZL540" s="17"/>
      <c r="VZM540" s="17"/>
      <c r="VZN540" s="17"/>
      <c r="VZO540" s="17"/>
      <c r="VZP540" s="17"/>
      <c r="VZQ540" s="17"/>
      <c r="VZR540" s="17"/>
      <c r="VZS540" s="17"/>
      <c r="VZT540" s="17"/>
      <c r="VZU540" s="17"/>
      <c r="VZV540" s="17"/>
      <c r="VZW540" s="17"/>
      <c r="VZX540" s="17"/>
      <c r="VZY540" s="17"/>
      <c r="VZZ540" s="17"/>
      <c r="WAA540" s="17"/>
      <c r="WAB540" s="17"/>
      <c r="WAC540" s="17"/>
      <c r="WAD540" s="17"/>
      <c r="WAE540" s="17"/>
      <c r="WAF540" s="17"/>
      <c r="WAG540" s="17"/>
      <c r="WAH540" s="17"/>
      <c r="WAI540" s="17"/>
      <c r="WAJ540" s="17"/>
      <c r="WAK540" s="17"/>
      <c r="WAL540" s="17"/>
      <c r="WAM540" s="17"/>
      <c r="WAN540" s="17"/>
      <c r="WAO540" s="17"/>
      <c r="WAP540" s="17"/>
      <c r="WAQ540" s="17"/>
      <c r="WAR540" s="17"/>
      <c r="WAS540" s="17"/>
      <c r="WAT540" s="17"/>
      <c r="WAU540" s="17"/>
      <c r="WAV540" s="17"/>
      <c r="WAW540" s="17"/>
      <c r="WAX540" s="17"/>
      <c r="WAY540" s="17"/>
      <c r="WAZ540" s="17"/>
      <c r="WBA540" s="17"/>
      <c r="WBB540" s="17"/>
      <c r="WBC540" s="17"/>
      <c r="WBD540" s="17"/>
      <c r="WBE540" s="17"/>
      <c r="WBF540" s="17"/>
      <c r="WBG540" s="17"/>
      <c r="WBH540" s="17"/>
      <c r="WBI540" s="17"/>
      <c r="WBJ540" s="17"/>
      <c r="WBK540" s="17"/>
      <c r="WBL540" s="17"/>
      <c r="WBM540" s="17"/>
      <c r="WBN540" s="17"/>
      <c r="WBO540" s="17"/>
      <c r="WBP540" s="17"/>
      <c r="WBQ540" s="17"/>
      <c r="WBR540" s="17"/>
      <c r="WBS540" s="17"/>
      <c r="WBT540" s="17"/>
      <c r="WBU540" s="17"/>
      <c r="WBV540" s="17"/>
      <c r="WBW540" s="17"/>
      <c r="WBX540" s="17"/>
      <c r="WBY540" s="17"/>
      <c r="WBZ540" s="17"/>
      <c r="WCA540" s="17"/>
      <c r="WCB540" s="17"/>
      <c r="WCC540" s="17"/>
      <c r="WCD540" s="17"/>
      <c r="WCE540" s="17"/>
      <c r="WCF540" s="17"/>
      <c r="WCG540" s="17"/>
      <c r="WCH540" s="17"/>
      <c r="WCI540" s="17"/>
      <c r="WCJ540" s="17"/>
      <c r="WCK540" s="17"/>
      <c r="WCL540" s="17"/>
      <c r="WCM540" s="17"/>
      <c r="WCN540" s="17"/>
      <c r="WCO540" s="17"/>
      <c r="WCP540" s="17"/>
      <c r="WCQ540" s="17"/>
      <c r="WCR540" s="17"/>
      <c r="WCS540" s="17"/>
      <c r="WCT540" s="17"/>
      <c r="WCU540" s="17"/>
      <c r="WCV540" s="17"/>
      <c r="WCW540" s="17"/>
      <c r="WCX540" s="17"/>
      <c r="WCY540" s="17"/>
      <c r="WCZ540" s="17"/>
      <c r="WDA540" s="17"/>
      <c r="WDB540" s="17"/>
      <c r="WDC540" s="17"/>
      <c r="WDD540" s="17"/>
      <c r="WDE540" s="17"/>
      <c r="WDF540" s="17"/>
      <c r="WDG540" s="17"/>
      <c r="WDH540" s="17"/>
      <c r="WDI540" s="17"/>
      <c r="WDJ540" s="17"/>
      <c r="WDK540" s="17"/>
      <c r="WDL540" s="17"/>
      <c r="WDM540" s="17"/>
      <c r="WDN540" s="17"/>
      <c r="WDO540" s="17"/>
      <c r="WDP540" s="17"/>
      <c r="WDQ540" s="17"/>
      <c r="WDR540" s="17"/>
      <c r="WDS540" s="17"/>
      <c r="WDT540" s="17"/>
      <c r="WDU540" s="17"/>
      <c r="WDV540" s="17"/>
      <c r="WDW540" s="17"/>
      <c r="WDX540" s="17"/>
      <c r="WDY540" s="17"/>
      <c r="WDZ540" s="17"/>
      <c r="WEA540" s="17"/>
      <c r="WEB540" s="17"/>
      <c r="WEC540" s="17"/>
      <c r="WED540" s="17"/>
      <c r="WEE540" s="17"/>
      <c r="WEF540" s="17"/>
      <c r="WEG540" s="17"/>
      <c r="WEH540" s="17"/>
      <c r="WEI540" s="17"/>
      <c r="WEJ540" s="17"/>
      <c r="WEK540" s="17"/>
      <c r="WEL540" s="17"/>
      <c r="WEM540" s="17"/>
      <c r="WEN540" s="17"/>
      <c r="WEO540" s="17"/>
      <c r="WEP540" s="17"/>
      <c r="WEQ540" s="17"/>
      <c r="WER540" s="17"/>
      <c r="WES540" s="17"/>
      <c r="WET540" s="17"/>
      <c r="WEU540" s="17"/>
      <c r="WEV540" s="17"/>
      <c r="WEW540" s="17"/>
      <c r="WEX540" s="17"/>
      <c r="WEY540" s="17"/>
      <c r="WEZ540" s="17"/>
      <c r="WFA540" s="17"/>
      <c r="WFB540" s="17"/>
      <c r="WFC540" s="17"/>
      <c r="WFD540" s="17"/>
      <c r="WFE540" s="17"/>
      <c r="WFF540" s="17"/>
      <c r="WFG540" s="17"/>
      <c r="WFH540" s="17"/>
      <c r="WFI540" s="17"/>
      <c r="WFJ540" s="17"/>
      <c r="WFK540" s="17"/>
      <c r="WFL540" s="17"/>
      <c r="WFM540" s="17"/>
      <c r="WFN540" s="17"/>
      <c r="WFO540" s="17"/>
      <c r="WFP540" s="17"/>
      <c r="WFQ540" s="17"/>
      <c r="WFR540" s="17"/>
      <c r="WFS540" s="17"/>
      <c r="WFT540" s="17"/>
      <c r="WFU540" s="17"/>
      <c r="WFV540" s="17"/>
      <c r="WFW540" s="17"/>
      <c r="WFX540" s="17"/>
      <c r="WFY540" s="17"/>
      <c r="WFZ540" s="17"/>
      <c r="WGA540" s="17"/>
      <c r="WGB540" s="17"/>
      <c r="WGC540" s="17"/>
      <c r="WGD540" s="17"/>
      <c r="WGE540" s="17"/>
      <c r="WGF540" s="17"/>
      <c r="WGG540" s="17"/>
      <c r="WGH540" s="17"/>
      <c r="WGI540" s="17"/>
      <c r="WGJ540" s="17"/>
      <c r="WGK540" s="17"/>
      <c r="WGL540" s="17"/>
      <c r="WGM540" s="17"/>
      <c r="WGN540" s="17"/>
      <c r="WGO540" s="17"/>
      <c r="WGP540" s="17"/>
      <c r="WGQ540" s="17"/>
      <c r="WGR540" s="17"/>
      <c r="WGS540" s="17"/>
      <c r="WGT540" s="17"/>
      <c r="WGU540" s="17"/>
      <c r="WGV540" s="17"/>
      <c r="WGW540" s="17"/>
      <c r="WGX540" s="17"/>
      <c r="WGY540" s="17"/>
      <c r="WGZ540" s="17"/>
      <c r="WHA540" s="17"/>
      <c r="WHB540" s="17"/>
      <c r="WHC540" s="17"/>
      <c r="WHD540" s="17"/>
      <c r="WHE540" s="17"/>
      <c r="WHF540" s="17"/>
      <c r="WHG540" s="17"/>
      <c r="WHH540" s="17"/>
      <c r="WHI540" s="17"/>
      <c r="WHJ540" s="17"/>
      <c r="WHK540" s="17"/>
      <c r="WHL540" s="17"/>
      <c r="WHM540" s="17"/>
      <c r="WHN540" s="17"/>
      <c r="WHO540" s="17"/>
      <c r="WHP540" s="17"/>
      <c r="WHQ540" s="17"/>
      <c r="WHR540" s="17"/>
      <c r="WHS540" s="17"/>
      <c r="WHT540" s="17"/>
      <c r="WHU540" s="17"/>
      <c r="WHV540" s="17"/>
      <c r="WHW540" s="17"/>
      <c r="WHX540" s="17"/>
      <c r="WHY540" s="17"/>
      <c r="WHZ540" s="17"/>
      <c r="WIA540" s="17"/>
      <c r="WIB540" s="17"/>
      <c r="WIC540" s="17"/>
      <c r="WID540" s="17"/>
      <c r="WIE540" s="17"/>
      <c r="WIF540" s="17"/>
      <c r="WIG540" s="17"/>
      <c r="WIH540" s="17"/>
      <c r="WII540" s="17"/>
      <c r="WIJ540" s="17"/>
      <c r="WIK540" s="17"/>
      <c r="WIL540" s="17"/>
      <c r="WIM540" s="17"/>
      <c r="WIN540" s="17"/>
      <c r="WIO540" s="17"/>
      <c r="WIP540" s="17"/>
      <c r="WIQ540" s="17"/>
      <c r="WIR540" s="17"/>
      <c r="WIS540" s="17"/>
      <c r="WIT540" s="17"/>
      <c r="WIU540" s="17"/>
      <c r="WIV540" s="17"/>
      <c r="WIW540" s="17"/>
      <c r="WIX540" s="17"/>
      <c r="WIY540" s="17"/>
      <c r="WIZ540" s="17"/>
      <c r="WJA540" s="17"/>
      <c r="WJB540" s="17"/>
      <c r="WJC540" s="17"/>
      <c r="WJD540" s="17"/>
      <c r="WJE540" s="17"/>
      <c r="WJF540" s="17"/>
      <c r="WJG540" s="17"/>
      <c r="WJH540" s="17"/>
      <c r="WJI540" s="17"/>
      <c r="WJJ540" s="17"/>
      <c r="WJK540" s="17"/>
      <c r="WJL540" s="17"/>
      <c r="WJM540" s="17"/>
      <c r="WJN540" s="17"/>
      <c r="WJO540" s="17"/>
      <c r="WJP540" s="17"/>
      <c r="WJQ540" s="17"/>
      <c r="WJR540" s="17"/>
      <c r="WJS540" s="17"/>
      <c r="WJT540" s="17"/>
      <c r="WJU540" s="17"/>
      <c r="WJV540" s="17"/>
      <c r="WJW540" s="17"/>
      <c r="WJX540" s="17"/>
      <c r="WJY540" s="17"/>
      <c r="WJZ540" s="17"/>
      <c r="WKA540" s="17"/>
      <c r="WKB540" s="17"/>
      <c r="WKC540" s="17"/>
      <c r="WKD540" s="17"/>
      <c r="WKE540" s="17"/>
      <c r="WKF540" s="17"/>
      <c r="WKG540" s="17"/>
      <c r="WKH540" s="17"/>
      <c r="WKI540" s="17"/>
      <c r="WKJ540" s="17"/>
      <c r="WKK540" s="17"/>
      <c r="WKL540" s="17"/>
      <c r="WKM540" s="17"/>
      <c r="WKN540" s="17"/>
      <c r="WKO540" s="17"/>
      <c r="WKP540" s="17"/>
      <c r="WKQ540" s="17"/>
      <c r="WKR540" s="17"/>
      <c r="WKS540" s="17"/>
      <c r="WKT540" s="17"/>
      <c r="WKU540" s="17"/>
      <c r="WKV540" s="17"/>
      <c r="WKW540" s="17"/>
      <c r="WKX540" s="17"/>
      <c r="WKY540" s="17"/>
      <c r="WKZ540" s="17"/>
      <c r="WLA540" s="17"/>
      <c r="WLB540" s="17"/>
      <c r="WLC540" s="17"/>
      <c r="WLD540" s="17"/>
      <c r="WLE540" s="17"/>
      <c r="WLF540" s="17"/>
      <c r="WLG540" s="17"/>
      <c r="WLH540" s="17"/>
      <c r="WLI540" s="17"/>
      <c r="WLJ540" s="17"/>
      <c r="WLK540" s="17"/>
      <c r="WLL540" s="17"/>
      <c r="WLM540" s="17"/>
      <c r="WLN540" s="17"/>
      <c r="WLO540" s="17"/>
      <c r="WLP540" s="17"/>
      <c r="WLQ540" s="17"/>
      <c r="WLR540" s="17"/>
      <c r="WLS540" s="17"/>
      <c r="WLT540" s="17"/>
      <c r="WLU540" s="17"/>
      <c r="WLV540" s="17"/>
      <c r="WLW540" s="17"/>
      <c r="WLX540" s="17"/>
      <c r="WLY540" s="17"/>
      <c r="WLZ540" s="17"/>
      <c r="WMA540" s="17"/>
      <c r="WMB540" s="17"/>
      <c r="WMC540" s="17"/>
      <c r="WMD540" s="17"/>
      <c r="WME540" s="17"/>
      <c r="WMF540" s="17"/>
      <c r="WMG540" s="17"/>
      <c r="WMH540" s="17"/>
      <c r="WMI540" s="17"/>
      <c r="WMJ540" s="17"/>
      <c r="WMK540" s="17"/>
      <c r="WML540" s="17"/>
      <c r="WMM540" s="17"/>
      <c r="WMN540" s="17"/>
      <c r="WMO540" s="17"/>
      <c r="WMP540" s="17"/>
      <c r="WMQ540" s="17"/>
      <c r="WMR540" s="17"/>
      <c r="WMS540" s="17"/>
      <c r="WMT540" s="17"/>
      <c r="WMU540" s="17"/>
      <c r="WMV540" s="17"/>
      <c r="WMW540" s="17"/>
      <c r="WMX540" s="17"/>
      <c r="WMY540" s="17"/>
      <c r="WMZ540" s="17"/>
      <c r="WNA540" s="17"/>
      <c r="WNB540" s="17"/>
      <c r="WNC540" s="17"/>
      <c r="WND540" s="17"/>
      <c r="WNE540" s="17"/>
      <c r="WNF540" s="17"/>
      <c r="WNG540" s="17"/>
      <c r="WNH540" s="17"/>
      <c r="WNI540" s="17"/>
      <c r="WNJ540" s="17"/>
      <c r="WNK540" s="17"/>
      <c r="WNL540" s="17"/>
      <c r="WNM540" s="17"/>
      <c r="WNN540" s="17"/>
      <c r="WNO540" s="17"/>
      <c r="WNP540" s="17"/>
      <c r="WNQ540" s="17"/>
      <c r="WNR540" s="17"/>
      <c r="WNS540" s="17"/>
      <c r="WNT540" s="17"/>
      <c r="WNU540" s="17"/>
      <c r="WNV540" s="17"/>
      <c r="WNW540" s="17"/>
      <c r="WNX540" s="17"/>
      <c r="WNY540" s="17"/>
      <c r="WNZ540" s="17"/>
      <c r="WOA540" s="17"/>
      <c r="WOB540" s="17"/>
      <c r="WOC540" s="17"/>
      <c r="WOD540" s="17"/>
      <c r="WOE540" s="17"/>
      <c r="WOF540" s="17"/>
      <c r="WOG540" s="17"/>
      <c r="WOH540" s="17"/>
      <c r="WOI540" s="17"/>
      <c r="WOJ540" s="17"/>
      <c r="WOK540" s="17"/>
      <c r="WOL540" s="17"/>
      <c r="WOM540" s="17"/>
      <c r="WON540" s="17"/>
      <c r="WOO540" s="17"/>
      <c r="WOP540" s="17"/>
      <c r="WOQ540" s="17"/>
      <c r="WOR540" s="17"/>
      <c r="WOS540" s="17"/>
      <c r="WOT540" s="17"/>
      <c r="WOU540" s="17"/>
      <c r="WOV540" s="17"/>
      <c r="WOW540" s="17"/>
      <c r="WOX540" s="17"/>
      <c r="WOY540" s="17"/>
      <c r="WOZ540" s="17"/>
      <c r="WPA540" s="17"/>
      <c r="WPB540" s="17"/>
      <c r="WPC540" s="17"/>
      <c r="WPD540" s="17"/>
      <c r="WPE540" s="17"/>
      <c r="WPF540" s="17"/>
      <c r="WPG540" s="17"/>
      <c r="WPH540" s="17"/>
      <c r="WPI540" s="17"/>
      <c r="WPJ540" s="17"/>
      <c r="WPK540" s="17"/>
      <c r="WPL540" s="17"/>
      <c r="WPM540" s="17"/>
      <c r="WPN540" s="17"/>
      <c r="WPO540" s="17"/>
      <c r="WPP540" s="17"/>
      <c r="WPQ540" s="17"/>
      <c r="WPR540" s="17"/>
      <c r="WPS540" s="17"/>
      <c r="WPT540" s="17"/>
      <c r="WPU540" s="17"/>
      <c r="WPV540" s="17"/>
      <c r="WPW540" s="17"/>
      <c r="WPX540" s="17"/>
      <c r="WPY540" s="17"/>
      <c r="WPZ540" s="17"/>
      <c r="WQA540" s="17"/>
      <c r="WQB540" s="17"/>
      <c r="WQC540" s="17"/>
      <c r="WQD540" s="17"/>
      <c r="WQE540" s="17"/>
      <c r="WQF540" s="17"/>
      <c r="WQG540" s="17"/>
      <c r="WQH540" s="17"/>
      <c r="WQI540" s="17"/>
      <c r="WQJ540" s="17"/>
      <c r="WQK540" s="17"/>
      <c r="WQL540" s="17"/>
      <c r="WQM540" s="17"/>
      <c r="WQN540" s="17"/>
      <c r="WQO540" s="17"/>
      <c r="WQP540" s="17"/>
      <c r="WQQ540" s="17"/>
      <c r="WQR540" s="17"/>
      <c r="WQS540" s="17"/>
      <c r="WQT540" s="17"/>
      <c r="WQU540" s="17"/>
      <c r="WQV540" s="17"/>
      <c r="WQW540" s="17"/>
      <c r="WQX540" s="17"/>
      <c r="WQY540" s="17"/>
      <c r="WQZ540" s="17"/>
      <c r="WRA540" s="17"/>
      <c r="WRB540" s="17"/>
      <c r="WRC540" s="17"/>
      <c r="WRD540" s="17"/>
      <c r="WRE540" s="17"/>
      <c r="WRF540" s="17"/>
      <c r="WRG540" s="17"/>
      <c r="WRH540" s="17"/>
      <c r="WRI540" s="17"/>
      <c r="WRJ540" s="17"/>
      <c r="WRK540" s="17"/>
      <c r="WRL540" s="17"/>
      <c r="WRM540" s="17"/>
      <c r="WRN540" s="17"/>
      <c r="WRO540" s="17"/>
      <c r="WRP540" s="17"/>
      <c r="WRQ540" s="17"/>
      <c r="WRR540" s="17"/>
      <c r="WRS540" s="17"/>
      <c r="WRT540" s="17"/>
      <c r="WRU540" s="17"/>
      <c r="WRV540" s="17"/>
      <c r="WRW540" s="17"/>
      <c r="WRX540" s="17"/>
      <c r="WRY540" s="17"/>
      <c r="WRZ540" s="17"/>
      <c r="WSA540" s="17"/>
      <c r="WSB540" s="17"/>
      <c r="WSC540" s="17"/>
      <c r="WSD540" s="17"/>
      <c r="WSE540" s="17"/>
      <c r="WSF540" s="17"/>
      <c r="WSG540" s="17"/>
      <c r="WSH540" s="17"/>
      <c r="WSI540" s="17"/>
      <c r="WSJ540" s="17"/>
      <c r="WSK540" s="17"/>
      <c r="WSL540" s="17"/>
      <c r="WSM540" s="17"/>
      <c r="WSN540" s="17"/>
      <c r="WSO540" s="17"/>
      <c r="WSP540" s="17"/>
      <c r="WSQ540" s="17"/>
      <c r="WSR540" s="17"/>
      <c r="WSS540" s="17"/>
      <c r="WST540" s="17"/>
      <c r="WSU540" s="17"/>
      <c r="WSV540" s="17"/>
      <c r="WSW540" s="17"/>
      <c r="WSX540" s="17"/>
      <c r="WSY540" s="17"/>
      <c r="WSZ540" s="17"/>
      <c r="WTA540" s="17"/>
      <c r="WTB540" s="17"/>
      <c r="WTC540" s="17"/>
      <c r="WTD540" s="17"/>
      <c r="WTE540" s="17"/>
      <c r="WTF540" s="17"/>
      <c r="WTG540" s="17"/>
      <c r="WTH540" s="17"/>
      <c r="WTI540" s="17"/>
      <c r="WTJ540" s="17"/>
      <c r="WTK540" s="17"/>
      <c r="WTL540" s="17"/>
      <c r="WTM540" s="17"/>
      <c r="WTN540" s="17"/>
      <c r="WTO540" s="17"/>
      <c r="WTP540" s="17"/>
      <c r="WTQ540" s="17"/>
      <c r="WTR540" s="17"/>
      <c r="WTS540" s="17"/>
      <c r="WTT540" s="17"/>
      <c r="WTU540" s="17"/>
      <c r="WTV540" s="17"/>
      <c r="WTW540" s="17"/>
      <c r="WTX540" s="17"/>
      <c r="WTY540" s="17"/>
      <c r="WTZ540" s="17"/>
      <c r="WUA540" s="17"/>
      <c r="WUB540" s="17"/>
      <c r="WUC540" s="17"/>
      <c r="WUD540" s="17"/>
      <c r="WUE540" s="17"/>
      <c r="WUF540" s="17"/>
      <c r="WUG540" s="17"/>
      <c r="WUH540" s="17"/>
      <c r="WUI540" s="17"/>
      <c r="WUJ540" s="17"/>
      <c r="WUK540" s="17"/>
      <c r="WUL540" s="17"/>
      <c r="WUM540" s="17"/>
      <c r="WUN540" s="17"/>
      <c r="WUO540" s="17"/>
      <c r="WUP540" s="17"/>
      <c r="WUQ540" s="17"/>
      <c r="WUR540" s="17"/>
      <c r="WUS540" s="17"/>
      <c r="WUT540" s="17"/>
      <c r="WUU540" s="17"/>
      <c r="WUV540" s="17"/>
      <c r="WUW540" s="17"/>
      <c r="WUX540" s="17"/>
      <c r="WUY540" s="17"/>
      <c r="WUZ540" s="17"/>
      <c r="WVA540" s="17"/>
      <c r="WVB540" s="17"/>
      <c r="WVC540" s="17"/>
      <c r="WVD540" s="17"/>
      <c r="WVE540" s="17"/>
      <c r="WVF540" s="17"/>
      <c r="WVG540" s="17"/>
      <c r="WVH540" s="17"/>
      <c r="WVI540" s="17"/>
      <c r="WVJ540" s="17"/>
      <c r="WVK540" s="17"/>
      <c r="WVL540" s="17"/>
      <c r="WVM540" s="17"/>
      <c r="WVN540" s="17"/>
      <c r="WVO540" s="17"/>
      <c r="WVP540" s="17"/>
      <c r="WVQ540" s="17"/>
      <c r="WVR540" s="17"/>
      <c r="WVS540" s="17"/>
      <c r="WVT540" s="17"/>
      <c r="WVU540" s="17"/>
      <c r="WVV540" s="17"/>
      <c r="WVW540" s="17"/>
      <c r="WVX540" s="17"/>
      <c r="WVY540" s="17"/>
      <c r="WVZ540" s="17"/>
      <c r="WWA540" s="17"/>
      <c r="WWB540" s="17"/>
      <c r="WWC540" s="17"/>
      <c r="WWD540" s="17"/>
      <c r="WWE540" s="17"/>
      <c r="WWF540" s="17"/>
      <c r="WWG540" s="17"/>
      <c r="WWH540" s="17"/>
      <c r="WWI540" s="17"/>
      <c r="WWJ540" s="17"/>
      <c r="WWK540" s="17"/>
      <c r="WWL540" s="17"/>
      <c r="WWM540" s="17"/>
      <c r="WWN540" s="17"/>
      <c r="WWO540" s="17"/>
      <c r="WWP540" s="17"/>
      <c r="WWQ540" s="17"/>
      <c r="WWR540" s="17"/>
      <c r="WWS540" s="17"/>
      <c r="WWT540" s="17"/>
      <c r="WWU540" s="17"/>
      <c r="WWV540" s="17"/>
      <c r="WWW540" s="17"/>
      <c r="WWX540" s="17"/>
      <c r="WWY540" s="17"/>
      <c r="WWZ540" s="17"/>
      <c r="WXA540" s="17"/>
      <c r="WXB540" s="17"/>
      <c r="WXC540" s="17"/>
      <c r="WXD540" s="17"/>
      <c r="WXE540" s="17"/>
      <c r="WXF540" s="17"/>
      <c r="WXG540" s="17"/>
      <c r="WXH540" s="17"/>
      <c r="WXI540" s="17"/>
      <c r="WXJ540" s="17"/>
      <c r="WXK540" s="17"/>
      <c r="WXL540" s="17"/>
      <c r="WXM540" s="17"/>
      <c r="WXN540" s="17"/>
      <c r="WXO540" s="17"/>
      <c r="WXP540" s="17"/>
      <c r="WXQ540" s="17"/>
      <c r="WXR540" s="17"/>
      <c r="WXS540" s="17"/>
      <c r="WXT540" s="17"/>
      <c r="WXU540" s="17"/>
      <c r="WXV540" s="17"/>
      <c r="WXW540" s="17"/>
      <c r="WXX540" s="17"/>
      <c r="WXY540" s="17"/>
      <c r="WXZ540" s="17"/>
      <c r="WYA540" s="17"/>
      <c r="WYB540" s="17"/>
      <c r="WYC540" s="17"/>
      <c r="WYD540" s="17"/>
      <c r="WYE540" s="17"/>
      <c r="WYF540" s="17"/>
      <c r="WYG540" s="17"/>
      <c r="WYH540" s="17"/>
      <c r="WYI540" s="17"/>
      <c r="WYJ540" s="17"/>
      <c r="WYK540" s="17"/>
      <c r="WYL540" s="17"/>
      <c r="WYM540" s="17"/>
      <c r="WYN540" s="17"/>
      <c r="WYO540" s="17"/>
      <c r="WYP540" s="17"/>
      <c r="WYQ540" s="17"/>
      <c r="WYR540" s="17"/>
      <c r="WYS540" s="17"/>
      <c r="WYT540" s="17"/>
      <c r="WYU540" s="17"/>
      <c r="WYV540" s="17"/>
      <c r="WYW540" s="17"/>
      <c r="WYX540" s="17"/>
      <c r="WYY540" s="17"/>
      <c r="WYZ540" s="17"/>
      <c r="WZA540" s="17"/>
      <c r="WZB540" s="17"/>
      <c r="WZC540" s="17"/>
      <c r="WZD540" s="17"/>
      <c r="WZE540" s="17"/>
      <c r="WZF540" s="17"/>
      <c r="WZG540" s="17"/>
      <c r="WZH540" s="17"/>
      <c r="WZI540" s="17"/>
      <c r="WZJ540" s="17"/>
      <c r="WZK540" s="17"/>
      <c r="WZL540" s="17"/>
      <c r="WZM540" s="17"/>
      <c r="WZN540" s="17"/>
      <c r="WZO540" s="17"/>
      <c r="WZP540" s="17"/>
      <c r="WZQ540" s="17"/>
      <c r="WZR540" s="17"/>
      <c r="WZS540" s="17"/>
      <c r="WZT540" s="17"/>
      <c r="WZU540" s="17"/>
      <c r="WZV540" s="17"/>
      <c r="WZW540" s="17"/>
      <c r="WZX540" s="17"/>
      <c r="WZY540" s="17"/>
      <c r="WZZ540" s="17"/>
      <c r="XAA540" s="17"/>
      <c r="XAB540" s="17"/>
      <c r="XAC540" s="17"/>
      <c r="XAD540" s="17"/>
      <c r="XAE540" s="17"/>
      <c r="XAF540" s="17"/>
      <c r="XAG540" s="17"/>
      <c r="XAH540" s="17"/>
      <c r="XAI540" s="17"/>
      <c r="XAJ540" s="17"/>
      <c r="XAK540" s="17"/>
      <c r="XAL540" s="17"/>
      <c r="XAM540" s="17"/>
      <c r="XAN540" s="17"/>
      <c r="XAO540" s="17"/>
      <c r="XAP540" s="17"/>
      <c r="XAQ540" s="17"/>
      <c r="XAR540" s="17"/>
      <c r="XAS540" s="17"/>
      <c r="XAT540" s="17"/>
      <c r="XAU540" s="17"/>
      <c r="XAV540" s="17"/>
      <c r="XAW540" s="17"/>
      <c r="XAX540" s="17"/>
      <c r="XAY540" s="17"/>
      <c r="XAZ540" s="17"/>
      <c r="XBA540" s="17"/>
      <c r="XBB540" s="17"/>
      <c r="XBC540" s="17"/>
      <c r="XBD540" s="17"/>
      <c r="XBE540" s="17"/>
      <c r="XBF540" s="17"/>
      <c r="XBG540" s="17"/>
      <c r="XBH540" s="17"/>
      <c r="XBI540" s="17"/>
      <c r="XBJ540" s="17"/>
      <c r="XBK540" s="17"/>
      <c r="XBL540" s="17"/>
      <c r="XBM540" s="17"/>
      <c r="XBN540" s="17"/>
      <c r="XBO540" s="17"/>
      <c r="XBP540" s="17"/>
      <c r="XBQ540" s="17"/>
      <c r="XBR540" s="17"/>
      <c r="XBS540" s="17"/>
      <c r="XBT540" s="17"/>
      <c r="XBU540" s="17"/>
      <c r="XBV540" s="17"/>
      <c r="XBW540" s="17"/>
      <c r="XBX540" s="17"/>
      <c r="XBY540" s="17"/>
      <c r="XBZ540" s="17"/>
      <c r="XCA540" s="17"/>
      <c r="XCB540" s="17"/>
      <c r="XCC540" s="17"/>
      <c r="XCD540" s="17"/>
      <c r="XCE540" s="17"/>
      <c r="XCF540" s="17"/>
      <c r="XCG540" s="17"/>
      <c r="XCH540" s="17"/>
      <c r="XCI540" s="17"/>
      <c r="XCJ540" s="17"/>
      <c r="XCK540" s="17"/>
      <c r="XCL540" s="17"/>
      <c r="XCM540" s="17"/>
      <c r="XCN540" s="17"/>
      <c r="XCO540" s="17"/>
      <c r="XCP540" s="17"/>
      <c r="XCQ540" s="17"/>
      <c r="XCR540" s="17"/>
      <c r="XCS540" s="17"/>
      <c r="XCT540" s="17"/>
      <c r="XCU540" s="17"/>
      <c r="XCV540" s="17"/>
      <c r="XCW540" s="17"/>
      <c r="XCX540" s="17"/>
      <c r="XCY540" s="17"/>
      <c r="XCZ540" s="17"/>
      <c r="XDA540" s="17"/>
      <c r="XDB540" s="17"/>
      <c r="XDC540" s="17"/>
      <c r="XDD540" s="17"/>
      <c r="XDE540" s="17"/>
      <c r="XDF540" s="17"/>
      <c r="XDG540" s="17"/>
      <c r="XDH540" s="17"/>
      <c r="XDI540" s="17"/>
      <c r="XDJ540" s="17"/>
      <c r="XDK540" s="17"/>
      <c r="XDL540" s="17"/>
      <c r="XDM540" s="17"/>
      <c r="XDN540" s="17"/>
      <c r="XDO540" s="17"/>
      <c r="XDP540" s="17"/>
      <c r="XDQ540" s="17"/>
      <c r="XDR540" s="17"/>
      <c r="XDS540" s="17"/>
      <c r="XDT540" s="17"/>
      <c r="XDU540" s="17"/>
      <c r="XDV540" s="17"/>
      <c r="XDW540" s="17"/>
      <c r="XDX540" s="17"/>
      <c r="XDY540" s="17"/>
      <c r="XDZ540" s="17"/>
      <c r="XEA540" s="17"/>
      <c r="XEB540" s="17"/>
      <c r="XEC540" s="17"/>
      <c r="XED540" s="17"/>
      <c r="XEE540" s="17"/>
      <c r="XEF540" s="17"/>
      <c r="XEG540" s="17"/>
      <c r="XEH540" s="17"/>
      <c r="XEI540" s="17"/>
      <c r="XEJ540" s="17"/>
      <c r="XEK540" s="17"/>
      <c r="XEL540" s="17"/>
      <c r="XEM540" s="17"/>
      <c r="XEN540" s="17"/>
      <c r="XEO540" s="17"/>
      <c r="XEP540" s="17"/>
      <c r="XEQ540" s="17"/>
      <c r="XER540" s="17"/>
      <c r="XES540" s="17"/>
      <c r="XET540" s="17"/>
      <c r="XEU540" s="17"/>
      <c r="XEV540" s="17"/>
      <c r="XEW540" s="17"/>
      <c r="XEX540" s="17"/>
      <c r="XEY540" s="17"/>
      <c r="XEZ540" s="17"/>
      <c r="XFA540" s="17"/>
      <c r="XFB540" s="17"/>
      <c r="XFC540" s="17"/>
      <c r="XFD540" s="17"/>
    </row>
    <row r="541" spans="1:16384" s="23" customFormat="1" hidden="1">
      <c r="A541" s="17" t="s">
        <v>92</v>
      </c>
      <c r="B541" s="176" t="s">
        <v>30</v>
      </c>
      <c r="C541" s="176" t="s">
        <v>60</v>
      </c>
      <c r="D541" s="176" t="s">
        <v>31</v>
      </c>
      <c r="E541" s="176" t="s">
        <v>786</v>
      </c>
      <c r="F541" s="17">
        <v>612</v>
      </c>
      <c r="G541" s="17"/>
      <c r="H541" s="17"/>
      <c r="I541" s="17"/>
      <c r="J541" s="17"/>
      <c r="K541" s="17"/>
      <c r="L541" s="17"/>
      <c r="M541" s="179"/>
      <c r="N541" s="315"/>
      <c r="O541" s="316">
        <f>G541+H541+I541+J541+K541+L541+M541+N541</f>
        <v>0</v>
      </c>
      <c r="P541" s="287">
        <f t="shared" si="240"/>
        <v>960</v>
      </c>
      <c r="Q541" s="317">
        <v>960</v>
      </c>
    </row>
    <row r="542" spans="1:16384">
      <c r="A542" s="507" t="s">
        <v>476</v>
      </c>
      <c r="B542" s="466" t="s">
        <v>30</v>
      </c>
      <c r="C542" s="466" t="s">
        <v>60</v>
      </c>
      <c r="D542" s="466" t="s">
        <v>31</v>
      </c>
      <c r="E542" s="466" t="s">
        <v>477</v>
      </c>
      <c r="F542" s="466"/>
      <c r="G542" s="467">
        <f>G543+G544</f>
        <v>0</v>
      </c>
      <c r="H542" s="467">
        <f>H543+H544</f>
        <v>0</v>
      </c>
      <c r="I542" s="467">
        <f>I543+I544</f>
        <v>0</v>
      </c>
      <c r="J542" s="467">
        <f>J543+J544</f>
        <v>1800</v>
      </c>
      <c r="K542" s="467">
        <f t="shared" ref="K542:Q542" si="260">K543+K544</f>
        <v>0</v>
      </c>
      <c r="L542" s="467">
        <f t="shared" si="260"/>
        <v>0</v>
      </c>
      <c r="M542" s="468">
        <f t="shared" si="260"/>
        <v>0</v>
      </c>
      <c r="N542" s="413">
        <f t="shared" si="260"/>
        <v>0</v>
      </c>
      <c r="O542" s="283">
        <f t="shared" si="260"/>
        <v>1800</v>
      </c>
      <c r="P542" s="534">
        <f t="shared" si="260"/>
        <v>0</v>
      </c>
      <c r="Q542" s="468">
        <f t="shared" si="260"/>
        <v>1800</v>
      </c>
      <c r="S542" s="13"/>
    </row>
    <row r="543" spans="1:16384">
      <c r="A543" s="395" t="s">
        <v>46</v>
      </c>
      <c r="B543" s="390" t="s">
        <v>30</v>
      </c>
      <c r="C543" s="390" t="s">
        <v>60</v>
      </c>
      <c r="D543" s="390" t="s">
        <v>31</v>
      </c>
      <c r="E543" s="390" t="s">
        <v>477</v>
      </c>
      <c r="F543" s="390" t="s">
        <v>47</v>
      </c>
      <c r="G543" s="67"/>
      <c r="H543" s="114"/>
      <c r="I543" s="95"/>
      <c r="J543" s="95">
        <v>1354.5</v>
      </c>
      <c r="K543" s="95"/>
      <c r="L543" s="95">
        <v>-254.6</v>
      </c>
      <c r="M543" s="497"/>
      <c r="N543" s="418"/>
      <c r="O543" s="378">
        <f t="shared" si="239"/>
        <v>1099.9000000000001</v>
      </c>
      <c r="P543" s="494">
        <f t="shared" si="240"/>
        <v>-7.2110000000000127</v>
      </c>
      <c r="Q543" s="497">
        <f>1099.9-7.211</f>
        <v>1092.6890000000001</v>
      </c>
    </row>
    <row r="544" spans="1:16384" s="34" customFormat="1">
      <c r="A544" s="370" t="s">
        <v>92</v>
      </c>
      <c r="B544" s="390" t="s">
        <v>30</v>
      </c>
      <c r="C544" s="390" t="s">
        <v>60</v>
      </c>
      <c r="D544" s="390" t="s">
        <v>31</v>
      </c>
      <c r="E544" s="390" t="s">
        <v>477</v>
      </c>
      <c r="F544" s="390" t="s">
        <v>93</v>
      </c>
      <c r="G544" s="67"/>
      <c r="H544" s="114"/>
      <c r="I544" s="95"/>
      <c r="J544" s="95">
        <v>445.5</v>
      </c>
      <c r="K544" s="95"/>
      <c r="L544" s="95">
        <v>254.6</v>
      </c>
      <c r="M544" s="497"/>
      <c r="N544" s="418"/>
      <c r="O544" s="378">
        <f t="shared" si="239"/>
        <v>700.1</v>
      </c>
      <c r="P544" s="494">
        <f t="shared" si="240"/>
        <v>7.2110000000000127</v>
      </c>
      <c r="Q544" s="497">
        <f>700.1+7.211</f>
        <v>707.31100000000004</v>
      </c>
    </row>
    <row r="545" spans="1:18">
      <c r="A545" s="405" t="s">
        <v>478</v>
      </c>
      <c r="B545" s="389" t="s">
        <v>30</v>
      </c>
      <c r="C545" s="389" t="s">
        <v>60</v>
      </c>
      <c r="D545" s="389" t="s">
        <v>31</v>
      </c>
      <c r="E545" s="389" t="s">
        <v>479</v>
      </c>
      <c r="F545" s="389"/>
      <c r="G545" s="112">
        <f>G546+G548</f>
        <v>7000</v>
      </c>
      <c r="H545" s="112">
        <f>H546+H548</f>
        <v>-7000</v>
      </c>
      <c r="I545" s="112">
        <f>I546+I548</f>
        <v>5250</v>
      </c>
      <c r="J545" s="112">
        <f>J546+J548</f>
        <v>0</v>
      </c>
      <c r="K545" s="112">
        <f t="shared" ref="K545:P545" si="261">K546+K548</f>
        <v>0</v>
      </c>
      <c r="L545" s="112">
        <f t="shared" si="261"/>
        <v>0</v>
      </c>
      <c r="M545" s="469">
        <f t="shared" si="261"/>
        <v>0</v>
      </c>
      <c r="N545" s="413">
        <f t="shared" si="261"/>
        <v>0</v>
      </c>
      <c r="O545" s="283">
        <f t="shared" si="261"/>
        <v>5250</v>
      </c>
      <c r="P545" s="515">
        <f t="shared" si="261"/>
        <v>1289.9999999999995</v>
      </c>
      <c r="Q545" s="469">
        <f>Q546+Q548</f>
        <v>6540</v>
      </c>
    </row>
    <row r="546" spans="1:18">
      <c r="A546" s="404" t="s">
        <v>478</v>
      </c>
      <c r="B546" s="390" t="s">
        <v>30</v>
      </c>
      <c r="C546" s="390" t="s">
        <v>60</v>
      </c>
      <c r="D546" s="390" t="s">
        <v>31</v>
      </c>
      <c r="E546" s="390" t="s">
        <v>479</v>
      </c>
      <c r="F546" s="390"/>
      <c r="G546" s="67">
        <f>G547</f>
        <v>1474</v>
      </c>
      <c r="H546" s="67">
        <f t="shared" ref="H546:Q546" si="262">H547</f>
        <v>-1474</v>
      </c>
      <c r="I546" s="67">
        <f t="shared" si="262"/>
        <v>1110.4000000000001</v>
      </c>
      <c r="J546" s="67">
        <f t="shared" si="262"/>
        <v>0</v>
      </c>
      <c r="K546" s="67">
        <f t="shared" si="262"/>
        <v>0</v>
      </c>
      <c r="L546" s="67">
        <f t="shared" si="262"/>
        <v>0</v>
      </c>
      <c r="M546" s="503">
        <f t="shared" si="262"/>
        <v>0</v>
      </c>
      <c r="N546" s="422">
        <f t="shared" si="262"/>
        <v>0</v>
      </c>
      <c r="O546" s="377">
        <f t="shared" si="262"/>
        <v>1110.4000000000001</v>
      </c>
      <c r="P546" s="535">
        <f t="shared" si="262"/>
        <v>363.59999999999991</v>
      </c>
      <c r="Q546" s="503">
        <f t="shared" si="262"/>
        <v>1474</v>
      </c>
    </row>
    <row r="547" spans="1:18">
      <c r="A547" s="370" t="s">
        <v>33</v>
      </c>
      <c r="B547" s="390" t="s">
        <v>30</v>
      </c>
      <c r="C547" s="390" t="s">
        <v>60</v>
      </c>
      <c r="D547" s="390" t="s">
        <v>31</v>
      </c>
      <c r="E547" s="390" t="s">
        <v>479</v>
      </c>
      <c r="F547" s="390" t="s">
        <v>209</v>
      </c>
      <c r="G547" s="67">
        <v>1474</v>
      </c>
      <c r="H547" s="114">
        <v>-1474</v>
      </c>
      <c r="I547" s="95">
        <v>1110.4000000000001</v>
      </c>
      <c r="J547" s="95"/>
      <c r="K547" s="95"/>
      <c r="L547" s="95"/>
      <c r="M547" s="497"/>
      <c r="N547" s="418"/>
      <c r="O547" s="378">
        <f t="shared" si="239"/>
        <v>1110.4000000000001</v>
      </c>
      <c r="P547" s="494">
        <f t="shared" si="240"/>
        <v>363.59999999999991</v>
      </c>
      <c r="Q547" s="497">
        <v>1474</v>
      </c>
    </row>
    <row r="548" spans="1:18">
      <c r="A548" s="404" t="s">
        <v>478</v>
      </c>
      <c r="B548" s="390" t="s">
        <v>30</v>
      </c>
      <c r="C548" s="390" t="s">
        <v>60</v>
      </c>
      <c r="D548" s="390" t="s">
        <v>31</v>
      </c>
      <c r="E548" s="390" t="s">
        <v>479</v>
      </c>
      <c r="F548" s="390"/>
      <c r="G548" s="67">
        <f>G549</f>
        <v>5526</v>
      </c>
      <c r="H548" s="67">
        <f t="shared" ref="H548:Q548" si="263">H549</f>
        <v>-5526</v>
      </c>
      <c r="I548" s="67">
        <f t="shared" si="263"/>
        <v>4139.6000000000004</v>
      </c>
      <c r="J548" s="67">
        <f t="shared" si="263"/>
        <v>0</v>
      </c>
      <c r="K548" s="67">
        <f t="shared" si="263"/>
        <v>0</v>
      </c>
      <c r="L548" s="67">
        <f t="shared" si="263"/>
        <v>0</v>
      </c>
      <c r="M548" s="503">
        <f t="shared" si="263"/>
        <v>0</v>
      </c>
      <c r="N548" s="422">
        <f t="shared" si="263"/>
        <v>0</v>
      </c>
      <c r="O548" s="377">
        <f t="shared" si="263"/>
        <v>4139.6000000000004</v>
      </c>
      <c r="P548" s="535">
        <f t="shared" si="263"/>
        <v>926.39999999999964</v>
      </c>
      <c r="Q548" s="503">
        <f t="shared" si="263"/>
        <v>5066</v>
      </c>
    </row>
    <row r="549" spans="1:18">
      <c r="A549" s="370" t="s">
        <v>92</v>
      </c>
      <c r="B549" s="390" t="s">
        <v>30</v>
      </c>
      <c r="C549" s="390" t="s">
        <v>60</v>
      </c>
      <c r="D549" s="390" t="s">
        <v>31</v>
      </c>
      <c r="E549" s="390" t="s">
        <v>479</v>
      </c>
      <c r="F549" s="390" t="s">
        <v>93</v>
      </c>
      <c r="G549" s="67">
        <v>5526</v>
      </c>
      <c r="H549" s="114">
        <v>-5526</v>
      </c>
      <c r="I549" s="95">
        <v>4139.6000000000004</v>
      </c>
      <c r="J549" s="95"/>
      <c r="K549" s="95"/>
      <c r="L549" s="95"/>
      <c r="M549" s="497"/>
      <c r="N549" s="418"/>
      <c r="O549" s="378">
        <f t="shared" si="239"/>
        <v>4139.6000000000004</v>
      </c>
      <c r="P549" s="494">
        <f t="shared" si="240"/>
        <v>926.39999999999964</v>
      </c>
      <c r="Q549" s="497">
        <v>5066</v>
      </c>
    </row>
    <row r="550" spans="1:18" ht="22.5">
      <c r="A550" s="405" t="s">
        <v>480</v>
      </c>
      <c r="B550" s="389" t="s">
        <v>30</v>
      </c>
      <c r="C550" s="389" t="s">
        <v>60</v>
      </c>
      <c r="D550" s="389" t="s">
        <v>31</v>
      </c>
      <c r="E550" s="389" t="s">
        <v>481</v>
      </c>
      <c r="F550" s="389"/>
      <c r="G550" s="112">
        <f>G551+G553</f>
        <v>0</v>
      </c>
      <c r="H550" s="112">
        <f>H551+H553</f>
        <v>7000</v>
      </c>
      <c r="I550" s="112">
        <f>I551+I553</f>
        <v>-5250</v>
      </c>
      <c r="J550" s="112">
        <f>J551+J553</f>
        <v>0</v>
      </c>
      <c r="K550" s="112">
        <f t="shared" ref="K550:Q550" si="264">K551+K553</f>
        <v>0</v>
      </c>
      <c r="L550" s="112">
        <f t="shared" si="264"/>
        <v>0</v>
      </c>
      <c r="M550" s="469">
        <f t="shared" si="264"/>
        <v>0</v>
      </c>
      <c r="N550" s="413">
        <f t="shared" si="264"/>
        <v>0</v>
      </c>
      <c r="O550" s="283">
        <f t="shared" si="264"/>
        <v>1749.9999999999995</v>
      </c>
      <c r="P550" s="515">
        <f t="shared" si="264"/>
        <v>0</v>
      </c>
      <c r="Q550" s="469">
        <f t="shared" si="264"/>
        <v>0</v>
      </c>
      <c r="R550" s="13"/>
    </row>
    <row r="551" spans="1:18">
      <c r="A551" s="404" t="s">
        <v>478</v>
      </c>
      <c r="B551" s="390" t="s">
        <v>30</v>
      </c>
      <c r="C551" s="390" t="s">
        <v>60</v>
      </c>
      <c r="D551" s="390" t="s">
        <v>31</v>
      </c>
      <c r="E551" s="390" t="s">
        <v>481</v>
      </c>
      <c r="F551" s="390"/>
      <c r="G551" s="67">
        <f>G552</f>
        <v>0</v>
      </c>
      <c r="H551" s="67">
        <f>H552</f>
        <v>1474</v>
      </c>
      <c r="I551" s="67">
        <f>I552</f>
        <v>-1110.4000000000001</v>
      </c>
      <c r="J551" s="67">
        <f t="shared" ref="J551:Q551" si="265">J552</f>
        <v>0</v>
      </c>
      <c r="K551" s="67">
        <f t="shared" si="265"/>
        <v>0</v>
      </c>
      <c r="L551" s="67">
        <f t="shared" si="265"/>
        <v>0</v>
      </c>
      <c r="M551" s="503">
        <f t="shared" si="265"/>
        <v>0</v>
      </c>
      <c r="N551" s="424">
        <f t="shared" si="265"/>
        <v>0</v>
      </c>
      <c r="O551" s="67">
        <f t="shared" si="265"/>
        <v>363.59999999999991</v>
      </c>
      <c r="P551" s="535">
        <f t="shared" si="265"/>
        <v>0</v>
      </c>
      <c r="Q551" s="503">
        <f t="shared" si="265"/>
        <v>0</v>
      </c>
    </row>
    <row r="552" spans="1:18">
      <c r="A552" s="370" t="s">
        <v>33</v>
      </c>
      <c r="B552" s="390" t="s">
        <v>30</v>
      </c>
      <c r="C552" s="390" t="s">
        <v>60</v>
      </c>
      <c r="D552" s="390" t="s">
        <v>31</v>
      </c>
      <c r="E552" s="390" t="s">
        <v>481</v>
      </c>
      <c r="F552" s="390" t="s">
        <v>209</v>
      </c>
      <c r="G552" s="67"/>
      <c r="H552" s="114">
        <v>1474</v>
      </c>
      <c r="I552" s="95">
        <v>-1110.4000000000001</v>
      </c>
      <c r="J552" s="95"/>
      <c r="K552" s="95"/>
      <c r="L552" s="95"/>
      <c r="M552" s="497"/>
      <c r="N552" s="418"/>
      <c r="O552" s="378">
        <f t="shared" si="239"/>
        <v>363.59999999999991</v>
      </c>
      <c r="P552" s="494"/>
      <c r="Q552" s="497"/>
    </row>
    <row r="553" spans="1:18">
      <c r="A553" s="404" t="s">
        <v>478</v>
      </c>
      <c r="B553" s="390" t="s">
        <v>30</v>
      </c>
      <c r="C553" s="390" t="s">
        <v>60</v>
      </c>
      <c r="D553" s="390" t="s">
        <v>31</v>
      </c>
      <c r="E553" s="390" t="s">
        <v>481</v>
      </c>
      <c r="F553" s="390"/>
      <c r="G553" s="67">
        <f>G554</f>
        <v>0</v>
      </c>
      <c r="H553" s="67">
        <f>H554</f>
        <v>5526</v>
      </c>
      <c r="I553" s="67">
        <f>I554</f>
        <v>-4139.6000000000004</v>
      </c>
      <c r="J553" s="67">
        <f t="shared" ref="J553:Q553" si="266">J554</f>
        <v>0</v>
      </c>
      <c r="K553" s="67">
        <f t="shared" si="266"/>
        <v>0</v>
      </c>
      <c r="L553" s="67">
        <f t="shared" si="266"/>
        <v>0</v>
      </c>
      <c r="M553" s="503">
        <f t="shared" si="266"/>
        <v>0</v>
      </c>
      <c r="N553" s="424">
        <f t="shared" si="266"/>
        <v>0</v>
      </c>
      <c r="O553" s="67">
        <f t="shared" si="266"/>
        <v>1386.3999999999996</v>
      </c>
      <c r="P553" s="535">
        <f t="shared" si="266"/>
        <v>0</v>
      </c>
      <c r="Q553" s="503">
        <f t="shared" si="266"/>
        <v>0</v>
      </c>
    </row>
    <row r="554" spans="1:18" s="34" customFormat="1" ht="25.5" customHeight="1">
      <c r="A554" s="370" t="s">
        <v>92</v>
      </c>
      <c r="B554" s="390" t="s">
        <v>30</v>
      </c>
      <c r="C554" s="390" t="s">
        <v>60</v>
      </c>
      <c r="D554" s="390" t="s">
        <v>31</v>
      </c>
      <c r="E554" s="390" t="s">
        <v>481</v>
      </c>
      <c r="F554" s="390" t="s">
        <v>93</v>
      </c>
      <c r="G554" s="67"/>
      <c r="H554" s="114">
        <v>5526</v>
      </c>
      <c r="I554" s="95">
        <v>-4139.6000000000004</v>
      </c>
      <c r="J554" s="95"/>
      <c r="K554" s="95"/>
      <c r="L554" s="95"/>
      <c r="M554" s="497"/>
      <c r="N554" s="418"/>
      <c r="O554" s="378">
        <f t="shared" si="239"/>
        <v>1386.3999999999996</v>
      </c>
      <c r="P554" s="494"/>
      <c r="Q554" s="497"/>
    </row>
    <row r="555" spans="1:18" ht="45">
      <c r="A555" s="405" t="s">
        <v>482</v>
      </c>
      <c r="B555" s="389" t="s">
        <v>30</v>
      </c>
      <c r="C555" s="389" t="s">
        <v>60</v>
      </c>
      <c r="D555" s="389" t="s">
        <v>31</v>
      </c>
      <c r="E555" s="389" t="s">
        <v>483</v>
      </c>
      <c r="F555" s="389"/>
      <c r="G555" s="112">
        <f>G556+G557+G559+G560+G561+G558</f>
        <v>105181</v>
      </c>
      <c r="H555" s="112">
        <f>H556+H557+H559+H560+H561+H558</f>
        <v>0</v>
      </c>
      <c r="I555" s="112">
        <f>I556+I557+I559+I560+I561+I558</f>
        <v>12561.441000000001</v>
      </c>
      <c r="J555" s="112">
        <f>J556+J557+J559+J560+J561+J558</f>
        <v>0</v>
      </c>
      <c r="K555" s="112">
        <f t="shared" ref="K555:Q555" si="267">K556+K557+K559+K560+K561+K558</f>
        <v>-83</v>
      </c>
      <c r="L555" s="112">
        <f t="shared" si="267"/>
        <v>0</v>
      </c>
      <c r="M555" s="469">
        <f t="shared" si="267"/>
        <v>0</v>
      </c>
      <c r="N555" s="413">
        <f t="shared" si="267"/>
        <v>0</v>
      </c>
      <c r="O555" s="283">
        <f t="shared" si="267"/>
        <v>117659.44100000001</v>
      </c>
      <c r="P555" s="515">
        <f t="shared" si="267"/>
        <v>11559.630000000006</v>
      </c>
      <c r="Q555" s="469">
        <f t="shared" si="267"/>
        <v>129219.071</v>
      </c>
    </row>
    <row r="556" spans="1:18">
      <c r="A556" s="370" t="s">
        <v>33</v>
      </c>
      <c r="B556" s="390" t="s">
        <v>30</v>
      </c>
      <c r="C556" s="390" t="s">
        <v>60</v>
      </c>
      <c r="D556" s="390" t="s">
        <v>31</v>
      </c>
      <c r="E556" s="390" t="s">
        <v>483</v>
      </c>
      <c r="F556" s="390" t="s">
        <v>209</v>
      </c>
      <c r="G556" s="67">
        <v>65844</v>
      </c>
      <c r="H556" s="114"/>
      <c r="I556" s="95">
        <v>12561.441000000001</v>
      </c>
      <c r="J556" s="95"/>
      <c r="K556" s="95">
        <v>-66.099999999999994</v>
      </c>
      <c r="L556" s="95"/>
      <c r="M556" s="497"/>
      <c r="N556" s="418"/>
      <c r="O556" s="378">
        <f t="shared" si="239"/>
        <v>78339.341</v>
      </c>
      <c r="P556" s="494">
        <f>Q556-O556</f>
        <v>11559.630000000005</v>
      </c>
      <c r="Q556" s="497">
        <v>89898.971000000005</v>
      </c>
    </row>
    <row r="557" spans="1:18">
      <c r="A557" s="395" t="s">
        <v>38</v>
      </c>
      <c r="B557" s="390" t="s">
        <v>30</v>
      </c>
      <c r="C557" s="390" t="s">
        <v>60</v>
      </c>
      <c r="D557" s="390" t="s">
        <v>31</v>
      </c>
      <c r="E557" s="390" t="s">
        <v>483</v>
      </c>
      <c r="F557" s="390" t="s">
        <v>83</v>
      </c>
      <c r="G557" s="67">
        <v>1965.6</v>
      </c>
      <c r="H557" s="114"/>
      <c r="I557" s="95"/>
      <c r="J557" s="95"/>
      <c r="K557" s="95"/>
      <c r="L557" s="95">
        <v>-201</v>
      </c>
      <c r="M557" s="497"/>
      <c r="N557" s="418"/>
      <c r="O557" s="378">
        <f t="shared" si="239"/>
        <v>1764.6</v>
      </c>
      <c r="P557" s="494">
        <f t="shared" si="240"/>
        <v>-731.10099999999989</v>
      </c>
      <c r="Q557" s="497">
        <v>1033.499</v>
      </c>
    </row>
    <row r="558" spans="1:18" ht="22.5">
      <c r="A558" s="395" t="s">
        <v>44</v>
      </c>
      <c r="B558" s="390" t="s">
        <v>30</v>
      </c>
      <c r="C558" s="390" t="s">
        <v>60</v>
      </c>
      <c r="D558" s="390" t="s">
        <v>31</v>
      </c>
      <c r="E558" s="390" t="s">
        <v>483</v>
      </c>
      <c r="F558" s="390" t="s">
        <v>45</v>
      </c>
      <c r="G558" s="67">
        <v>527.5</v>
      </c>
      <c r="H558" s="114"/>
      <c r="I558" s="95"/>
      <c r="J558" s="95"/>
      <c r="K558" s="95"/>
      <c r="L558" s="95">
        <v>55</v>
      </c>
      <c r="M558" s="497"/>
      <c r="N558" s="418"/>
      <c r="O558" s="378">
        <f t="shared" si="239"/>
        <v>582.5</v>
      </c>
      <c r="P558" s="494">
        <f t="shared" si="240"/>
        <v>523.71199999999999</v>
      </c>
      <c r="Q558" s="497">
        <v>1106.212</v>
      </c>
    </row>
    <row r="559" spans="1:18">
      <c r="A559" s="395" t="s">
        <v>46</v>
      </c>
      <c r="B559" s="390" t="s">
        <v>30</v>
      </c>
      <c r="C559" s="390" t="s">
        <v>60</v>
      </c>
      <c r="D559" s="390" t="s">
        <v>31</v>
      </c>
      <c r="E559" s="390" t="s">
        <v>483</v>
      </c>
      <c r="F559" s="390" t="s">
        <v>47</v>
      </c>
      <c r="G559" s="67">
        <v>35478.9</v>
      </c>
      <c r="H559" s="114"/>
      <c r="I559" s="95"/>
      <c r="J559" s="95"/>
      <c r="K559" s="95">
        <v>-16.899999999999999</v>
      </c>
      <c r="L559" s="95">
        <f>-55+201</f>
        <v>146</v>
      </c>
      <c r="M559" s="497"/>
      <c r="N559" s="418"/>
      <c r="O559" s="378">
        <f t="shared" ref="O559:O621" si="268">I559+H559+G559+J559+K559+L559+M559+N559</f>
        <v>35608</v>
      </c>
      <c r="P559" s="494">
        <f t="shared" si="240"/>
        <v>277.38900000000285</v>
      </c>
      <c r="Q559" s="497">
        <v>35885.389000000003</v>
      </c>
    </row>
    <row r="560" spans="1:18">
      <c r="A560" s="394" t="s">
        <v>48</v>
      </c>
      <c r="B560" s="390" t="s">
        <v>30</v>
      </c>
      <c r="C560" s="390" t="s">
        <v>60</v>
      </c>
      <c r="D560" s="390" t="s">
        <v>31</v>
      </c>
      <c r="E560" s="390" t="s">
        <v>483</v>
      </c>
      <c r="F560" s="390" t="s">
        <v>49</v>
      </c>
      <c r="G560" s="67">
        <v>1225</v>
      </c>
      <c r="H560" s="114"/>
      <c r="I560" s="95"/>
      <c r="J560" s="95"/>
      <c r="K560" s="95"/>
      <c r="L560" s="95"/>
      <c r="M560" s="497"/>
      <c r="N560" s="418"/>
      <c r="O560" s="378">
        <f t="shared" si="268"/>
        <v>1225</v>
      </c>
      <c r="P560" s="494">
        <f t="shared" si="240"/>
        <v>10</v>
      </c>
      <c r="Q560" s="497">
        <v>1235</v>
      </c>
    </row>
    <row r="561" spans="1:17" s="34" customFormat="1">
      <c r="A561" s="394" t="s">
        <v>50</v>
      </c>
      <c r="B561" s="390" t="s">
        <v>30</v>
      </c>
      <c r="C561" s="390" t="s">
        <v>60</v>
      </c>
      <c r="D561" s="390" t="s">
        <v>31</v>
      </c>
      <c r="E561" s="390" t="s">
        <v>483</v>
      </c>
      <c r="F561" s="390" t="s">
        <v>51</v>
      </c>
      <c r="G561" s="67">
        <v>140</v>
      </c>
      <c r="H561" s="114"/>
      <c r="I561" s="95"/>
      <c r="J561" s="95"/>
      <c r="K561" s="95"/>
      <c r="L561" s="95"/>
      <c r="M561" s="497"/>
      <c r="N561" s="418"/>
      <c r="O561" s="378">
        <f t="shared" si="268"/>
        <v>140</v>
      </c>
      <c r="P561" s="494">
        <f t="shared" si="240"/>
        <v>-80</v>
      </c>
      <c r="Q561" s="497">
        <v>60</v>
      </c>
    </row>
    <row r="562" spans="1:17" ht="22.5">
      <c r="A562" s="388" t="s">
        <v>484</v>
      </c>
      <c r="B562" s="389" t="s">
        <v>30</v>
      </c>
      <c r="C562" s="389" t="s">
        <v>60</v>
      </c>
      <c r="D562" s="389" t="s">
        <v>31</v>
      </c>
      <c r="E562" s="389" t="s">
        <v>481</v>
      </c>
      <c r="F562" s="389"/>
      <c r="G562" s="363">
        <f>G563+G567</f>
        <v>353893</v>
      </c>
      <c r="H562" s="363">
        <f>H563+H567</f>
        <v>0</v>
      </c>
      <c r="I562" s="363">
        <f>I563+I567</f>
        <v>66087.8465</v>
      </c>
      <c r="J562" s="363">
        <f>J563+J567</f>
        <v>0</v>
      </c>
      <c r="K562" s="363">
        <f t="shared" ref="K562:Q562" si="269">K563+K567</f>
        <v>0</v>
      </c>
      <c r="L562" s="363">
        <f t="shared" si="269"/>
        <v>53723.6535</v>
      </c>
      <c r="M562" s="487">
        <f t="shared" si="269"/>
        <v>0</v>
      </c>
      <c r="N562" s="416">
        <f t="shared" si="269"/>
        <v>0</v>
      </c>
      <c r="O562" s="381">
        <f t="shared" si="269"/>
        <v>473704.5</v>
      </c>
      <c r="P562" s="536">
        <f t="shared" si="269"/>
        <v>6208.0000000000182</v>
      </c>
      <c r="Q562" s="487">
        <f t="shared" si="269"/>
        <v>479912.5</v>
      </c>
    </row>
    <row r="563" spans="1:17">
      <c r="A563" s="398" t="s">
        <v>485</v>
      </c>
      <c r="B563" s="390" t="s">
        <v>30</v>
      </c>
      <c r="C563" s="390" t="s">
        <v>60</v>
      </c>
      <c r="D563" s="390" t="s">
        <v>31</v>
      </c>
      <c r="E563" s="390" t="s">
        <v>481</v>
      </c>
      <c r="F563" s="390"/>
      <c r="G563" s="67">
        <f>G564+G566+G565</f>
        <v>64094.200000000004</v>
      </c>
      <c r="H563" s="67">
        <f>H564+H566+H565</f>
        <v>0</v>
      </c>
      <c r="I563" s="67">
        <f>I564+I566+I565</f>
        <v>12048.246500000001</v>
      </c>
      <c r="J563" s="67">
        <f t="shared" ref="J563:Q563" si="270">J564+J566+J565</f>
        <v>0</v>
      </c>
      <c r="K563" s="67">
        <f t="shared" si="270"/>
        <v>0</v>
      </c>
      <c r="L563" s="67">
        <f t="shared" si="270"/>
        <v>0</v>
      </c>
      <c r="M563" s="503">
        <f t="shared" si="270"/>
        <v>0</v>
      </c>
      <c r="N563" s="422">
        <f t="shared" si="270"/>
        <v>0</v>
      </c>
      <c r="O563" s="378">
        <f t="shared" si="270"/>
        <v>76142.446500000005</v>
      </c>
      <c r="P563" s="537">
        <f t="shared" si="270"/>
        <v>12774.451709999994</v>
      </c>
      <c r="Q563" s="503">
        <f t="shared" si="270"/>
        <v>88916.898209999999</v>
      </c>
    </row>
    <row r="564" spans="1:17">
      <c r="A564" s="370" t="s">
        <v>33</v>
      </c>
      <c r="B564" s="390" t="s">
        <v>30</v>
      </c>
      <c r="C564" s="390" t="s">
        <v>60</v>
      </c>
      <c r="D564" s="390" t="s">
        <v>31</v>
      </c>
      <c r="E564" s="390" t="s">
        <v>481</v>
      </c>
      <c r="F564" s="390" t="s">
        <v>209</v>
      </c>
      <c r="G564" s="67">
        <v>61286.3</v>
      </c>
      <c r="H564" s="114"/>
      <c r="I564" s="95">
        <f>144.2+11903.9465</f>
        <v>12048.146500000001</v>
      </c>
      <c r="J564" s="95"/>
      <c r="K564" s="95"/>
      <c r="L564" s="95"/>
      <c r="M564" s="497"/>
      <c r="N564" s="418"/>
      <c r="O564" s="378">
        <f t="shared" si="268"/>
        <v>73334.446500000005</v>
      </c>
      <c r="P564" s="494">
        <f t="shared" ref="P564:P572" si="271">Q564-O564</f>
        <v>12774.451709999994</v>
      </c>
      <c r="Q564" s="497">
        <f>86039.795+69.10321</f>
        <v>86108.898209999999</v>
      </c>
    </row>
    <row r="565" spans="1:17" ht="22.5">
      <c r="A565" s="395" t="s">
        <v>44</v>
      </c>
      <c r="B565" s="390" t="s">
        <v>30</v>
      </c>
      <c r="C565" s="390" t="s">
        <v>60</v>
      </c>
      <c r="D565" s="390" t="s">
        <v>31</v>
      </c>
      <c r="E565" s="390" t="s">
        <v>481</v>
      </c>
      <c r="F565" s="390" t="s">
        <v>45</v>
      </c>
      <c r="G565" s="67">
        <v>791</v>
      </c>
      <c r="H565" s="114"/>
      <c r="I565" s="95"/>
      <c r="J565" s="95"/>
      <c r="K565" s="95"/>
      <c r="L565" s="95">
        <v>26.666709999999998</v>
      </c>
      <c r="M565" s="497"/>
      <c r="N565" s="418"/>
      <c r="O565" s="378">
        <f t="shared" si="268"/>
        <v>817.66670999999997</v>
      </c>
      <c r="P565" s="494">
        <f t="shared" si="271"/>
        <v>134.98829000000001</v>
      </c>
      <c r="Q565" s="497">
        <v>952.65499999999997</v>
      </c>
    </row>
    <row r="566" spans="1:17">
      <c r="A566" s="395" t="s">
        <v>46</v>
      </c>
      <c r="B566" s="390" t="s">
        <v>30</v>
      </c>
      <c r="C566" s="390" t="s">
        <v>60</v>
      </c>
      <c r="D566" s="390" t="s">
        <v>31</v>
      </c>
      <c r="E566" s="390" t="s">
        <v>481</v>
      </c>
      <c r="F566" s="390" t="s">
        <v>47</v>
      </c>
      <c r="G566" s="67">
        <v>2016.9</v>
      </c>
      <c r="H566" s="114"/>
      <c r="I566" s="95">
        <v>0.1</v>
      </c>
      <c r="J566" s="95"/>
      <c r="K566" s="95"/>
      <c r="L566" s="95">
        <v>-26.666709999999998</v>
      </c>
      <c r="M566" s="497"/>
      <c r="N566" s="418"/>
      <c r="O566" s="378">
        <f t="shared" si="268"/>
        <v>1990.33329</v>
      </c>
      <c r="P566" s="494">
        <f t="shared" si="271"/>
        <v>-134.98829000000001</v>
      </c>
      <c r="Q566" s="497">
        <v>1855.345</v>
      </c>
    </row>
    <row r="567" spans="1:17">
      <c r="A567" s="398" t="s">
        <v>485</v>
      </c>
      <c r="B567" s="390" t="s">
        <v>30</v>
      </c>
      <c r="C567" s="390" t="s">
        <v>60</v>
      </c>
      <c r="D567" s="390" t="s">
        <v>31</v>
      </c>
      <c r="E567" s="390" t="s">
        <v>481</v>
      </c>
      <c r="F567" s="390"/>
      <c r="G567" s="67">
        <f>G568+G569</f>
        <v>289798.8</v>
      </c>
      <c r="H567" s="67">
        <f>H568+H569</f>
        <v>0</v>
      </c>
      <c r="I567" s="67">
        <f>I568+I569</f>
        <v>54039.6</v>
      </c>
      <c r="J567" s="67">
        <f t="shared" ref="J567:Q567" si="272">J568+J569</f>
        <v>0</v>
      </c>
      <c r="K567" s="67">
        <f t="shared" si="272"/>
        <v>0</v>
      </c>
      <c r="L567" s="67">
        <f t="shared" si="272"/>
        <v>53723.6535</v>
      </c>
      <c r="M567" s="503">
        <f t="shared" si="272"/>
        <v>0</v>
      </c>
      <c r="N567" s="422">
        <f t="shared" si="272"/>
        <v>0</v>
      </c>
      <c r="O567" s="378">
        <f t="shared" si="272"/>
        <v>397562.05349999998</v>
      </c>
      <c r="P567" s="537">
        <f t="shared" si="272"/>
        <v>-6566.4517099999757</v>
      </c>
      <c r="Q567" s="503">
        <f t="shared" si="272"/>
        <v>390995.60178999999</v>
      </c>
    </row>
    <row r="568" spans="1:17" ht="33.75">
      <c r="A568" s="395" t="s">
        <v>98</v>
      </c>
      <c r="B568" s="390" t="s">
        <v>30</v>
      </c>
      <c r="C568" s="390" t="s">
        <v>60</v>
      </c>
      <c r="D568" s="390" t="s">
        <v>31</v>
      </c>
      <c r="E568" s="390" t="s">
        <v>481</v>
      </c>
      <c r="F568" s="390" t="s">
        <v>99</v>
      </c>
      <c r="G568" s="67">
        <v>289798.8</v>
      </c>
      <c r="H568" s="114">
        <v>-1977.5</v>
      </c>
      <c r="I568" s="95">
        <f>280.2+53759.4</f>
        <v>54039.6</v>
      </c>
      <c r="J568" s="95"/>
      <c r="K568" s="95"/>
      <c r="L568" s="95">
        <v>53723.6535</v>
      </c>
      <c r="M568" s="497"/>
      <c r="N568" s="418"/>
      <c r="O568" s="378">
        <f t="shared" si="268"/>
        <v>395584.55349999998</v>
      </c>
      <c r="P568" s="494">
        <f t="shared" si="271"/>
        <v>-6697.5484999999753</v>
      </c>
      <c r="Q568" s="497">
        <v>388887.005</v>
      </c>
    </row>
    <row r="569" spans="1:17" s="23" customFormat="1">
      <c r="A569" s="370" t="s">
        <v>92</v>
      </c>
      <c r="B569" s="390" t="s">
        <v>30</v>
      </c>
      <c r="C569" s="390" t="s">
        <v>60</v>
      </c>
      <c r="D569" s="390" t="s">
        <v>31</v>
      </c>
      <c r="E569" s="390" t="s">
        <v>481</v>
      </c>
      <c r="F569" s="390" t="s">
        <v>93</v>
      </c>
      <c r="G569" s="67"/>
      <c r="H569" s="114">
        <v>1977.5</v>
      </c>
      <c r="I569" s="95"/>
      <c r="J569" s="95"/>
      <c r="K569" s="95"/>
      <c r="L569" s="95"/>
      <c r="M569" s="497"/>
      <c r="N569" s="418"/>
      <c r="O569" s="378">
        <f t="shared" si="268"/>
        <v>1977.5</v>
      </c>
      <c r="P569" s="494">
        <f t="shared" si="271"/>
        <v>131.0967899999996</v>
      </c>
      <c r="Q569" s="497">
        <f>2177.7-69.10321</f>
        <v>2108.5967899999996</v>
      </c>
    </row>
    <row r="570" spans="1:17" ht="22.5">
      <c r="A570" s="403" t="s">
        <v>486</v>
      </c>
      <c r="B570" s="389" t="s">
        <v>30</v>
      </c>
      <c r="C570" s="389" t="s">
        <v>60</v>
      </c>
      <c r="D570" s="389" t="s">
        <v>31</v>
      </c>
      <c r="E570" s="389" t="s">
        <v>487</v>
      </c>
      <c r="F570" s="389"/>
      <c r="G570" s="112">
        <f>G571+G572</f>
        <v>0</v>
      </c>
      <c r="H570" s="112">
        <f>H571+H572</f>
        <v>3481.3000400000001</v>
      </c>
      <c r="I570" s="112">
        <f>I571+I572</f>
        <v>6121.8209999999999</v>
      </c>
      <c r="J570" s="112">
        <f>J571+J572</f>
        <v>0</v>
      </c>
      <c r="K570" s="112">
        <f t="shared" ref="K570:Q570" si="273">K571+K572</f>
        <v>0</v>
      </c>
      <c r="L570" s="112">
        <f t="shared" si="273"/>
        <v>217.30842000000001</v>
      </c>
      <c r="M570" s="469">
        <f t="shared" si="273"/>
        <v>0</v>
      </c>
      <c r="N570" s="413">
        <f t="shared" si="273"/>
        <v>0</v>
      </c>
      <c r="O570" s="283">
        <f t="shared" si="273"/>
        <v>9820.4294599999994</v>
      </c>
      <c r="P570" s="515">
        <f t="shared" si="273"/>
        <v>106.16148000000021</v>
      </c>
      <c r="Q570" s="469">
        <f t="shared" si="273"/>
        <v>9926.59094</v>
      </c>
    </row>
    <row r="571" spans="1:17">
      <c r="A571" s="395" t="s">
        <v>38</v>
      </c>
      <c r="B571" s="390" t="s">
        <v>30</v>
      </c>
      <c r="C571" s="390" t="s">
        <v>60</v>
      </c>
      <c r="D571" s="390" t="s">
        <v>31</v>
      </c>
      <c r="E571" s="390" t="s">
        <v>487</v>
      </c>
      <c r="F571" s="390" t="s">
        <v>83</v>
      </c>
      <c r="G571" s="67"/>
      <c r="H571" s="114">
        <v>1972.2185999999999</v>
      </c>
      <c r="I571" s="95">
        <f>1783.054+9.1</f>
        <v>1792.154</v>
      </c>
      <c r="J571" s="95"/>
      <c r="K571" s="95"/>
      <c r="L571" s="95"/>
      <c r="M571" s="497"/>
      <c r="N571" s="418"/>
      <c r="O571" s="378">
        <f t="shared" si="268"/>
        <v>3764.3725999999997</v>
      </c>
      <c r="P571" s="494">
        <f t="shared" si="271"/>
        <v>106.16148000000021</v>
      </c>
      <c r="Q571" s="497">
        <v>3870.5340799999999</v>
      </c>
    </row>
    <row r="572" spans="1:17" s="34" customFormat="1">
      <c r="A572" s="370" t="s">
        <v>92</v>
      </c>
      <c r="B572" s="390" t="s">
        <v>30</v>
      </c>
      <c r="C572" s="390" t="s">
        <v>60</v>
      </c>
      <c r="D572" s="390" t="s">
        <v>31</v>
      </c>
      <c r="E572" s="390" t="s">
        <v>487</v>
      </c>
      <c r="F572" s="390" t="s">
        <v>93</v>
      </c>
      <c r="G572" s="67"/>
      <c r="H572" s="114">
        <v>1509.0814399999999</v>
      </c>
      <c r="I572" s="95">
        <f>3727.402+602.265</f>
        <v>4329.6670000000004</v>
      </c>
      <c r="J572" s="95"/>
      <c r="K572" s="95"/>
      <c r="L572" s="95">
        <v>217.30842000000001</v>
      </c>
      <c r="M572" s="497"/>
      <c r="N572" s="418"/>
      <c r="O572" s="378">
        <f t="shared" si="268"/>
        <v>6056.0568600000006</v>
      </c>
      <c r="P572" s="494">
        <f t="shared" si="271"/>
        <v>0</v>
      </c>
      <c r="Q572" s="497">
        <v>6056.0568599999997</v>
      </c>
    </row>
    <row r="573" spans="1:17" ht="22.5">
      <c r="A573" s="388" t="s">
        <v>488</v>
      </c>
      <c r="B573" s="389" t="s">
        <v>30</v>
      </c>
      <c r="C573" s="389" t="s">
        <v>60</v>
      </c>
      <c r="D573" s="389" t="s">
        <v>31</v>
      </c>
      <c r="E573" s="389" t="s">
        <v>489</v>
      </c>
      <c r="F573" s="389"/>
      <c r="G573" s="112">
        <f>G577+G574+G575+G578+G579+G576</f>
        <v>114014.00000000001</v>
      </c>
      <c r="H573" s="112">
        <f>H577+H574+H575+H578+H579+H576</f>
        <v>0</v>
      </c>
      <c r="I573" s="112">
        <f>I577+I574+I575+I578+I579+I576</f>
        <v>2311.962</v>
      </c>
      <c r="J573" s="112">
        <f>J577+J574+J575+J578+J579+J576</f>
        <v>0</v>
      </c>
      <c r="K573" s="112">
        <f t="shared" ref="K573:Q573" si="274">K577+K574+K575+K578+K579+K576</f>
        <v>0</v>
      </c>
      <c r="L573" s="112">
        <f t="shared" si="274"/>
        <v>0</v>
      </c>
      <c r="M573" s="469">
        <f t="shared" si="274"/>
        <v>0</v>
      </c>
      <c r="N573" s="413">
        <f t="shared" si="274"/>
        <v>0</v>
      </c>
      <c r="O573" s="283">
        <f t="shared" si="274"/>
        <v>116325.96200000001</v>
      </c>
      <c r="P573" s="515">
        <f t="shared" si="274"/>
        <v>-353.19582999999807</v>
      </c>
      <c r="Q573" s="469">
        <f t="shared" si="274"/>
        <v>122294.88200000001</v>
      </c>
    </row>
    <row r="574" spans="1:17">
      <c r="A574" s="370" t="s">
        <v>33</v>
      </c>
      <c r="B574" s="390" t="s">
        <v>30</v>
      </c>
      <c r="C574" s="390" t="s">
        <v>60</v>
      </c>
      <c r="D574" s="390" t="s">
        <v>31</v>
      </c>
      <c r="E574" s="390" t="s">
        <v>489</v>
      </c>
      <c r="F574" s="390" t="s">
        <v>209</v>
      </c>
      <c r="G574" s="67">
        <v>53804.535000000003</v>
      </c>
      <c r="H574" s="114"/>
      <c r="I574" s="95">
        <v>2311.962</v>
      </c>
      <c r="J574" s="95"/>
      <c r="K574" s="95"/>
      <c r="L574" s="95"/>
      <c r="M574" s="497"/>
      <c r="N574" s="418"/>
      <c r="O574" s="378">
        <f t="shared" si="268"/>
        <v>56116.497000000003</v>
      </c>
      <c r="P574" s="370"/>
      <c r="Q574" s="497">
        <v>62085.417000000001</v>
      </c>
    </row>
    <row r="575" spans="1:17">
      <c r="A575" s="395" t="s">
        <v>38</v>
      </c>
      <c r="B575" s="390" t="s">
        <v>30</v>
      </c>
      <c r="C575" s="390" t="s">
        <v>60</v>
      </c>
      <c r="D575" s="390" t="s">
        <v>31</v>
      </c>
      <c r="E575" s="390" t="s">
        <v>489</v>
      </c>
      <c r="F575" s="390" t="s">
        <v>83</v>
      </c>
      <c r="G575" s="67">
        <v>3003.2550000000001</v>
      </c>
      <c r="H575" s="114"/>
      <c r="I575" s="95">
        <f>25.5</f>
        <v>25.5</v>
      </c>
      <c r="J575" s="95"/>
      <c r="K575" s="95"/>
      <c r="L575" s="95">
        <v>15</v>
      </c>
      <c r="M575" s="497"/>
      <c r="N575" s="418"/>
      <c r="O575" s="378">
        <f t="shared" si="268"/>
        <v>3043.7550000000001</v>
      </c>
      <c r="P575" s="370"/>
      <c r="Q575" s="497">
        <v>3396.9508300000002</v>
      </c>
    </row>
    <row r="576" spans="1:17" ht="22.5">
      <c r="A576" s="395" t="s">
        <v>44</v>
      </c>
      <c r="B576" s="390" t="s">
        <v>30</v>
      </c>
      <c r="C576" s="390" t="s">
        <v>60</v>
      </c>
      <c r="D576" s="390" t="s">
        <v>31</v>
      </c>
      <c r="E576" s="390" t="s">
        <v>489</v>
      </c>
      <c r="F576" s="390" t="s">
        <v>45</v>
      </c>
      <c r="G576" s="67">
        <v>829.20500000000004</v>
      </c>
      <c r="H576" s="114"/>
      <c r="I576" s="95"/>
      <c r="J576" s="95"/>
      <c r="K576" s="95"/>
      <c r="L576" s="95">
        <v>60</v>
      </c>
      <c r="M576" s="497"/>
      <c r="N576" s="418"/>
      <c r="O576" s="378">
        <f>I576+H576+G576+J576+K576+L576+M576+N576</f>
        <v>889.20500000000004</v>
      </c>
      <c r="P576" s="494">
        <f>Q576-O576</f>
        <v>-109.55154000000005</v>
      </c>
      <c r="Q576" s="497">
        <v>779.65346</v>
      </c>
    </row>
    <row r="577" spans="1:17">
      <c r="A577" s="395" t="s">
        <v>46</v>
      </c>
      <c r="B577" s="390" t="s">
        <v>30</v>
      </c>
      <c r="C577" s="390" t="s">
        <v>60</v>
      </c>
      <c r="D577" s="390" t="s">
        <v>31</v>
      </c>
      <c r="E577" s="390" t="s">
        <v>489</v>
      </c>
      <c r="F577" s="390" t="s">
        <v>47</v>
      </c>
      <c r="G577" s="67">
        <v>55142.080999999998</v>
      </c>
      <c r="H577" s="114"/>
      <c r="I577" s="95">
        <v>-30.5</v>
      </c>
      <c r="J577" s="95"/>
      <c r="K577" s="95"/>
      <c r="L577" s="95">
        <f>-15-10-81</f>
        <v>-106</v>
      </c>
      <c r="M577" s="497"/>
      <c r="N577" s="418"/>
      <c r="O577" s="378">
        <f t="shared" si="268"/>
        <v>55005.580999999998</v>
      </c>
      <c r="P577" s="494">
        <f t="shared" ref="P577:P639" si="275">Q577-O577</f>
        <v>-78.538099999997939</v>
      </c>
      <c r="Q577" s="497">
        <v>54927.0429</v>
      </c>
    </row>
    <row r="578" spans="1:17">
      <c r="A578" s="394" t="s">
        <v>48</v>
      </c>
      <c r="B578" s="390" t="s">
        <v>30</v>
      </c>
      <c r="C578" s="390" t="s">
        <v>60</v>
      </c>
      <c r="D578" s="390" t="s">
        <v>31</v>
      </c>
      <c r="E578" s="390" t="s">
        <v>489</v>
      </c>
      <c r="F578" s="390" t="s">
        <v>49</v>
      </c>
      <c r="G578" s="67">
        <v>1212.7380000000001</v>
      </c>
      <c r="H578" s="114"/>
      <c r="I578" s="95"/>
      <c r="J578" s="95"/>
      <c r="K578" s="95"/>
      <c r="L578" s="95"/>
      <c r="M578" s="497"/>
      <c r="N578" s="418"/>
      <c r="O578" s="378">
        <f t="shared" si="268"/>
        <v>1212.7380000000001</v>
      </c>
      <c r="P578" s="494">
        <f t="shared" si="275"/>
        <v>-163.44900000000007</v>
      </c>
      <c r="Q578" s="497">
        <v>1049.289</v>
      </c>
    </row>
    <row r="579" spans="1:17">
      <c r="A579" s="394" t="s">
        <v>50</v>
      </c>
      <c r="B579" s="390" t="s">
        <v>30</v>
      </c>
      <c r="C579" s="390" t="s">
        <v>60</v>
      </c>
      <c r="D579" s="390" t="s">
        <v>31</v>
      </c>
      <c r="E579" s="390" t="s">
        <v>489</v>
      </c>
      <c r="F579" s="390" t="s">
        <v>51</v>
      </c>
      <c r="G579" s="67">
        <v>22.186</v>
      </c>
      <c r="H579" s="114"/>
      <c r="I579" s="95">
        <v>5</v>
      </c>
      <c r="J579" s="95"/>
      <c r="K579" s="95"/>
      <c r="L579" s="95">
        <f>10+21</f>
        <v>31</v>
      </c>
      <c r="M579" s="497"/>
      <c r="N579" s="418"/>
      <c r="O579" s="378">
        <f t="shared" si="268"/>
        <v>58.186</v>
      </c>
      <c r="P579" s="494">
        <f t="shared" si="275"/>
        <v>-1.6571899999999999</v>
      </c>
      <c r="Q579" s="497">
        <v>56.52881</v>
      </c>
    </row>
    <row r="580" spans="1:17" ht="22.5">
      <c r="A580" s="403" t="s">
        <v>393</v>
      </c>
      <c r="B580" s="389" t="s">
        <v>30</v>
      </c>
      <c r="C580" s="389" t="s">
        <v>60</v>
      </c>
      <c r="D580" s="389" t="s">
        <v>31</v>
      </c>
      <c r="E580" s="389" t="s">
        <v>394</v>
      </c>
      <c r="F580" s="389"/>
      <c r="G580" s="112">
        <f>G581+G582</f>
        <v>0</v>
      </c>
      <c r="H580" s="112">
        <f t="shared" ref="H580:Q580" si="276">H581+H582</f>
        <v>0</v>
      </c>
      <c r="I580" s="112">
        <f t="shared" si="276"/>
        <v>0</v>
      </c>
      <c r="J580" s="112">
        <f t="shared" si="276"/>
        <v>0</v>
      </c>
      <c r="K580" s="112">
        <f t="shared" si="276"/>
        <v>2200</v>
      </c>
      <c r="L580" s="112">
        <f t="shared" si="276"/>
        <v>0</v>
      </c>
      <c r="M580" s="469">
        <f t="shared" si="276"/>
        <v>0</v>
      </c>
      <c r="N580" s="413">
        <f t="shared" si="276"/>
        <v>0</v>
      </c>
      <c r="O580" s="283">
        <f t="shared" si="276"/>
        <v>2200</v>
      </c>
      <c r="P580" s="515">
        <f t="shared" si="276"/>
        <v>0</v>
      </c>
      <c r="Q580" s="469">
        <f t="shared" si="276"/>
        <v>2200</v>
      </c>
    </row>
    <row r="581" spans="1:17">
      <c r="A581" s="395" t="s">
        <v>46</v>
      </c>
      <c r="B581" s="390" t="s">
        <v>30</v>
      </c>
      <c r="C581" s="390" t="s">
        <v>60</v>
      </c>
      <c r="D581" s="390" t="s">
        <v>31</v>
      </c>
      <c r="E581" s="390" t="s">
        <v>394</v>
      </c>
      <c r="F581" s="390" t="s">
        <v>47</v>
      </c>
      <c r="G581" s="67"/>
      <c r="H581" s="114"/>
      <c r="I581" s="95"/>
      <c r="J581" s="95"/>
      <c r="K581" s="95">
        <f>365.878-24.777</f>
        <v>341.101</v>
      </c>
      <c r="L581" s="95"/>
      <c r="M581" s="497"/>
      <c r="N581" s="418"/>
      <c r="O581" s="378">
        <f t="shared" si="268"/>
        <v>341.101</v>
      </c>
      <c r="P581" s="494">
        <f t="shared" si="275"/>
        <v>0</v>
      </c>
      <c r="Q581" s="497">
        <v>341.101</v>
      </c>
    </row>
    <row r="582" spans="1:17" s="23" customFormat="1">
      <c r="A582" s="370" t="s">
        <v>92</v>
      </c>
      <c r="B582" s="390" t="s">
        <v>30</v>
      </c>
      <c r="C582" s="390" t="s">
        <v>60</v>
      </c>
      <c r="D582" s="390" t="s">
        <v>31</v>
      </c>
      <c r="E582" s="390" t="s">
        <v>394</v>
      </c>
      <c r="F582" s="390" t="s">
        <v>93</v>
      </c>
      <c r="G582" s="67"/>
      <c r="H582" s="114"/>
      <c r="I582" s="95"/>
      <c r="J582" s="95"/>
      <c r="K582" s="95">
        <f>1834.122+24.777</f>
        <v>1858.8990000000001</v>
      </c>
      <c r="L582" s="95"/>
      <c r="M582" s="497"/>
      <c r="N582" s="418"/>
      <c r="O582" s="378">
        <f t="shared" si="268"/>
        <v>1858.8990000000001</v>
      </c>
      <c r="P582" s="494">
        <f t="shared" si="275"/>
        <v>0</v>
      </c>
      <c r="Q582" s="497">
        <v>1858.8989999999999</v>
      </c>
    </row>
    <row r="583" spans="1:17" ht="22.5">
      <c r="A583" s="403" t="s">
        <v>395</v>
      </c>
      <c r="B583" s="389" t="s">
        <v>30</v>
      </c>
      <c r="C583" s="389" t="s">
        <v>60</v>
      </c>
      <c r="D583" s="389" t="s">
        <v>31</v>
      </c>
      <c r="E583" s="389" t="s">
        <v>396</v>
      </c>
      <c r="F583" s="389"/>
      <c r="G583" s="112">
        <f>G584+G585</f>
        <v>0</v>
      </c>
      <c r="H583" s="112">
        <f t="shared" ref="H583:Q583" si="277">H584+H585</f>
        <v>0</v>
      </c>
      <c r="I583" s="112">
        <f t="shared" si="277"/>
        <v>0</v>
      </c>
      <c r="J583" s="112">
        <f t="shared" si="277"/>
        <v>0</v>
      </c>
      <c r="K583" s="112">
        <f t="shared" si="277"/>
        <v>1236</v>
      </c>
      <c r="L583" s="112">
        <f t="shared" si="277"/>
        <v>0</v>
      </c>
      <c r="M583" s="469">
        <f t="shared" si="277"/>
        <v>0</v>
      </c>
      <c r="N583" s="413">
        <f t="shared" si="277"/>
        <v>0</v>
      </c>
      <c r="O583" s="283">
        <f t="shared" si="277"/>
        <v>1236</v>
      </c>
      <c r="P583" s="515">
        <f t="shared" si="277"/>
        <v>0</v>
      </c>
      <c r="Q583" s="469">
        <f t="shared" si="277"/>
        <v>1236</v>
      </c>
    </row>
    <row r="584" spans="1:17">
      <c r="A584" s="395" t="s">
        <v>46</v>
      </c>
      <c r="B584" s="390" t="s">
        <v>30</v>
      </c>
      <c r="C584" s="390" t="s">
        <v>60</v>
      </c>
      <c r="D584" s="390" t="s">
        <v>31</v>
      </c>
      <c r="E584" s="390" t="s">
        <v>396</v>
      </c>
      <c r="F584" s="390" t="s">
        <v>47</v>
      </c>
      <c r="G584" s="67"/>
      <c r="H584" s="114"/>
      <c r="I584" s="95"/>
      <c r="J584" s="95"/>
      <c r="K584" s="95">
        <v>407.5</v>
      </c>
      <c r="L584" s="95"/>
      <c r="M584" s="497"/>
      <c r="N584" s="418"/>
      <c r="O584" s="378">
        <f t="shared" si="268"/>
        <v>407.5</v>
      </c>
      <c r="P584" s="494">
        <f t="shared" si="275"/>
        <v>0</v>
      </c>
      <c r="Q584" s="497">
        <v>407.5</v>
      </c>
    </row>
    <row r="585" spans="1:17" s="23" customFormat="1">
      <c r="A585" s="370" t="s">
        <v>92</v>
      </c>
      <c r="B585" s="390" t="s">
        <v>30</v>
      </c>
      <c r="C585" s="390" t="s">
        <v>60</v>
      </c>
      <c r="D585" s="390" t="s">
        <v>31</v>
      </c>
      <c r="E585" s="390" t="s">
        <v>396</v>
      </c>
      <c r="F585" s="390" t="s">
        <v>93</v>
      </c>
      <c r="G585" s="67"/>
      <c r="H585" s="114"/>
      <c r="I585" s="95"/>
      <c r="J585" s="95"/>
      <c r="K585" s="95">
        <v>828.5</v>
      </c>
      <c r="L585" s="95"/>
      <c r="M585" s="497"/>
      <c r="N585" s="418"/>
      <c r="O585" s="378">
        <f t="shared" si="268"/>
        <v>828.5</v>
      </c>
      <c r="P585" s="494">
        <f t="shared" si="275"/>
        <v>0</v>
      </c>
      <c r="Q585" s="497">
        <v>828.5</v>
      </c>
    </row>
    <row r="586" spans="1:17" ht="56.25">
      <c r="A586" s="403" t="s">
        <v>490</v>
      </c>
      <c r="B586" s="389" t="s">
        <v>30</v>
      </c>
      <c r="C586" s="389" t="s">
        <v>60</v>
      </c>
      <c r="D586" s="389" t="s">
        <v>31</v>
      </c>
      <c r="E586" s="389" t="s">
        <v>491</v>
      </c>
      <c r="F586" s="389"/>
      <c r="G586" s="112">
        <f>G587+G588</f>
        <v>0</v>
      </c>
      <c r="H586" s="112">
        <f>H587+H588</f>
        <v>0</v>
      </c>
      <c r="I586" s="112">
        <f>I587+I588</f>
        <v>0</v>
      </c>
      <c r="J586" s="112">
        <f>J587+J588</f>
        <v>8160</v>
      </c>
      <c r="K586" s="112">
        <f t="shared" ref="K586:Q586" si="278">K587+K588</f>
        <v>0</v>
      </c>
      <c r="L586" s="112">
        <f t="shared" si="278"/>
        <v>0</v>
      </c>
      <c r="M586" s="469">
        <f t="shared" si="278"/>
        <v>0</v>
      </c>
      <c r="N586" s="413">
        <f t="shared" si="278"/>
        <v>0</v>
      </c>
      <c r="O586" s="283">
        <f t="shared" si="278"/>
        <v>8160</v>
      </c>
      <c r="P586" s="515">
        <f t="shared" si="278"/>
        <v>3641.0049999999997</v>
      </c>
      <c r="Q586" s="469">
        <f t="shared" si="278"/>
        <v>11801.004999999999</v>
      </c>
    </row>
    <row r="587" spans="1:17">
      <c r="A587" s="370" t="s">
        <v>33</v>
      </c>
      <c r="B587" s="390" t="s">
        <v>30</v>
      </c>
      <c r="C587" s="390" t="s">
        <v>60</v>
      </c>
      <c r="D587" s="390" t="s">
        <v>31</v>
      </c>
      <c r="E587" s="390" t="s">
        <v>491</v>
      </c>
      <c r="F587" s="390" t="s">
        <v>209</v>
      </c>
      <c r="G587" s="67"/>
      <c r="H587" s="114"/>
      <c r="I587" s="95"/>
      <c r="J587" s="95">
        <f>2383.4+3382</f>
        <v>5765.4</v>
      </c>
      <c r="K587" s="95"/>
      <c r="L587" s="95"/>
      <c r="M587" s="497"/>
      <c r="N587" s="418"/>
      <c r="O587" s="378">
        <f t="shared" si="268"/>
        <v>5765.4</v>
      </c>
      <c r="P587" s="494">
        <f t="shared" si="275"/>
        <v>2755.1049999999996</v>
      </c>
      <c r="Q587" s="497">
        <v>8520.5049999999992</v>
      </c>
    </row>
    <row r="588" spans="1:17" s="23" customFormat="1" ht="34.5" thickBot="1">
      <c r="A588" s="498" t="s">
        <v>98</v>
      </c>
      <c r="B588" s="471" t="s">
        <v>30</v>
      </c>
      <c r="C588" s="471" t="s">
        <v>60</v>
      </c>
      <c r="D588" s="471" t="s">
        <v>31</v>
      </c>
      <c r="E588" s="471" t="s">
        <v>491</v>
      </c>
      <c r="F588" s="471" t="s">
        <v>99</v>
      </c>
      <c r="G588" s="472"/>
      <c r="H588" s="499"/>
      <c r="I588" s="500"/>
      <c r="J588" s="500">
        <f>2164.6+230</f>
        <v>2394.6</v>
      </c>
      <c r="K588" s="500"/>
      <c r="L588" s="500"/>
      <c r="M588" s="501"/>
      <c r="N588" s="418"/>
      <c r="O588" s="378">
        <f t="shared" si="268"/>
        <v>2394.6</v>
      </c>
      <c r="P588" s="477">
        <f t="shared" si="275"/>
        <v>885.90000000000009</v>
      </c>
      <c r="Q588" s="501">
        <v>3280.5</v>
      </c>
    </row>
    <row r="589" spans="1:17" hidden="1">
      <c r="A589" s="459" t="s">
        <v>492</v>
      </c>
      <c r="B589" s="434" t="s">
        <v>30</v>
      </c>
      <c r="C589" s="434" t="s">
        <v>60</v>
      </c>
      <c r="D589" s="434" t="s">
        <v>31</v>
      </c>
      <c r="E589" s="434" t="s">
        <v>493</v>
      </c>
      <c r="F589" s="434"/>
      <c r="G589" s="435">
        <f>G590</f>
        <v>0</v>
      </c>
      <c r="H589" s="435">
        <f>H590</f>
        <v>0</v>
      </c>
      <c r="I589" s="435">
        <f>I590</f>
        <v>3383</v>
      </c>
      <c r="J589" s="435">
        <f>J590</f>
        <v>-2500</v>
      </c>
      <c r="K589" s="435">
        <f t="shared" ref="K589:Q589" si="279">K590</f>
        <v>0</v>
      </c>
      <c r="L589" s="435">
        <f t="shared" si="279"/>
        <v>-883</v>
      </c>
      <c r="M589" s="435">
        <f t="shared" si="279"/>
        <v>0</v>
      </c>
      <c r="N589" s="309">
        <f t="shared" si="279"/>
        <v>0</v>
      </c>
      <c r="O589" s="310">
        <f t="shared" si="279"/>
        <v>0</v>
      </c>
      <c r="P589" s="460">
        <f t="shared" si="279"/>
        <v>0</v>
      </c>
      <c r="Q589" s="460">
        <f t="shared" si="279"/>
        <v>0</v>
      </c>
    </row>
    <row r="590" spans="1:17" s="23" customFormat="1" ht="38.25" hidden="1">
      <c r="A590" s="33" t="s">
        <v>190</v>
      </c>
      <c r="B590" s="27" t="s">
        <v>30</v>
      </c>
      <c r="C590" s="27" t="s">
        <v>60</v>
      </c>
      <c r="D590" s="27" t="s">
        <v>31</v>
      </c>
      <c r="E590" s="27" t="s">
        <v>493</v>
      </c>
      <c r="F590" s="27" t="s">
        <v>191</v>
      </c>
      <c r="G590" s="28"/>
      <c r="H590" s="29"/>
      <c r="I590" s="30">
        <v>3383</v>
      </c>
      <c r="J590" s="30">
        <v>-2500</v>
      </c>
      <c r="K590" s="30"/>
      <c r="L590" s="30">
        <v>-883</v>
      </c>
      <c r="M590" s="30"/>
      <c r="N590" s="126"/>
      <c r="O590" s="311">
        <f t="shared" si="268"/>
        <v>0</v>
      </c>
      <c r="P590" s="287">
        <f t="shared" si="275"/>
        <v>0</v>
      </c>
      <c r="Q590" s="308">
        <v>0</v>
      </c>
    </row>
    <row r="591" spans="1:17" hidden="1">
      <c r="A591" s="75" t="s">
        <v>494</v>
      </c>
      <c r="B591" s="25" t="s">
        <v>30</v>
      </c>
      <c r="C591" s="25" t="s">
        <v>60</v>
      </c>
      <c r="D591" s="25" t="s">
        <v>31</v>
      </c>
      <c r="E591" s="25" t="s">
        <v>125</v>
      </c>
      <c r="F591" s="25"/>
      <c r="G591" s="26">
        <f>G592</f>
        <v>0</v>
      </c>
      <c r="H591" s="26">
        <f>H592</f>
        <v>0</v>
      </c>
      <c r="I591" s="26">
        <f>I592</f>
        <v>3168</v>
      </c>
      <c r="J591" s="26">
        <f>J592</f>
        <v>0</v>
      </c>
      <c r="K591" s="26">
        <f t="shared" ref="K591:Q591" si="280">K592</f>
        <v>0</v>
      </c>
      <c r="L591" s="26">
        <f t="shared" si="280"/>
        <v>-1305.5</v>
      </c>
      <c r="M591" s="26">
        <f t="shared" si="280"/>
        <v>0</v>
      </c>
      <c r="N591" s="309">
        <f t="shared" si="280"/>
        <v>0</v>
      </c>
      <c r="O591" s="310">
        <f t="shared" si="280"/>
        <v>1862.5</v>
      </c>
      <c r="P591" s="279">
        <f t="shared" si="280"/>
        <v>-1862.5</v>
      </c>
      <c r="Q591" s="279">
        <f t="shared" si="280"/>
        <v>0</v>
      </c>
    </row>
    <row r="592" spans="1:17" ht="38.25" hidden="1">
      <c r="A592" s="33" t="s">
        <v>190</v>
      </c>
      <c r="B592" s="27" t="s">
        <v>30</v>
      </c>
      <c r="C592" s="27" t="s">
        <v>60</v>
      </c>
      <c r="D592" s="27" t="s">
        <v>31</v>
      </c>
      <c r="E592" s="27" t="s">
        <v>125</v>
      </c>
      <c r="F592" s="27" t="s">
        <v>191</v>
      </c>
      <c r="G592" s="28"/>
      <c r="H592" s="29"/>
      <c r="I592" s="30">
        <v>3168</v>
      </c>
      <c r="J592" s="30"/>
      <c r="K592" s="30"/>
      <c r="L592" s="30">
        <v>-1305.5</v>
      </c>
      <c r="M592" s="30"/>
      <c r="N592" s="126"/>
      <c r="O592" s="311">
        <f t="shared" si="268"/>
        <v>1862.5</v>
      </c>
      <c r="P592" s="287">
        <f t="shared" si="275"/>
        <v>-1862.5</v>
      </c>
      <c r="Q592" s="308">
        <v>0</v>
      </c>
    </row>
    <row r="593" spans="1:17" s="23" customFormat="1" ht="13.5" thickBot="1">
      <c r="A593" s="523" t="s">
        <v>495</v>
      </c>
      <c r="B593" s="524"/>
      <c r="C593" s="524" t="s">
        <v>60</v>
      </c>
      <c r="D593" s="524" t="s">
        <v>60</v>
      </c>
      <c r="E593" s="524"/>
      <c r="F593" s="524"/>
      <c r="G593" s="525">
        <f>G722+G724+G727+G730+G732</f>
        <v>0</v>
      </c>
      <c r="H593" s="525">
        <f t="shared" ref="H593:Q593" si="281">H722+H724+H727+H730+H732</f>
        <v>0</v>
      </c>
      <c r="I593" s="525">
        <f t="shared" si="281"/>
        <v>7869.4</v>
      </c>
      <c r="J593" s="525">
        <f t="shared" si="281"/>
        <v>0</v>
      </c>
      <c r="K593" s="525">
        <f t="shared" si="281"/>
        <v>0</v>
      </c>
      <c r="L593" s="525">
        <f t="shared" si="281"/>
        <v>0</v>
      </c>
      <c r="M593" s="526">
        <f t="shared" si="281"/>
        <v>0</v>
      </c>
      <c r="N593" s="413">
        <f t="shared" si="281"/>
        <v>0</v>
      </c>
      <c r="O593" s="89">
        <f t="shared" si="281"/>
        <v>7869.4</v>
      </c>
      <c r="P593" s="527">
        <f t="shared" si="281"/>
        <v>2225</v>
      </c>
      <c r="Q593" s="526">
        <f t="shared" si="281"/>
        <v>10094.4</v>
      </c>
    </row>
    <row r="594" spans="1:17" s="133" customFormat="1" hidden="1">
      <c r="A594" s="452" t="s">
        <v>496</v>
      </c>
      <c r="B594" s="439" t="s">
        <v>30</v>
      </c>
      <c r="C594" s="439" t="s">
        <v>60</v>
      </c>
      <c r="D594" s="439" t="s">
        <v>60</v>
      </c>
      <c r="E594" s="439" t="s">
        <v>497</v>
      </c>
      <c r="F594" s="439"/>
      <c r="G594" s="448">
        <f>G595+G599+G601+G603+G606</f>
        <v>15249.3</v>
      </c>
      <c r="H594" s="448">
        <f t="shared" ref="H594:Q594" si="282">H595+H599+H601+H603+H606</f>
        <v>0</v>
      </c>
      <c r="I594" s="448">
        <f t="shared" si="282"/>
        <v>800</v>
      </c>
      <c r="J594" s="448">
        <f t="shared" si="282"/>
        <v>1631.7080000000001</v>
      </c>
      <c r="K594" s="448">
        <f t="shared" si="282"/>
        <v>0</v>
      </c>
      <c r="L594" s="448">
        <f t="shared" si="282"/>
        <v>500</v>
      </c>
      <c r="M594" s="448">
        <f t="shared" si="282"/>
        <v>0</v>
      </c>
      <c r="N594" s="309">
        <f t="shared" si="282"/>
        <v>0</v>
      </c>
      <c r="O594" s="310">
        <f t="shared" si="282"/>
        <v>18181.008000000002</v>
      </c>
      <c r="P594" s="450">
        <f t="shared" si="282"/>
        <v>-1503.5897</v>
      </c>
      <c r="Q594" s="450">
        <f t="shared" si="282"/>
        <v>16677.418299999998</v>
      </c>
    </row>
    <row r="595" spans="1:17" s="134" customFormat="1" ht="25.5" hidden="1">
      <c r="A595" s="52" t="s">
        <v>498</v>
      </c>
      <c r="B595" s="21" t="s">
        <v>30</v>
      </c>
      <c r="C595" s="21" t="s">
        <v>60</v>
      </c>
      <c r="D595" s="21" t="s">
        <v>60</v>
      </c>
      <c r="E595" s="21" t="s">
        <v>499</v>
      </c>
      <c r="F595" s="21"/>
      <c r="G595" s="22">
        <f>G597+G596+G598</f>
        <v>4400</v>
      </c>
      <c r="H595" s="22">
        <f t="shared" ref="H595:Q595" si="283">H597+H596+H598</f>
        <v>0</v>
      </c>
      <c r="I595" s="22">
        <f t="shared" si="283"/>
        <v>0</v>
      </c>
      <c r="J595" s="22">
        <f t="shared" si="283"/>
        <v>1715</v>
      </c>
      <c r="K595" s="22">
        <f t="shared" si="283"/>
        <v>0</v>
      </c>
      <c r="L595" s="22">
        <f t="shared" si="283"/>
        <v>-1000</v>
      </c>
      <c r="M595" s="22">
        <f t="shared" si="283"/>
        <v>0</v>
      </c>
      <c r="N595" s="309">
        <f t="shared" si="283"/>
        <v>0</v>
      </c>
      <c r="O595" s="310">
        <f t="shared" si="283"/>
        <v>5115</v>
      </c>
      <c r="P595" s="142">
        <f t="shared" si="283"/>
        <v>-715</v>
      </c>
      <c r="Q595" s="142">
        <f t="shared" si="283"/>
        <v>4400</v>
      </c>
    </row>
    <row r="596" spans="1:17" s="134" customFormat="1" hidden="1">
      <c r="A596" s="106" t="s">
        <v>46</v>
      </c>
      <c r="B596" s="27" t="s">
        <v>30</v>
      </c>
      <c r="C596" s="27" t="s">
        <v>60</v>
      </c>
      <c r="D596" s="27" t="s">
        <v>60</v>
      </c>
      <c r="E596" s="27" t="s">
        <v>499</v>
      </c>
      <c r="F596" s="27" t="s">
        <v>47</v>
      </c>
      <c r="G596" s="28"/>
      <c r="H596" s="28"/>
      <c r="I596" s="299"/>
      <c r="J596" s="299">
        <v>30</v>
      </c>
      <c r="K596" s="299"/>
      <c r="L596" s="299"/>
      <c r="M596" s="299"/>
      <c r="N596" s="311"/>
      <c r="O596" s="311">
        <f t="shared" si="268"/>
        <v>30</v>
      </c>
      <c r="P596" s="287">
        <f t="shared" si="275"/>
        <v>-30</v>
      </c>
      <c r="Q596" s="308">
        <v>0</v>
      </c>
    </row>
    <row r="597" spans="1:17" s="134" customFormat="1" hidden="1">
      <c r="A597" s="17" t="s">
        <v>500</v>
      </c>
      <c r="B597" s="27" t="s">
        <v>30</v>
      </c>
      <c r="C597" s="27" t="s">
        <v>60</v>
      </c>
      <c r="D597" s="27" t="s">
        <v>60</v>
      </c>
      <c r="E597" s="27" t="s">
        <v>499</v>
      </c>
      <c r="F597" s="27" t="s">
        <v>501</v>
      </c>
      <c r="G597" s="28">
        <v>4400</v>
      </c>
      <c r="H597" s="135"/>
      <c r="I597" s="136"/>
      <c r="J597" s="30">
        <v>1685</v>
      </c>
      <c r="K597" s="30"/>
      <c r="L597" s="30">
        <f>-4400-1000</f>
        <v>-5400</v>
      </c>
      <c r="M597" s="30"/>
      <c r="N597" s="126"/>
      <c r="O597" s="311">
        <f t="shared" si="268"/>
        <v>685</v>
      </c>
      <c r="P597" s="287">
        <f t="shared" si="275"/>
        <v>-685</v>
      </c>
      <c r="Q597" s="308">
        <v>0</v>
      </c>
    </row>
    <row r="598" spans="1:17" s="23" customFormat="1" ht="38.25" hidden="1">
      <c r="A598" s="122" t="s">
        <v>386</v>
      </c>
      <c r="B598" s="27" t="s">
        <v>30</v>
      </c>
      <c r="C598" s="27" t="s">
        <v>60</v>
      </c>
      <c r="D598" s="27" t="s">
        <v>60</v>
      </c>
      <c r="E598" s="27" t="s">
        <v>499</v>
      </c>
      <c r="F598" s="27" t="s">
        <v>99</v>
      </c>
      <c r="G598" s="28"/>
      <c r="H598" s="135"/>
      <c r="I598" s="136"/>
      <c r="J598" s="30"/>
      <c r="K598" s="30"/>
      <c r="L598" s="30">
        <v>4400</v>
      </c>
      <c r="M598" s="30"/>
      <c r="N598" s="126"/>
      <c r="O598" s="311">
        <f t="shared" si="268"/>
        <v>4400</v>
      </c>
      <c r="P598" s="287">
        <f t="shared" si="275"/>
        <v>0</v>
      </c>
      <c r="Q598" s="308">
        <v>4400</v>
      </c>
    </row>
    <row r="599" spans="1:17" ht="25.5" hidden="1">
      <c r="A599" s="52" t="s">
        <v>502</v>
      </c>
      <c r="B599" s="21" t="s">
        <v>30</v>
      </c>
      <c r="C599" s="21" t="s">
        <v>60</v>
      </c>
      <c r="D599" s="21" t="s">
        <v>60</v>
      </c>
      <c r="E599" s="21" t="s">
        <v>503</v>
      </c>
      <c r="F599" s="21"/>
      <c r="G599" s="22">
        <f>G600</f>
        <v>1500</v>
      </c>
      <c r="H599" s="22">
        <f>H600</f>
        <v>0</v>
      </c>
      <c r="I599" s="22">
        <f>I600</f>
        <v>0</v>
      </c>
      <c r="J599" s="22">
        <f>J600</f>
        <v>0</v>
      </c>
      <c r="K599" s="22">
        <f t="shared" ref="K599:Q599" si="284">K600</f>
        <v>800</v>
      </c>
      <c r="L599" s="22">
        <f t="shared" si="284"/>
        <v>-255</v>
      </c>
      <c r="M599" s="22">
        <f t="shared" si="284"/>
        <v>0</v>
      </c>
      <c r="N599" s="309">
        <f t="shared" si="284"/>
        <v>0</v>
      </c>
      <c r="O599" s="310">
        <f t="shared" si="284"/>
        <v>2045</v>
      </c>
      <c r="P599" s="142">
        <f t="shared" si="284"/>
        <v>0</v>
      </c>
      <c r="Q599" s="142">
        <f t="shared" si="284"/>
        <v>2045</v>
      </c>
    </row>
    <row r="600" spans="1:17" s="23" customFormat="1" hidden="1">
      <c r="A600" s="17" t="s">
        <v>92</v>
      </c>
      <c r="B600" s="27" t="s">
        <v>30</v>
      </c>
      <c r="C600" s="27" t="s">
        <v>60</v>
      </c>
      <c r="D600" s="27" t="s">
        <v>60</v>
      </c>
      <c r="E600" s="27" t="s">
        <v>503</v>
      </c>
      <c r="F600" s="27" t="s">
        <v>93</v>
      </c>
      <c r="G600" s="28">
        <v>1500</v>
      </c>
      <c r="H600" s="29"/>
      <c r="I600" s="30"/>
      <c r="J600" s="30"/>
      <c r="K600" s="30">
        <v>800</v>
      </c>
      <c r="L600" s="126">
        <v>-255</v>
      </c>
      <c r="M600" s="126"/>
      <c r="N600" s="126"/>
      <c r="O600" s="311">
        <f t="shared" si="268"/>
        <v>2045</v>
      </c>
      <c r="P600" s="287">
        <f t="shared" si="275"/>
        <v>0</v>
      </c>
      <c r="Q600" s="308">
        <v>2045</v>
      </c>
    </row>
    <row r="601" spans="1:17" ht="25.5" hidden="1">
      <c r="A601" s="52" t="s">
        <v>504</v>
      </c>
      <c r="B601" s="21" t="s">
        <v>30</v>
      </c>
      <c r="C601" s="21" t="s">
        <v>60</v>
      </c>
      <c r="D601" s="21" t="s">
        <v>60</v>
      </c>
      <c r="E601" s="21" t="s">
        <v>505</v>
      </c>
      <c r="F601" s="21"/>
      <c r="G601" s="22">
        <f>G602</f>
        <v>4000</v>
      </c>
      <c r="H601" s="22">
        <f>H602</f>
        <v>0</v>
      </c>
      <c r="I601" s="22">
        <f>I602</f>
        <v>0</v>
      </c>
      <c r="J601" s="22">
        <f>J602</f>
        <v>-83.29200000000003</v>
      </c>
      <c r="K601" s="22">
        <f t="shared" ref="K601:Q601" si="285">K602</f>
        <v>0</v>
      </c>
      <c r="L601" s="22">
        <f t="shared" si="285"/>
        <v>1255</v>
      </c>
      <c r="M601" s="22">
        <f t="shared" si="285"/>
        <v>0</v>
      </c>
      <c r="N601" s="309">
        <f t="shared" si="285"/>
        <v>0</v>
      </c>
      <c r="O601" s="310">
        <f t="shared" si="285"/>
        <v>5171.7080000000005</v>
      </c>
      <c r="P601" s="142">
        <f t="shared" si="285"/>
        <v>0</v>
      </c>
      <c r="Q601" s="142">
        <f t="shared" si="285"/>
        <v>5171.7079999999996</v>
      </c>
    </row>
    <row r="602" spans="1:17" s="100" customFormat="1" hidden="1">
      <c r="A602" s="17" t="s">
        <v>92</v>
      </c>
      <c r="B602" s="27" t="s">
        <v>30</v>
      </c>
      <c r="C602" s="27" t="s">
        <v>60</v>
      </c>
      <c r="D602" s="27" t="s">
        <v>60</v>
      </c>
      <c r="E602" s="27" t="s">
        <v>505</v>
      </c>
      <c r="F602" s="27" t="s">
        <v>93</v>
      </c>
      <c r="G602" s="28">
        <v>4000</v>
      </c>
      <c r="H602" s="29"/>
      <c r="I602" s="30"/>
      <c r="J602" s="30">
        <f>652-735.292</f>
        <v>-83.29200000000003</v>
      </c>
      <c r="K602" s="30"/>
      <c r="L602" s="126">
        <f>255+1000</f>
        <v>1255</v>
      </c>
      <c r="M602" s="126"/>
      <c r="N602" s="126"/>
      <c r="O602" s="311">
        <f t="shared" si="268"/>
        <v>5171.7080000000005</v>
      </c>
      <c r="P602" s="287">
        <f t="shared" si="275"/>
        <v>0</v>
      </c>
      <c r="Q602" s="308">
        <v>5171.7079999999996</v>
      </c>
    </row>
    <row r="603" spans="1:17" ht="25.5" hidden="1">
      <c r="A603" s="11" t="s">
        <v>506</v>
      </c>
      <c r="B603" s="12" t="s">
        <v>30</v>
      </c>
      <c r="C603" s="12" t="s">
        <v>60</v>
      </c>
      <c r="D603" s="12" t="s">
        <v>60</v>
      </c>
      <c r="E603" s="12" t="s">
        <v>507</v>
      </c>
      <c r="F603" s="12"/>
      <c r="G603" s="10">
        <f>G604+G605</f>
        <v>5349.3</v>
      </c>
      <c r="H603" s="10">
        <f>H604+H605</f>
        <v>0</v>
      </c>
      <c r="I603" s="10">
        <f>I604+I605</f>
        <v>800</v>
      </c>
      <c r="J603" s="10">
        <f>J604+J605</f>
        <v>0</v>
      </c>
      <c r="K603" s="10">
        <f t="shared" ref="K603:Q603" si="286">K604+K605</f>
        <v>-800</v>
      </c>
      <c r="L603" s="10">
        <f t="shared" si="286"/>
        <v>0</v>
      </c>
      <c r="M603" s="10">
        <f t="shared" si="286"/>
        <v>0</v>
      </c>
      <c r="N603" s="309">
        <f t="shared" si="286"/>
        <v>0</v>
      </c>
      <c r="O603" s="310">
        <f t="shared" si="286"/>
        <v>5349.2999999999993</v>
      </c>
      <c r="P603" s="277">
        <f t="shared" si="286"/>
        <v>-288.58969999999988</v>
      </c>
      <c r="Q603" s="277">
        <f t="shared" si="286"/>
        <v>5060.7102999999997</v>
      </c>
    </row>
    <row r="604" spans="1:17" ht="38.25" hidden="1">
      <c r="A604" s="122" t="s">
        <v>386</v>
      </c>
      <c r="B604" s="27" t="s">
        <v>30</v>
      </c>
      <c r="C604" s="27" t="s">
        <v>60</v>
      </c>
      <c r="D604" s="27" t="s">
        <v>60</v>
      </c>
      <c r="E604" s="27" t="s">
        <v>507</v>
      </c>
      <c r="F604" s="27" t="s">
        <v>99</v>
      </c>
      <c r="G604" s="19">
        <v>5021.7</v>
      </c>
      <c r="H604" s="29"/>
      <c r="I604" s="30"/>
      <c r="J604" s="30"/>
      <c r="K604" s="30"/>
      <c r="L604" s="30"/>
      <c r="M604" s="30"/>
      <c r="N604" s="126"/>
      <c r="O604" s="311">
        <f t="shared" si="268"/>
        <v>5021.7</v>
      </c>
      <c r="P604" s="287">
        <f t="shared" si="275"/>
        <v>0</v>
      </c>
      <c r="Q604" s="308">
        <v>5021.7</v>
      </c>
    </row>
    <row r="605" spans="1:17" s="23" customFormat="1" hidden="1">
      <c r="A605" s="17" t="s">
        <v>92</v>
      </c>
      <c r="B605" s="27" t="s">
        <v>30</v>
      </c>
      <c r="C605" s="27" t="s">
        <v>60</v>
      </c>
      <c r="D605" s="27" t="s">
        <v>60</v>
      </c>
      <c r="E605" s="27" t="s">
        <v>507</v>
      </c>
      <c r="F605" s="27" t="s">
        <v>93</v>
      </c>
      <c r="G605" s="19">
        <v>327.60000000000002</v>
      </c>
      <c r="H605" s="29"/>
      <c r="I605" s="30">
        <v>800</v>
      </c>
      <c r="J605" s="30"/>
      <c r="K605" s="30">
        <v>-800</v>
      </c>
      <c r="L605" s="30"/>
      <c r="M605" s="30"/>
      <c r="N605" s="126"/>
      <c r="O605" s="311">
        <f t="shared" si="268"/>
        <v>327.59999999999991</v>
      </c>
      <c r="P605" s="287">
        <f t="shared" si="275"/>
        <v>-288.58969999999988</v>
      </c>
      <c r="Q605" s="308">
        <v>39.010300000000001</v>
      </c>
    </row>
    <row r="606" spans="1:17" ht="38.25" hidden="1">
      <c r="A606" s="137" t="s">
        <v>508</v>
      </c>
      <c r="B606" s="12" t="s">
        <v>30</v>
      </c>
      <c r="C606" s="12" t="s">
        <v>60</v>
      </c>
      <c r="D606" s="12" t="s">
        <v>60</v>
      </c>
      <c r="E606" s="12" t="s">
        <v>509</v>
      </c>
      <c r="F606" s="21"/>
      <c r="G606" s="10">
        <f>G607</f>
        <v>0</v>
      </c>
      <c r="H606" s="10">
        <f t="shared" ref="H606:Q606" si="287">H607</f>
        <v>0</v>
      </c>
      <c r="I606" s="10">
        <f t="shared" si="287"/>
        <v>0</v>
      </c>
      <c r="J606" s="10">
        <f t="shared" si="287"/>
        <v>0</v>
      </c>
      <c r="K606" s="10">
        <f t="shared" si="287"/>
        <v>0</v>
      </c>
      <c r="L606" s="10">
        <f t="shared" si="287"/>
        <v>500</v>
      </c>
      <c r="M606" s="10">
        <f t="shared" si="287"/>
        <v>0</v>
      </c>
      <c r="N606" s="309">
        <f t="shared" si="287"/>
        <v>0</v>
      </c>
      <c r="O606" s="310">
        <f t="shared" si="287"/>
        <v>500</v>
      </c>
      <c r="P606" s="277">
        <f t="shared" si="287"/>
        <v>-500</v>
      </c>
      <c r="Q606" s="277">
        <f t="shared" si="287"/>
        <v>0</v>
      </c>
    </row>
    <row r="607" spans="1:17" s="23" customFormat="1" hidden="1">
      <c r="A607" s="106" t="s">
        <v>46</v>
      </c>
      <c r="B607" s="27" t="s">
        <v>30</v>
      </c>
      <c r="C607" s="27" t="s">
        <v>60</v>
      </c>
      <c r="D607" s="27" t="s">
        <v>60</v>
      </c>
      <c r="E607" s="27" t="s">
        <v>509</v>
      </c>
      <c r="F607" s="27" t="s">
        <v>47</v>
      </c>
      <c r="G607" s="19"/>
      <c r="H607" s="29"/>
      <c r="I607" s="30"/>
      <c r="J607" s="30"/>
      <c r="K607" s="30"/>
      <c r="L607" s="30">
        <v>500</v>
      </c>
      <c r="M607" s="30"/>
      <c r="N607" s="126"/>
      <c r="O607" s="311">
        <f t="shared" si="268"/>
        <v>500</v>
      </c>
      <c r="P607" s="287">
        <f t="shared" si="275"/>
        <v>-500</v>
      </c>
      <c r="Q607" s="308">
        <v>0</v>
      </c>
    </row>
    <row r="608" spans="1:17" s="23" customFormat="1" ht="25.5" hidden="1">
      <c r="A608" s="54" t="s">
        <v>510</v>
      </c>
      <c r="B608" s="49" t="s">
        <v>30</v>
      </c>
      <c r="C608" s="49" t="s">
        <v>60</v>
      </c>
      <c r="D608" s="49" t="s">
        <v>60</v>
      </c>
      <c r="E608" s="49" t="s">
        <v>511</v>
      </c>
      <c r="F608" s="49"/>
      <c r="G608" s="81">
        <f>G609</f>
        <v>1597</v>
      </c>
      <c r="H608" s="81">
        <f>H609</f>
        <v>0</v>
      </c>
      <c r="I608" s="81">
        <f>I609</f>
        <v>0</v>
      </c>
      <c r="J608" s="81">
        <f>J609</f>
        <v>0</v>
      </c>
      <c r="K608" s="81">
        <f t="shared" ref="K608:Q608" si="288">K609</f>
        <v>0</v>
      </c>
      <c r="L608" s="81">
        <f t="shared" si="288"/>
        <v>0</v>
      </c>
      <c r="M608" s="81">
        <f t="shared" si="288"/>
        <v>0</v>
      </c>
      <c r="N608" s="309">
        <f t="shared" si="288"/>
        <v>0</v>
      </c>
      <c r="O608" s="310">
        <f t="shared" si="288"/>
        <v>1597</v>
      </c>
      <c r="P608" s="121">
        <f t="shared" si="288"/>
        <v>0</v>
      </c>
      <c r="Q608" s="121">
        <f t="shared" si="288"/>
        <v>1597</v>
      </c>
    </row>
    <row r="609" spans="1:17" s="23" customFormat="1" ht="24.75" hidden="1" customHeight="1">
      <c r="A609" s="55" t="s">
        <v>512</v>
      </c>
      <c r="B609" s="21" t="s">
        <v>30</v>
      </c>
      <c r="C609" s="21" t="s">
        <v>60</v>
      </c>
      <c r="D609" s="21" t="s">
        <v>60</v>
      </c>
      <c r="E609" s="21" t="s">
        <v>513</v>
      </c>
      <c r="F609" s="21"/>
      <c r="G609" s="22">
        <f>G610+G612+G614+G616+G618+G620+G622+G624+G626+G628+G630+G632+G634+G636+G638+G640+G642+G644+G646+G648+G650+G652+G654+G656+G658+G660+G662+G664+G666+G668+G670+G672+G674+G676+G678</f>
        <v>1597</v>
      </c>
      <c r="H609" s="22">
        <f t="shared" ref="H609:Q609" si="289">H610+H612+H614+H616+H618+H620+H622+H624+H626+H628+H630+H632+H634+H636+H638+H640+H642+H644+H646+H648+H650+H652+H654+H656+H658+H660+H662+H664+H666+H668+H670+H672+H674+H676+H678</f>
        <v>0</v>
      </c>
      <c r="I609" s="22">
        <f t="shared" si="289"/>
        <v>0</v>
      </c>
      <c r="J609" s="22">
        <f t="shared" si="289"/>
        <v>0</v>
      </c>
      <c r="K609" s="22">
        <f t="shared" si="289"/>
        <v>0</v>
      </c>
      <c r="L609" s="22">
        <f t="shared" si="289"/>
        <v>0</v>
      </c>
      <c r="M609" s="22">
        <f t="shared" si="289"/>
        <v>0</v>
      </c>
      <c r="N609" s="309">
        <f t="shared" si="289"/>
        <v>0</v>
      </c>
      <c r="O609" s="310">
        <f t="shared" si="289"/>
        <v>1597</v>
      </c>
      <c r="P609" s="142">
        <f t="shared" si="289"/>
        <v>0</v>
      </c>
      <c r="Q609" s="142">
        <f t="shared" si="289"/>
        <v>1597</v>
      </c>
    </row>
    <row r="610" spans="1:17" ht="25.5" hidden="1">
      <c r="A610" s="55" t="s">
        <v>514</v>
      </c>
      <c r="B610" s="21" t="s">
        <v>30</v>
      </c>
      <c r="C610" s="21" t="s">
        <v>60</v>
      </c>
      <c r="D610" s="21" t="s">
        <v>60</v>
      </c>
      <c r="E610" s="21" t="s">
        <v>515</v>
      </c>
      <c r="F610" s="21"/>
      <c r="G610" s="22">
        <f>G611</f>
        <v>5</v>
      </c>
      <c r="H610" s="22">
        <f>H611</f>
        <v>0</v>
      </c>
      <c r="I610" s="22">
        <f>I611</f>
        <v>0</v>
      </c>
      <c r="J610" s="22">
        <f>J611</f>
        <v>0</v>
      </c>
      <c r="K610" s="22">
        <f t="shared" ref="K610:Q610" si="290">K611</f>
        <v>0</v>
      </c>
      <c r="L610" s="22">
        <f t="shared" si="290"/>
        <v>0</v>
      </c>
      <c r="M610" s="22">
        <f t="shared" si="290"/>
        <v>0</v>
      </c>
      <c r="N610" s="309">
        <f t="shared" si="290"/>
        <v>0</v>
      </c>
      <c r="O610" s="310">
        <f t="shared" si="290"/>
        <v>5</v>
      </c>
      <c r="P610" s="142">
        <f t="shared" si="290"/>
        <v>0</v>
      </c>
      <c r="Q610" s="142">
        <f t="shared" si="290"/>
        <v>5</v>
      </c>
    </row>
    <row r="611" spans="1:17" s="23" customFormat="1" ht="40.5" hidden="1" customHeight="1">
      <c r="A611" s="106" t="s">
        <v>46</v>
      </c>
      <c r="B611" s="27" t="s">
        <v>30</v>
      </c>
      <c r="C611" s="27" t="s">
        <v>60</v>
      </c>
      <c r="D611" s="27" t="s">
        <v>60</v>
      </c>
      <c r="E611" s="27" t="s">
        <v>515</v>
      </c>
      <c r="F611" s="27" t="s">
        <v>47</v>
      </c>
      <c r="G611" s="28">
        <v>5</v>
      </c>
      <c r="H611" s="29"/>
      <c r="I611" s="30"/>
      <c r="J611" s="30"/>
      <c r="K611" s="30"/>
      <c r="L611" s="30"/>
      <c r="M611" s="30"/>
      <c r="N611" s="126"/>
      <c r="O611" s="311">
        <f t="shared" si="268"/>
        <v>5</v>
      </c>
      <c r="P611" s="287">
        <f t="shared" si="275"/>
        <v>0</v>
      </c>
      <c r="Q611" s="308">
        <v>5</v>
      </c>
    </row>
    <row r="612" spans="1:17" ht="38.25" hidden="1">
      <c r="A612" s="55" t="s">
        <v>516</v>
      </c>
      <c r="B612" s="21" t="s">
        <v>30</v>
      </c>
      <c r="C612" s="21" t="s">
        <v>60</v>
      </c>
      <c r="D612" s="21" t="s">
        <v>60</v>
      </c>
      <c r="E612" s="21" t="s">
        <v>517</v>
      </c>
      <c r="F612" s="21"/>
      <c r="G612" s="22">
        <f>G613</f>
        <v>8</v>
      </c>
      <c r="H612" s="22">
        <f>H613</f>
        <v>0</v>
      </c>
      <c r="I612" s="22">
        <f>I613</f>
        <v>0</v>
      </c>
      <c r="J612" s="22">
        <f>J613</f>
        <v>0</v>
      </c>
      <c r="K612" s="22">
        <f t="shared" ref="K612:Q612" si="291">K613</f>
        <v>0</v>
      </c>
      <c r="L612" s="22">
        <f t="shared" si="291"/>
        <v>0</v>
      </c>
      <c r="M612" s="22">
        <f t="shared" si="291"/>
        <v>0</v>
      </c>
      <c r="N612" s="309">
        <f t="shared" si="291"/>
        <v>0</v>
      </c>
      <c r="O612" s="310">
        <f t="shared" si="291"/>
        <v>8</v>
      </c>
      <c r="P612" s="142">
        <f t="shared" si="291"/>
        <v>0</v>
      </c>
      <c r="Q612" s="142">
        <f t="shared" si="291"/>
        <v>8</v>
      </c>
    </row>
    <row r="613" spans="1:17" s="23" customFormat="1" ht="38.25" hidden="1" customHeight="1">
      <c r="A613" s="106" t="s">
        <v>46</v>
      </c>
      <c r="B613" s="27" t="s">
        <v>30</v>
      </c>
      <c r="C613" s="27" t="s">
        <v>60</v>
      </c>
      <c r="D613" s="27" t="s">
        <v>60</v>
      </c>
      <c r="E613" s="27" t="s">
        <v>517</v>
      </c>
      <c r="F613" s="27" t="s">
        <v>47</v>
      </c>
      <c r="G613" s="28">
        <v>8</v>
      </c>
      <c r="H613" s="29"/>
      <c r="I613" s="30"/>
      <c r="J613" s="30"/>
      <c r="K613" s="30"/>
      <c r="L613" s="30"/>
      <c r="M613" s="30"/>
      <c r="N613" s="126"/>
      <c r="O613" s="311">
        <f t="shared" si="268"/>
        <v>8</v>
      </c>
      <c r="P613" s="287">
        <f t="shared" si="275"/>
        <v>0</v>
      </c>
      <c r="Q613" s="308">
        <v>8</v>
      </c>
    </row>
    <row r="614" spans="1:17" ht="38.25" hidden="1">
      <c r="A614" s="55" t="s">
        <v>518</v>
      </c>
      <c r="B614" s="21" t="s">
        <v>30</v>
      </c>
      <c r="C614" s="21" t="s">
        <v>60</v>
      </c>
      <c r="D614" s="21" t="s">
        <v>60</v>
      </c>
      <c r="E614" s="21" t="s">
        <v>519</v>
      </c>
      <c r="F614" s="21"/>
      <c r="G614" s="22">
        <f>G615</f>
        <v>60</v>
      </c>
      <c r="H614" s="22">
        <f>H615</f>
        <v>0</v>
      </c>
      <c r="I614" s="22">
        <f>I615</f>
        <v>0</v>
      </c>
      <c r="J614" s="22">
        <f>J615</f>
        <v>0</v>
      </c>
      <c r="K614" s="22">
        <f t="shared" ref="K614:Q614" si="292">K615</f>
        <v>0</v>
      </c>
      <c r="L614" s="22">
        <f t="shared" si="292"/>
        <v>0</v>
      </c>
      <c r="M614" s="22">
        <f t="shared" si="292"/>
        <v>0</v>
      </c>
      <c r="N614" s="309">
        <f t="shared" si="292"/>
        <v>0</v>
      </c>
      <c r="O614" s="310">
        <f t="shared" si="292"/>
        <v>60</v>
      </c>
      <c r="P614" s="142">
        <f t="shared" si="292"/>
        <v>0</v>
      </c>
      <c r="Q614" s="142">
        <f t="shared" si="292"/>
        <v>60</v>
      </c>
    </row>
    <row r="615" spans="1:17" s="23" customFormat="1" ht="25.5" hidden="1" customHeight="1">
      <c r="A615" s="106" t="s">
        <v>46</v>
      </c>
      <c r="B615" s="27" t="s">
        <v>30</v>
      </c>
      <c r="C615" s="27" t="s">
        <v>60</v>
      </c>
      <c r="D615" s="27" t="s">
        <v>60</v>
      </c>
      <c r="E615" s="27" t="s">
        <v>519</v>
      </c>
      <c r="F615" s="27" t="s">
        <v>47</v>
      </c>
      <c r="G615" s="28">
        <v>60</v>
      </c>
      <c r="H615" s="29"/>
      <c r="I615" s="30"/>
      <c r="J615" s="30"/>
      <c r="K615" s="30"/>
      <c r="L615" s="30"/>
      <c r="M615" s="30"/>
      <c r="N615" s="126"/>
      <c r="O615" s="311">
        <f t="shared" si="268"/>
        <v>60</v>
      </c>
      <c r="P615" s="287">
        <f t="shared" si="275"/>
        <v>0</v>
      </c>
      <c r="Q615" s="308">
        <v>60</v>
      </c>
    </row>
    <row r="616" spans="1:17" ht="25.5" hidden="1">
      <c r="A616" s="55" t="s">
        <v>520</v>
      </c>
      <c r="B616" s="21" t="s">
        <v>30</v>
      </c>
      <c r="C616" s="21" t="s">
        <v>60</v>
      </c>
      <c r="D616" s="21" t="s">
        <v>60</v>
      </c>
      <c r="E616" s="21" t="s">
        <v>521</v>
      </c>
      <c r="F616" s="21"/>
      <c r="G616" s="22">
        <f>G617</f>
        <v>100</v>
      </c>
      <c r="H616" s="22">
        <f>H617</f>
        <v>0</v>
      </c>
      <c r="I616" s="22">
        <f>I617</f>
        <v>0</v>
      </c>
      <c r="J616" s="22">
        <f>J617</f>
        <v>0</v>
      </c>
      <c r="K616" s="22">
        <f t="shared" ref="K616:Q616" si="293">K617</f>
        <v>0</v>
      </c>
      <c r="L616" s="22">
        <f t="shared" si="293"/>
        <v>-100</v>
      </c>
      <c r="M616" s="22">
        <f t="shared" si="293"/>
        <v>0</v>
      </c>
      <c r="N616" s="309">
        <f t="shared" si="293"/>
        <v>0</v>
      </c>
      <c r="O616" s="310">
        <f t="shared" si="293"/>
        <v>0</v>
      </c>
      <c r="P616" s="142">
        <f t="shared" si="293"/>
        <v>0</v>
      </c>
      <c r="Q616" s="142">
        <f t="shared" si="293"/>
        <v>0</v>
      </c>
    </row>
    <row r="617" spans="1:17" s="23" customFormat="1" ht="27" hidden="1" customHeight="1">
      <c r="A617" s="106" t="s">
        <v>46</v>
      </c>
      <c r="B617" s="27" t="s">
        <v>30</v>
      </c>
      <c r="C617" s="27" t="s">
        <v>60</v>
      </c>
      <c r="D617" s="27" t="s">
        <v>60</v>
      </c>
      <c r="E617" s="27" t="s">
        <v>521</v>
      </c>
      <c r="F617" s="27" t="s">
        <v>47</v>
      </c>
      <c r="G617" s="28">
        <v>100</v>
      </c>
      <c r="H617" s="29"/>
      <c r="I617" s="30"/>
      <c r="J617" s="30"/>
      <c r="K617" s="30"/>
      <c r="L617" s="30">
        <v>-100</v>
      </c>
      <c r="M617" s="30"/>
      <c r="N617" s="126"/>
      <c r="O617" s="311">
        <f t="shared" si="268"/>
        <v>0</v>
      </c>
      <c r="P617" s="287">
        <f t="shared" si="275"/>
        <v>0</v>
      </c>
      <c r="Q617" s="308">
        <v>0</v>
      </c>
    </row>
    <row r="618" spans="1:17" ht="25.5" hidden="1">
      <c r="A618" s="55" t="s">
        <v>522</v>
      </c>
      <c r="B618" s="21" t="s">
        <v>30</v>
      </c>
      <c r="C618" s="21" t="s">
        <v>60</v>
      </c>
      <c r="D618" s="21" t="s">
        <v>60</v>
      </c>
      <c r="E618" s="21" t="s">
        <v>523</v>
      </c>
      <c r="F618" s="21"/>
      <c r="G618" s="22">
        <f>G619</f>
        <v>40</v>
      </c>
      <c r="H618" s="22">
        <f>H619</f>
        <v>0</v>
      </c>
      <c r="I618" s="22">
        <f>I619</f>
        <v>0</v>
      </c>
      <c r="J618" s="22">
        <f>J619</f>
        <v>0</v>
      </c>
      <c r="K618" s="22">
        <f t="shared" ref="K618:Q618" si="294">K619</f>
        <v>0</v>
      </c>
      <c r="L618" s="22">
        <f t="shared" si="294"/>
        <v>0</v>
      </c>
      <c r="M618" s="22">
        <f t="shared" si="294"/>
        <v>0</v>
      </c>
      <c r="N618" s="309">
        <f t="shared" si="294"/>
        <v>0</v>
      </c>
      <c r="O618" s="310">
        <f t="shared" si="294"/>
        <v>40</v>
      </c>
      <c r="P618" s="142">
        <f t="shared" si="294"/>
        <v>0</v>
      </c>
      <c r="Q618" s="142">
        <f t="shared" si="294"/>
        <v>40</v>
      </c>
    </row>
    <row r="619" spans="1:17" s="23" customFormat="1" ht="42" hidden="1" customHeight="1">
      <c r="A619" s="106" t="s">
        <v>46</v>
      </c>
      <c r="B619" s="27" t="s">
        <v>30</v>
      </c>
      <c r="C619" s="27" t="s">
        <v>60</v>
      </c>
      <c r="D619" s="27" t="s">
        <v>60</v>
      </c>
      <c r="E619" s="27" t="s">
        <v>523</v>
      </c>
      <c r="F619" s="27" t="s">
        <v>47</v>
      </c>
      <c r="G619" s="28">
        <v>40</v>
      </c>
      <c r="H619" s="29"/>
      <c r="I619" s="30"/>
      <c r="J619" s="30"/>
      <c r="K619" s="30"/>
      <c r="L619" s="30"/>
      <c r="M619" s="30"/>
      <c r="N619" s="126"/>
      <c r="O619" s="311">
        <f t="shared" si="268"/>
        <v>40</v>
      </c>
      <c r="P619" s="287">
        <f t="shared" si="275"/>
        <v>0</v>
      </c>
      <c r="Q619" s="308">
        <v>40</v>
      </c>
    </row>
    <row r="620" spans="1:17" ht="38.25" hidden="1">
      <c r="A620" s="55" t="s">
        <v>524</v>
      </c>
      <c r="B620" s="21" t="s">
        <v>30</v>
      </c>
      <c r="C620" s="21" t="s">
        <v>60</v>
      </c>
      <c r="D620" s="21" t="s">
        <v>60</v>
      </c>
      <c r="E620" s="21" t="s">
        <v>525</v>
      </c>
      <c r="F620" s="21"/>
      <c r="G620" s="22">
        <f>G621</f>
        <v>50</v>
      </c>
      <c r="H620" s="22">
        <f>H621</f>
        <v>0</v>
      </c>
      <c r="I620" s="22">
        <f>I621</f>
        <v>0</v>
      </c>
      <c r="J620" s="22">
        <f>J621</f>
        <v>0</v>
      </c>
      <c r="K620" s="22">
        <f t="shared" ref="K620:Q620" si="295">K621</f>
        <v>0</v>
      </c>
      <c r="L620" s="22">
        <f t="shared" si="295"/>
        <v>0</v>
      </c>
      <c r="M620" s="22">
        <f t="shared" si="295"/>
        <v>0</v>
      </c>
      <c r="N620" s="309">
        <f t="shared" si="295"/>
        <v>0</v>
      </c>
      <c r="O620" s="310">
        <f t="shared" si="295"/>
        <v>50</v>
      </c>
      <c r="P620" s="142">
        <f t="shared" si="295"/>
        <v>0</v>
      </c>
      <c r="Q620" s="142">
        <f t="shared" si="295"/>
        <v>50</v>
      </c>
    </row>
    <row r="621" spans="1:17" s="23" customFormat="1" ht="37.5" hidden="1" customHeight="1">
      <c r="A621" s="106" t="s">
        <v>46</v>
      </c>
      <c r="B621" s="27" t="s">
        <v>30</v>
      </c>
      <c r="C621" s="27" t="s">
        <v>60</v>
      </c>
      <c r="D621" s="27" t="s">
        <v>60</v>
      </c>
      <c r="E621" s="27" t="s">
        <v>525</v>
      </c>
      <c r="F621" s="27" t="s">
        <v>47</v>
      </c>
      <c r="G621" s="28">
        <v>50</v>
      </c>
      <c r="H621" s="29"/>
      <c r="I621" s="30"/>
      <c r="J621" s="30"/>
      <c r="K621" s="30"/>
      <c r="L621" s="30"/>
      <c r="M621" s="30"/>
      <c r="N621" s="126"/>
      <c r="O621" s="311">
        <f t="shared" si="268"/>
        <v>50</v>
      </c>
      <c r="P621" s="287">
        <f t="shared" si="275"/>
        <v>0</v>
      </c>
      <c r="Q621" s="308">
        <v>50</v>
      </c>
    </row>
    <row r="622" spans="1:17" ht="38.25" hidden="1">
      <c r="A622" s="55" t="s">
        <v>526</v>
      </c>
      <c r="B622" s="21" t="s">
        <v>30</v>
      </c>
      <c r="C622" s="21" t="s">
        <v>60</v>
      </c>
      <c r="D622" s="21" t="s">
        <v>60</v>
      </c>
      <c r="E622" s="21" t="s">
        <v>527</v>
      </c>
      <c r="F622" s="21"/>
      <c r="G622" s="22">
        <f>G623</f>
        <v>100</v>
      </c>
      <c r="H622" s="22">
        <f>H623</f>
        <v>0</v>
      </c>
      <c r="I622" s="22">
        <f>I623</f>
        <v>0</v>
      </c>
      <c r="J622" s="22">
        <f>J623</f>
        <v>0</v>
      </c>
      <c r="K622" s="22">
        <f t="shared" ref="K622:Q622" si="296">K623</f>
        <v>0</v>
      </c>
      <c r="L622" s="22">
        <f t="shared" si="296"/>
        <v>0</v>
      </c>
      <c r="M622" s="22">
        <f t="shared" si="296"/>
        <v>0</v>
      </c>
      <c r="N622" s="309">
        <f t="shared" si="296"/>
        <v>0</v>
      </c>
      <c r="O622" s="310">
        <f t="shared" si="296"/>
        <v>100</v>
      </c>
      <c r="P622" s="142">
        <f t="shared" si="296"/>
        <v>0</v>
      </c>
      <c r="Q622" s="142">
        <f t="shared" si="296"/>
        <v>100</v>
      </c>
    </row>
    <row r="623" spans="1:17" s="23" customFormat="1" hidden="1">
      <c r="A623" s="106" t="s">
        <v>46</v>
      </c>
      <c r="B623" s="27" t="s">
        <v>30</v>
      </c>
      <c r="C623" s="27" t="s">
        <v>60</v>
      </c>
      <c r="D623" s="27" t="s">
        <v>60</v>
      </c>
      <c r="E623" s="27" t="s">
        <v>527</v>
      </c>
      <c r="F623" s="27" t="s">
        <v>47</v>
      </c>
      <c r="G623" s="28">
        <v>100</v>
      </c>
      <c r="H623" s="29"/>
      <c r="I623" s="30"/>
      <c r="J623" s="30"/>
      <c r="K623" s="30"/>
      <c r="L623" s="30"/>
      <c r="M623" s="30"/>
      <c r="N623" s="126"/>
      <c r="O623" s="311">
        <f t="shared" ref="O623:O685" si="297">I623+H623+G623+J623+K623+L623+M623+N623</f>
        <v>100</v>
      </c>
      <c r="P623" s="287">
        <f t="shared" si="275"/>
        <v>0</v>
      </c>
      <c r="Q623" s="308">
        <v>100</v>
      </c>
    </row>
    <row r="624" spans="1:17" ht="38.25" hidden="1">
      <c r="A624" s="55" t="s">
        <v>528</v>
      </c>
      <c r="B624" s="21" t="s">
        <v>30</v>
      </c>
      <c r="C624" s="21" t="s">
        <v>60</v>
      </c>
      <c r="D624" s="21" t="s">
        <v>60</v>
      </c>
      <c r="E624" s="21" t="s">
        <v>529</v>
      </c>
      <c r="F624" s="21"/>
      <c r="G624" s="22">
        <f>G625</f>
        <v>64</v>
      </c>
      <c r="H624" s="22">
        <f>H625</f>
        <v>0</v>
      </c>
      <c r="I624" s="22">
        <f>I625</f>
        <v>0</v>
      </c>
      <c r="J624" s="22">
        <f>J625</f>
        <v>0</v>
      </c>
      <c r="K624" s="22">
        <f t="shared" ref="K624:Q624" si="298">K625</f>
        <v>0</v>
      </c>
      <c r="L624" s="22">
        <f t="shared" si="298"/>
        <v>0</v>
      </c>
      <c r="M624" s="22">
        <f t="shared" si="298"/>
        <v>0</v>
      </c>
      <c r="N624" s="309">
        <f t="shared" si="298"/>
        <v>0</v>
      </c>
      <c r="O624" s="310">
        <f t="shared" si="298"/>
        <v>64</v>
      </c>
      <c r="P624" s="142">
        <f t="shared" si="298"/>
        <v>0</v>
      </c>
      <c r="Q624" s="142">
        <f t="shared" si="298"/>
        <v>64</v>
      </c>
    </row>
    <row r="625" spans="1:17" s="23" customFormat="1" hidden="1">
      <c r="A625" s="106" t="s">
        <v>46</v>
      </c>
      <c r="B625" s="27" t="s">
        <v>30</v>
      </c>
      <c r="C625" s="27" t="s">
        <v>60</v>
      </c>
      <c r="D625" s="27" t="s">
        <v>60</v>
      </c>
      <c r="E625" s="27" t="s">
        <v>529</v>
      </c>
      <c r="F625" s="27" t="s">
        <v>47</v>
      </c>
      <c r="G625" s="28">
        <v>64</v>
      </c>
      <c r="H625" s="29"/>
      <c r="I625" s="30"/>
      <c r="J625" s="30"/>
      <c r="K625" s="30"/>
      <c r="L625" s="30"/>
      <c r="M625" s="30"/>
      <c r="N625" s="126"/>
      <c r="O625" s="311">
        <f t="shared" si="297"/>
        <v>64</v>
      </c>
      <c r="P625" s="287">
        <f t="shared" si="275"/>
        <v>0</v>
      </c>
      <c r="Q625" s="308">
        <v>64</v>
      </c>
    </row>
    <row r="626" spans="1:17" ht="25.5" hidden="1" customHeight="1">
      <c r="A626" s="105" t="s">
        <v>530</v>
      </c>
      <c r="B626" s="21" t="s">
        <v>30</v>
      </c>
      <c r="C626" s="21" t="s">
        <v>60</v>
      </c>
      <c r="D626" s="21" t="s">
        <v>60</v>
      </c>
      <c r="E626" s="21" t="s">
        <v>531</v>
      </c>
      <c r="F626" s="21"/>
      <c r="G626" s="22">
        <f>G627</f>
        <v>170</v>
      </c>
      <c r="H626" s="22">
        <f>H627</f>
        <v>0</v>
      </c>
      <c r="I626" s="22">
        <f>I627</f>
        <v>0</v>
      </c>
      <c r="J626" s="22">
        <f>J627</f>
        <v>0</v>
      </c>
      <c r="K626" s="22">
        <f t="shared" ref="K626:Q626" si="299">K627</f>
        <v>0</v>
      </c>
      <c r="L626" s="22">
        <f t="shared" si="299"/>
        <v>100</v>
      </c>
      <c r="M626" s="22">
        <f t="shared" si="299"/>
        <v>0</v>
      </c>
      <c r="N626" s="309">
        <f t="shared" si="299"/>
        <v>0</v>
      </c>
      <c r="O626" s="310">
        <f t="shared" si="299"/>
        <v>270</v>
      </c>
      <c r="P626" s="142">
        <f t="shared" si="299"/>
        <v>0</v>
      </c>
      <c r="Q626" s="142">
        <f t="shared" si="299"/>
        <v>270</v>
      </c>
    </row>
    <row r="627" spans="1:17" s="23" customFormat="1" ht="40.5" hidden="1" customHeight="1">
      <c r="A627" s="106" t="s">
        <v>46</v>
      </c>
      <c r="B627" s="27" t="s">
        <v>30</v>
      </c>
      <c r="C627" s="27" t="s">
        <v>60</v>
      </c>
      <c r="D627" s="27" t="s">
        <v>60</v>
      </c>
      <c r="E627" s="27" t="s">
        <v>531</v>
      </c>
      <c r="F627" s="27" t="s">
        <v>47</v>
      </c>
      <c r="G627" s="28">
        <v>170</v>
      </c>
      <c r="H627" s="29"/>
      <c r="I627" s="30"/>
      <c r="J627" s="30"/>
      <c r="K627" s="30"/>
      <c r="L627" s="30">
        <v>100</v>
      </c>
      <c r="M627" s="30"/>
      <c r="N627" s="126"/>
      <c r="O627" s="311">
        <f t="shared" si="297"/>
        <v>270</v>
      </c>
      <c r="P627" s="287">
        <f t="shared" si="275"/>
        <v>0</v>
      </c>
      <c r="Q627" s="308">
        <v>270</v>
      </c>
    </row>
    <row r="628" spans="1:17" ht="38.25" hidden="1">
      <c r="A628" s="105" t="s">
        <v>532</v>
      </c>
      <c r="B628" s="21" t="s">
        <v>30</v>
      </c>
      <c r="C628" s="21" t="s">
        <v>60</v>
      </c>
      <c r="D628" s="21" t="s">
        <v>60</v>
      </c>
      <c r="E628" s="21" t="s">
        <v>533</v>
      </c>
      <c r="F628" s="21"/>
      <c r="G628" s="22">
        <f>G629</f>
        <v>100</v>
      </c>
      <c r="H628" s="22">
        <f>H629</f>
        <v>0</v>
      </c>
      <c r="I628" s="22">
        <f>I629</f>
        <v>0</v>
      </c>
      <c r="J628" s="22">
        <f>J629</f>
        <v>0</v>
      </c>
      <c r="K628" s="22">
        <f t="shared" ref="K628:Q628" si="300">K629</f>
        <v>0</v>
      </c>
      <c r="L628" s="22">
        <f t="shared" si="300"/>
        <v>-22</v>
      </c>
      <c r="M628" s="22">
        <f t="shared" si="300"/>
        <v>0</v>
      </c>
      <c r="N628" s="309">
        <f t="shared" si="300"/>
        <v>0</v>
      </c>
      <c r="O628" s="310">
        <f t="shared" si="300"/>
        <v>78</v>
      </c>
      <c r="P628" s="142">
        <f t="shared" si="300"/>
        <v>0</v>
      </c>
      <c r="Q628" s="142">
        <f t="shared" si="300"/>
        <v>78</v>
      </c>
    </row>
    <row r="629" spans="1:17" s="23" customFormat="1" ht="37.5" hidden="1" customHeight="1">
      <c r="A629" s="106" t="s">
        <v>46</v>
      </c>
      <c r="B629" s="27" t="s">
        <v>30</v>
      </c>
      <c r="C629" s="27" t="s">
        <v>60</v>
      </c>
      <c r="D629" s="27" t="s">
        <v>60</v>
      </c>
      <c r="E629" s="27" t="s">
        <v>533</v>
      </c>
      <c r="F629" s="27" t="s">
        <v>47</v>
      </c>
      <c r="G629" s="28">
        <v>100</v>
      </c>
      <c r="H629" s="29"/>
      <c r="I629" s="30"/>
      <c r="J629" s="30"/>
      <c r="K629" s="30"/>
      <c r="L629" s="30">
        <v>-22</v>
      </c>
      <c r="M629" s="30"/>
      <c r="N629" s="126"/>
      <c r="O629" s="311">
        <f t="shared" si="297"/>
        <v>78</v>
      </c>
      <c r="P629" s="287">
        <f t="shared" si="275"/>
        <v>0</v>
      </c>
      <c r="Q629" s="308">
        <v>78</v>
      </c>
    </row>
    <row r="630" spans="1:17" ht="38.25" hidden="1">
      <c r="A630" s="105" t="s">
        <v>534</v>
      </c>
      <c r="B630" s="21" t="s">
        <v>30</v>
      </c>
      <c r="C630" s="21" t="s">
        <v>60</v>
      </c>
      <c r="D630" s="21" t="s">
        <v>60</v>
      </c>
      <c r="E630" s="21" t="s">
        <v>535</v>
      </c>
      <c r="F630" s="21"/>
      <c r="G630" s="22">
        <f>G631</f>
        <v>30</v>
      </c>
      <c r="H630" s="22">
        <f>H631</f>
        <v>0</v>
      </c>
      <c r="I630" s="22">
        <f>I631</f>
        <v>0</v>
      </c>
      <c r="J630" s="22">
        <f>J631</f>
        <v>0</v>
      </c>
      <c r="K630" s="22">
        <f t="shared" ref="K630:Q630" si="301">K631</f>
        <v>0</v>
      </c>
      <c r="L630" s="22">
        <f t="shared" si="301"/>
        <v>-13</v>
      </c>
      <c r="M630" s="22">
        <f t="shared" si="301"/>
        <v>0</v>
      </c>
      <c r="N630" s="309">
        <f t="shared" si="301"/>
        <v>0</v>
      </c>
      <c r="O630" s="310">
        <f t="shared" si="301"/>
        <v>17</v>
      </c>
      <c r="P630" s="142">
        <f t="shared" si="301"/>
        <v>0</v>
      </c>
      <c r="Q630" s="142">
        <f t="shared" si="301"/>
        <v>17</v>
      </c>
    </row>
    <row r="631" spans="1:17" s="23" customFormat="1" ht="27" hidden="1" customHeight="1">
      <c r="A631" s="106" t="s">
        <v>46</v>
      </c>
      <c r="B631" s="27" t="s">
        <v>30</v>
      </c>
      <c r="C631" s="27" t="s">
        <v>60</v>
      </c>
      <c r="D631" s="27" t="s">
        <v>60</v>
      </c>
      <c r="E631" s="27" t="s">
        <v>535</v>
      </c>
      <c r="F631" s="27" t="s">
        <v>47</v>
      </c>
      <c r="G631" s="28">
        <v>30</v>
      </c>
      <c r="H631" s="29"/>
      <c r="I631" s="30"/>
      <c r="J631" s="30"/>
      <c r="K631" s="30"/>
      <c r="L631" s="30">
        <v>-13</v>
      </c>
      <c r="M631" s="30"/>
      <c r="N631" s="126"/>
      <c r="O631" s="311">
        <f t="shared" si="297"/>
        <v>17</v>
      </c>
      <c r="P631" s="287">
        <f t="shared" si="275"/>
        <v>0</v>
      </c>
      <c r="Q631" s="308">
        <v>17</v>
      </c>
    </row>
    <row r="632" spans="1:17" ht="25.5" hidden="1">
      <c r="A632" s="105" t="s">
        <v>536</v>
      </c>
      <c r="B632" s="21" t="s">
        <v>30</v>
      </c>
      <c r="C632" s="21" t="s">
        <v>60</v>
      </c>
      <c r="D632" s="21" t="s">
        <v>60</v>
      </c>
      <c r="E632" s="21" t="s">
        <v>537</v>
      </c>
      <c r="F632" s="21"/>
      <c r="G632" s="22">
        <f>G633</f>
        <v>15</v>
      </c>
      <c r="H632" s="22">
        <f>H633</f>
        <v>0</v>
      </c>
      <c r="I632" s="22">
        <f>I633</f>
        <v>0</v>
      </c>
      <c r="J632" s="22">
        <f>J633</f>
        <v>0</v>
      </c>
      <c r="K632" s="22">
        <f t="shared" ref="K632:Q632" si="302">K633</f>
        <v>0</v>
      </c>
      <c r="L632" s="22">
        <f t="shared" si="302"/>
        <v>0</v>
      </c>
      <c r="M632" s="22">
        <f t="shared" si="302"/>
        <v>0</v>
      </c>
      <c r="N632" s="309">
        <f t="shared" si="302"/>
        <v>0</v>
      </c>
      <c r="O632" s="310">
        <f t="shared" si="302"/>
        <v>15</v>
      </c>
      <c r="P632" s="142">
        <f t="shared" si="302"/>
        <v>0</v>
      </c>
      <c r="Q632" s="142">
        <f t="shared" si="302"/>
        <v>15</v>
      </c>
    </row>
    <row r="633" spans="1:17" s="23" customFormat="1" ht="30" hidden="1" customHeight="1">
      <c r="A633" s="106" t="s">
        <v>46</v>
      </c>
      <c r="B633" s="27" t="s">
        <v>30</v>
      </c>
      <c r="C633" s="27" t="s">
        <v>60</v>
      </c>
      <c r="D633" s="27" t="s">
        <v>60</v>
      </c>
      <c r="E633" s="27" t="s">
        <v>537</v>
      </c>
      <c r="F633" s="27" t="s">
        <v>47</v>
      </c>
      <c r="G633" s="28">
        <v>15</v>
      </c>
      <c r="H633" s="29"/>
      <c r="I633" s="30"/>
      <c r="J633" s="30"/>
      <c r="K633" s="30"/>
      <c r="L633" s="30"/>
      <c r="M633" s="30"/>
      <c r="N633" s="126"/>
      <c r="O633" s="311">
        <f t="shared" si="297"/>
        <v>15</v>
      </c>
      <c r="P633" s="287">
        <f t="shared" si="275"/>
        <v>0</v>
      </c>
      <c r="Q633" s="308">
        <v>15</v>
      </c>
    </row>
    <row r="634" spans="1:17" ht="25.5" hidden="1">
      <c r="A634" s="105" t="s">
        <v>538</v>
      </c>
      <c r="B634" s="21" t="s">
        <v>30</v>
      </c>
      <c r="C634" s="21" t="s">
        <v>60</v>
      </c>
      <c r="D634" s="21" t="s">
        <v>60</v>
      </c>
      <c r="E634" s="21" t="s">
        <v>539</v>
      </c>
      <c r="F634" s="21"/>
      <c r="G634" s="22">
        <f>G635</f>
        <v>10</v>
      </c>
      <c r="H634" s="22">
        <f>H635</f>
        <v>0</v>
      </c>
      <c r="I634" s="22">
        <f>I635</f>
        <v>0</v>
      </c>
      <c r="J634" s="22">
        <f>J635</f>
        <v>0</v>
      </c>
      <c r="K634" s="22">
        <f t="shared" ref="K634:Q634" si="303">K635</f>
        <v>0</v>
      </c>
      <c r="L634" s="22">
        <f t="shared" si="303"/>
        <v>0</v>
      </c>
      <c r="M634" s="22">
        <f t="shared" si="303"/>
        <v>0</v>
      </c>
      <c r="N634" s="309">
        <f t="shared" si="303"/>
        <v>0</v>
      </c>
      <c r="O634" s="310">
        <f t="shared" si="303"/>
        <v>10</v>
      </c>
      <c r="P634" s="142">
        <f t="shared" si="303"/>
        <v>0</v>
      </c>
      <c r="Q634" s="142">
        <f t="shared" si="303"/>
        <v>10</v>
      </c>
    </row>
    <row r="635" spans="1:17" s="23" customFormat="1" ht="27" hidden="1" customHeight="1">
      <c r="A635" s="106" t="s">
        <v>46</v>
      </c>
      <c r="B635" s="27" t="s">
        <v>30</v>
      </c>
      <c r="C635" s="27" t="s">
        <v>60</v>
      </c>
      <c r="D635" s="27" t="s">
        <v>60</v>
      </c>
      <c r="E635" s="27" t="s">
        <v>539</v>
      </c>
      <c r="F635" s="27" t="s">
        <v>47</v>
      </c>
      <c r="G635" s="28">
        <v>10</v>
      </c>
      <c r="H635" s="29"/>
      <c r="I635" s="30"/>
      <c r="J635" s="30"/>
      <c r="K635" s="30"/>
      <c r="L635" s="30"/>
      <c r="M635" s="30"/>
      <c r="N635" s="126"/>
      <c r="O635" s="311">
        <f t="shared" si="297"/>
        <v>10</v>
      </c>
      <c r="P635" s="287">
        <f t="shared" si="275"/>
        <v>0</v>
      </c>
      <c r="Q635" s="308">
        <v>10</v>
      </c>
    </row>
    <row r="636" spans="1:17" ht="25.5" hidden="1">
      <c r="A636" s="105" t="s">
        <v>540</v>
      </c>
      <c r="B636" s="21" t="s">
        <v>30</v>
      </c>
      <c r="C636" s="21" t="s">
        <v>60</v>
      </c>
      <c r="D636" s="21" t="s">
        <v>60</v>
      </c>
      <c r="E636" s="21" t="s">
        <v>541</v>
      </c>
      <c r="F636" s="21"/>
      <c r="G636" s="22">
        <f>G637</f>
        <v>10</v>
      </c>
      <c r="H636" s="22">
        <f>H637</f>
        <v>0</v>
      </c>
      <c r="I636" s="22">
        <f>I637</f>
        <v>0</v>
      </c>
      <c r="J636" s="22">
        <f>J637</f>
        <v>0</v>
      </c>
      <c r="K636" s="22">
        <f t="shared" ref="K636:Q636" si="304">K637</f>
        <v>0</v>
      </c>
      <c r="L636" s="22">
        <f t="shared" si="304"/>
        <v>-10</v>
      </c>
      <c r="M636" s="22">
        <f t="shared" si="304"/>
        <v>0</v>
      </c>
      <c r="N636" s="309">
        <f t="shared" si="304"/>
        <v>0</v>
      </c>
      <c r="O636" s="310">
        <f t="shared" si="304"/>
        <v>0</v>
      </c>
      <c r="P636" s="142">
        <f t="shared" si="304"/>
        <v>0</v>
      </c>
      <c r="Q636" s="142">
        <f t="shared" si="304"/>
        <v>0</v>
      </c>
    </row>
    <row r="637" spans="1:17" s="23" customFormat="1" ht="27" hidden="1" customHeight="1">
      <c r="A637" s="106" t="s">
        <v>46</v>
      </c>
      <c r="B637" s="27" t="s">
        <v>30</v>
      </c>
      <c r="C637" s="27" t="s">
        <v>60</v>
      </c>
      <c r="D637" s="27" t="s">
        <v>60</v>
      </c>
      <c r="E637" s="27" t="s">
        <v>541</v>
      </c>
      <c r="F637" s="27" t="s">
        <v>47</v>
      </c>
      <c r="G637" s="28">
        <v>10</v>
      </c>
      <c r="H637" s="29"/>
      <c r="I637" s="30"/>
      <c r="J637" s="30"/>
      <c r="K637" s="30"/>
      <c r="L637" s="30">
        <v>-10</v>
      </c>
      <c r="M637" s="30"/>
      <c r="N637" s="126"/>
      <c r="O637" s="311">
        <f t="shared" si="297"/>
        <v>0</v>
      </c>
      <c r="P637" s="287">
        <f t="shared" si="275"/>
        <v>0</v>
      </c>
      <c r="Q637" s="308">
        <v>0</v>
      </c>
    </row>
    <row r="638" spans="1:17" ht="25.5" hidden="1">
      <c r="A638" s="105" t="s">
        <v>542</v>
      </c>
      <c r="B638" s="21" t="s">
        <v>30</v>
      </c>
      <c r="C638" s="21" t="s">
        <v>60</v>
      </c>
      <c r="D638" s="21" t="s">
        <v>60</v>
      </c>
      <c r="E638" s="21" t="s">
        <v>543</v>
      </c>
      <c r="F638" s="21"/>
      <c r="G638" s="22">
        <f>G639</f>
        <v>90</v>
      </c>
      <c r="H638" s="22">
        <f>H639</f>
        <v>0</v>
      </c>
      <c r="I638" s="22">
        <f>I639</f>
        <v>0</v>
      </c>
      <c r="J638" s="22">
        <f>J639</f>
        <v>0</v>
      </c>
      <c r="K638" s="22">
        <f t="shared" ref="K638:Q638" si="305">K639</f>
        <v>0</v>
      </c>
      <c r="L638" s="22">
        <f t="shared" si="305"/>
        <v>0</v>
      </c>
      <c r="M638" s="22">
        <f t="shared" si="305"/>
        <v>0</v>
      </c>
      <c r="N638" s="309">
        <f t="shared" si="305"/>
        <v>0</v>
      </c>
      <c r="O638" s="310">
        <f t="shared" si="305"/>
        <v>90</v>
      </c>
      <c r="P638" s="142">
        <f t="shared" si="305"/>
        <v>0</v>
      </c>
      <c r="Q638" s="142">
        <f t="shared" si="305"/>
        <v>90</v>
      </c>
    </row>
    <row r="639" spans="1:17" s="23" customFormat="1" ht="23.25" hidden="1" customHeight="1">
      <c r="A639" s="106" t="s">
        <v>46</v>
      </c>
      <c r="B639" s="27" t="s">
        <v>30</v>
      </c>
      <c r="C639" s="27" t="s">
        <v>60</v>
      </c>
      <c r="D639" s="27" t="s">
        <v>60</v>
      </c>
      <c r="E639" s="27" t="s">
        <v>543</v>
      </c>
      <c r="F639" s="27" t="s">
        <v>47</v>
      </c>
      <c r="G639" s="28">
        <v>90</v>
      </c>
      <c r="H639" s="29"/>
      <c r="I639" s="30"/>
      <c r="J639" s="30"/>
      <c r="K639" s="30"/>
      <c r="L639" s="30"/>
      <c r="M639" s="30"/>
      <c r="N639" s="126"/>
      <c r="O639" s="311">
        <f t="shared" si="297"/>
        <v>90</v>
      </c>
      <c r="P639" s="287">
        <f t="shared" si="275"/>
        <v>0</v>
      </c>
      <c r="Q639" s="308">
        <v>90</v>
      </c>
    </row>
    <row r="640" spans="1:17" ht="25.5" hidden="1">
      <c r="A640" s="105" t="s">
        <v>544</v>
      </c>
      <c r="B640" s="21" t="s">
        <v>30</v>
      </c>
      <c r="C640" s="21" t="s">
        <v>60</v>
      </c>
      <c r="D640" s="21" t="s">
        <v>60</v>
      </c>
      <c r="E640" s="21" t="s">
        <v>545</v>
      </c>
      <c r="F640" s="21"/>
      <c r="G640" s="22">
        <f>G641</f>
        <v>20</v>
      </c>
      <c r="H640" s="22">
        <f>H641</f>
        <v>0</v>
      </c>
      <c r="I640" s="22">
        <f>I641</f>
        <v>0</v>
      </c>
      <c r="J640" s="22">
        <f>J641</f>
        <v>0</v>
      </c>
      <c r="K640" s="22">
        <f t="shared" ref="K640:Q640" si="306">K641</f>
        <v>0</v>
      </c>
      <c r="L640" s="22">
        <f t="shared" si="306"/>
        <v>0</v>
      </c>
      <c r="M640" s="22">
        <f t="shared" si="306"/>
        <v>0</v>
      </c>
      <c r="N640" s="309">
        <f t="shared" si="306"/>
        <v>0</v>
      </c>
      <c r="O640" s="310">
        <f t="shared" si="306"/>
        <v>20</v>
      </c>
      <c r="P640" s="142">
        <f t="shared" si="306"/>
        <v>0</v>
      </c>
      <c r="Q640" s="142">
        <f t="shared" si="306"/>
        <v>20</v>
      </c>
    </row>
    <row r="641" spans="1:17" s="23" customFormat="1" ht="37.5" hidden="1" customHeight="1">
      <c r="A641" s="106" t="s">
        <v>46</v>
      </c>
      <c r="B641" s="27" t="s">
        <v>30</v>
      </c>
      <c r="C641" s="27" t="s">
        <v>60</v>
      </c>
      <c r="D641" s="27" t="s">
        <v>60</v>
      </c>
      <c r="E641" s="27" t="s">
        <v>545</v>
      </c>
      <c r="F641" s="27" t="s">
        <v>47</v>
      </c>
      <c r="G641" s="28">
        <v>20</v>
      </c>
      <c r="H641" s="29"/>
      <c r="I641" s="30"/>
      <c r="J641" s="30"/>
      <c r="K641" s="30"/>
      <c r="L641" s="30"/>
      <c r="M641" s="30"/>
      <c r="N641" s="126"/>
      <c r="O641" s="311">
        <f t="shared" si="297"/>
        <v>20</v>
      </c>
      <c r="P641" s="287">
        <f t="shared" ref="P641:P704" si="307">Q641-O641</f>
        <v>0</v>
      </c>
      <c r="Q641" s="308">
        <v>20</v>
      </c>
    </row>
    <row r="642" spans="1:17" ht="38.25" hidden="1">
      <c r="A642" s="105" t="s">
        <v>546</v>
      </c>
      <c r="B642" s="21" t="s">
        <v>30</v>
      </c>
      <c r="C642" s="21" t="s">
        <v>60</v>
      </c>
      <c r="D642" s="21" t="s">
        <v>60</v>
      </c>
      <c r="E642" s="21" t="s">
        <v>547</v>
      </c>
      <c r="F642" s="21"/>
      <c r="G642" s="22">
        <f>G643</f>
        <v>15</v>
      </c>
      <c r="H642" s="22">
        <f>H643</f>
        <v>0</v>
      </c>
      <c r="I642" s="22">
        <f>I643</f>
        <v>0</v>
      </c>
      <c r="J642" s="22">
        <f>J643</f>
        <v>0</v>
      </c>
      <c r="K642" s="22">
        <f t="shared" ref="K642:Q642" si="308">K643</f>
        <v>0</v>
      </c>
      <c r="L642" s="22">
        <f t="shared" si="308"/>
        <v>-15</v>
      </c>
      <c r="M642" s="22">
        <f t="shared" si="308"/>
        <v>0</v>
      </c>
      <c r="N642" s="309">
        <f t="shared" si="308"/>
        <v>0</v>
      </c>
      <c r="O642" s="310">
        <f t="shared" si="308"/>
        <v>0</v>
      </c>
      <c r="P642" s="142">
        <f t="shared" si="308"/>
        <v>0</v>
      </c>
      <c r="Q642" s="142">
        <f t="shared" si="308"/>
        <v>0</v>
      </c>
    </row>
    <row r="643" spans="1:17" s="23" customFormat="1" ht="30" hidden="1" customHeight="1">
      <c r="A643" s="106" t="s">
        <v>46</v>
      </c>
      <c r="B643" s="27" t="s">
        <v>30</v>
      </c>
      <c r="C643" s="27" t="s">
        <v>60</v>
      </c>
      <c r="D643" s="27" t="s">
        <v>60</v>
      </c>
      <c r="E643" s="27" t="s">
        <v>547</v>
      </c>
      <c r="F643" s="27" t="s">
        <v>47</v>
      </c>
      <c r="G643" s="28">
        <v>15</v>
      </c>
      <c r="H643" s="29"/>
      <c r="I643" s="30"/>
      <c r="J643" s="30"/>
      <c r="K643" s="30"/>
      <c r="L643" s="30">
        <v>-15</v>
      </c>
      <c r="M643" s="30"/>
      <c r="N643" s="126"/>
      <c r="O643" s="311">
        <f t="shared" si="297"/>
        <v>0</v>
      </c>
      <c r="P643" s="287">
        <f t="shared" si="307"/>
        <v>0</v>
      </c>
      <c r="Q643" s="308">
        <v>0</v>
      </c>
    </row>
    <row r="644" spans="1:17" ht="25.5" hidden="1">
      <c r="A644" s="105" t="s">
        <v>548</v>
      </c>
      <c r="B644" s="21" t="s">
        <v>30</v>
      </c>
      <c r="C644" s="21" t="s">
        <v>60</v>
      </c>
      <c r="D644" s="21" t="s">
        <v>60</v>
      </c>
      <c r="E644" s="21" t="s">
        <v>549</v>
      </c>
      <c r="F644" s="21"/>
      <c r="G644" s="22">
        <f>G645</f>
        <v>30</v>
      </c>
      <c r="H644" s="22">
        <f>H645</f>
        <v>0</v>
      </c>
      <c r="I644" s="22">
        <f>I645</f>
        <v>0</v>
      </c>
      <c r="J644" s="22">
        <f>J645</f>
        <v>0</v>
      </c>
      <c r="K644" s="22">
        <f t="shared" ref="K644:Q644" si="309">K645</f>
        <v>0</v>
      </c>
      <c r="L644" s="22">
        <f t="shared" si="309"/>
        <v>0</v>
      </c>
      <c r="M644" s="22">
        <f t="shared" si="309"/>
        <v>0</v>
      </c>
      <c r="N644" s="309">
        <f t="shared" si="309"/>
        <v>0</v>
      </c>
      <c r="O644" s="310">
        <f t="shared" si="309"/>
        <v>30</v>
      </c>
      <c r="P644" s="142">
        <f t="shared" si="309"/>
        <v>0</v>
      </c>
      <c r="Q644" s="142">
        <f t="shared" si="309"/>
        <v>30</v>
      </c>
    </row>
    <row r="645" spans="1:17" s="23" customFormat="1" ht="44.25" hidden="1" customHeight="1">
      <c r="A645" s="106" t="s">
        <v>46</v>
      </c>
      <c r="B645" s="27" t="s">
        <v>30</v>
      </c>
      <c r="C645" s="27" t="s">
        <v>60</v>
      </c>
      <c r="D645" s="27" t="s">
        <v>60</v>
      </c>
      <c r="E645" s="27" t="s">
        <v>549</v>
      </c>
      <c r="F645" s="27" t="s">
        <v>47</v>
      </c>
      <c r="G645" s="28">
        <v>30</v>
      </c>
      <c r="H645" s="29"/>
      <c r="I645" s="30"/>
      <c r="J645" s="30"/>
      <c r="K645" s="30"/>
      <c r="L645" s="30"/>
      <c r="M645" s="30"/>
      <c r="N645" s="126"/>
      <c r="O645" s="311">
        <f t="shared" si="297"/>
        <v>30</v>
      </c>
      <c r="P645" s="287">
        <f t="shared" si="307"/>
        <v>0</v>
      </c>
      <c r="Q645" s="308">
        <v>30</v>
      </c>
    </row>
    <row r="646" spans="1:17" ht="25.5" hidden="1">
      <c r="A646" s="105" t="s">
        <v>550</v>
      </c>
      <c r="B646" s="21" t="s">
        <v>30</v>
      </c>
      <c r="C646" s="21" t="s">
        <v>60</v>
      </c>
      <c r="D646" s="21" t="s">
        <v>60</v>
      </c>
      <c r="E646" s="21" t="s">
        <v>551</v>
      </c>
      <c r="F646" s="21"/>
      <c r="G646" s="22">
        <f>G647</f>
        <v>15</v>
      </c>
      <c r="H646" s="22">
        <f>H647</f>
        <v>0</v>
      </c>
      <c r="I646" s="22">
        <f>I647</f>
        <v>0</v>
      </c>
      <c r="J646" s="22">
        <f>J647</f>
        <v>0</v>
      </c>
      <c r="K646" s="22">
        <f t="shared" ref="K646:Q646" si="310">K647</f>
        <v>0</v>
      </c>
      <c r="L646" s="22">
        <f t="shared" si="310"/>
        <v>0</v>
      </c>
      <c r="M646" s="22">
        <f t="shared" si="310"/>
        <v>0</v>
      </c>
      <c r="N646" s="309">
        <f t="shared" si="310"/>
        <v>0</v>
      </c>
      <c r="O646" s="310">
        <f t="shared" si="310"/>
        <v>15</v>
      </c>
      <c r="P646" s="142">
        <f t="shared" si="310"/>
        <v>0</v>
      </c>
      <c r="Q646" s="142">
        <f t="shared" si="310"/>
        <v>15</v>
      </c>
    </row>
    <row r="647" spans="1:17" s="23" customFormat="1" ht="40.5" hidden="1" customHeight="1">
      <c r="A647" s="106" t="s">
        <v>46</v>
      </c>
      <c r="B647" s="27" t="s">
        <v>30</v>
      </c>
      <c r="C647" s="27" t="s">
        <v>60</v>
      </c>
      <c r="D647" s="27" t="s">
        <v>60</v>
      </c>
      <c r="E647" s="27" t="s">
        <v>551</v>
      </c>
      <c r="F647" s="27" t="s">
        <v>47</v>
      </c>
      <c r="G647" s="28">
        <v>15</v>
      </c>
      <c r="H647" s="29"/>
      <c r="I647" s="30"/>
      <c r="J647" s="30"/>
      <c r="K647" s="30"/>
      <c r="L647" s="30"/>
      <c r="M647" s="30"/>
      <c r="N647" s="126"/>
      <c r="O647" s="311">
        <f t="shared" si="297"/>
        <v>15</v>
      </c>
      <c r="P647" s="287">
        <f t="shared" si="307"/>
        <v>0</v>
      </c>
      <c r="Q647" s="308">
        <v>15</v>
      </c>
    </row>
    <row r="648" spans="1:17" ht="38.25" hidden="1">
      <c r="A648" s="105" t="s">
        <v>552</v>
      </c>
      <c r="B648" s="21" t="s">
        <v>30</v>
      </c>
      <c r="C648" s="21" t="s">
        <v>60</v>
      </c>
      <c r="D648" s="21" t="s">
        <v>60</v>
      </c>
      <c r="E648" s="21" t="s">
        <v>553</v>
      </c>
      <c r="F648" s="21"/>
      <c r="G648" s="22">
        <f>G649</f>
        <v>10</v>
      </c>
      <c r="H648" s="22">
        <f>H649</f>
        <v>0</v>
      </c>
      <c r="I648" s="22">
        <f>I649</f>
        <v>0</v>
      </c>
      <c r="J648" s="22">
        <f>J649</f>
        <v>0</v>
      </c>
      <c r="K648" s="22">
        <f t="shared" ref="K648:Q648" si="311">K649</f>
        <v>0</v>
      </c>
      <c r="L648" s="22">
        <f t="shared" si="311"/>
        <v>-10</v>
      </c>
      <c r="M648" s="22">
        <f t="shared" si="311"/>
        <v>0</v>
      </c>
      <c r="N648" s="309">
        <f t="shared" si="311"/>
        <v>0</v>
      </c>
      <c r="O648" s="310">
        <f t="shared" si="311"/>
        <v>0</v>
      </c>
      <c r="P648" s="142">
        <f t="shared" si="311"/>
        <v>0</v>
      </c>
      <c r="Q648" s="142">
        <f t="shared" si="311"/>
        <v>0</v>
      </c>
    </row>
    <row r="649" spans="1:17" s="23" customFormat="1" ht="27" hidden="1" customHeight="1">
      <c r="A649" s="106" t="s">
        <v>46</v>
      </c>
      <c r="B649" s="27" t="s">
        <v>30</v>
      </c>
      <c r="C649" s="27" t="s">
        <v>60</v>
      </c>
      <c r="D649" s="27" t="s">
        <v>60</v>
      </c>
      <c r="E649" s="27" t="s">
        <v>553</v>
      </c>
      <c r="F649" s="27" t="s">
        <v>47</v>
      </c>
      <c r="G649" s="28">
        <v>10</v>
      </c>
      <c r="H649" s="29"/>
      <c r="I649" s="30"/>
      <c r="J649" s="30"/>
      <c r="K649" s="30"/>
      <c r="L649" s="30">
        <v>-10</v>
      </c>
      <c r="M649" s="30"/>
      <c r="N649" s="126"/>
      <c r="O649" s="311">
        <f t="shared" si="297"/>
        <v>0</v>
      </c>
      <c r="P649" s="287">
        <f t="shared" si="307"/>
        <v>0</v>
      </c>
      <c r="Q649" s="308">
        <v>0</v>
      </c>
    </row>
    <row r="650" spans="1:17" ht="25.5" hidden="1">
      <c r="A650" s="105" t="s">
        <v>554</v>
      </c>
      <c r="B650" s="21" t="s">
        <v>30</v>
      </c>
      <c r="C650" s="21" t="s">
        <v>60</v>
      </c>
      <c r="D650" s="21" t="s">
        <v>60</v>
      </c>
      <c r="E650" s="21" t="s">
        <v>555</v>
      </c>
      <c r="F650" s="21"/>
      <c r="G650" s="22">
        <f>G651</f>
        <v>20</v>
      </c>
      <c r="H650" s="22">
        <f>H651</f>
        <v>0</v>
      </c>
      <c r="I650" s="22">
        <f>I651</f>
        <v>0</v>
      </c>
      <c r="J650" s="22">
        <f>J651</f>
        <v>0</v>
      </c>
      <c r="K650" s="22">
        <f>K651</f>
        <v>0</v>
      </c>
      <c r="L650" s="22">
        <f t="shared" ref="L650:Q650" si="312">L651</f>
        <v>-20</v>
      </c>
      <c r="M650" s="22">
        <f t="shared" si="312"/>
        <v>0</v>
      </c>
      <c r="N650" s="309">
        <f t="shared" si="312"/>
        <v>0</v>
      </c>
      <c r="O650" s="310">
        <f t="shared" si="312"/>
        <v>0</v>
      </c>
      <c r="P650" s="142">
        <f t="shared" si="312"/>
        <v>0</v>
      </c>
      <c r="Q650" s="142">
        <f t="shared" si="312"/>
        <v>0</v>
      </c>
    </row>
    <row r="651" spans="1:17" s="23" customFormat="1" ht="37.5" hidden="1" customHeight="1">
      <c r="A651" s="106" t="s">
        <v>46</v>
      </c>
      <c r="B651" s="27" t="s">
        <v>30</v>
      </c>
      <c r="C651" s="27" t="s">
        <v>60</v>
      </c>
      <c r="D651" s="27" t="s">
        <v>60</v>
      </c>
      <c r="E651" s="27" t="s">
        <v>555</v>
      </c>
      <c r="F651" s="27" t="s">
        <v>47</v>
      </c>
      <c r="G651" s="28">
        <v>20</v>
      </c>
      <c r="H651" s="29"/>
      <c r="I651" s="30"/>
      <c r="J651" s="30"/>
      <c r="K651" s="30"/>
      <c r="L651" s="30">
        <v>-20</v>
      </c>
      <c r="M651" s="30"/>
      <c r="N651" s="126"/>
      <c r="O651" s="311">
        <f t="shared" si="297"/>
        <v>0</v>
      </c>
      <c r="P651" s="287">
        <f t="shared" si="307"/>
        <v>0</v>
      </c>
      <c r="Q651" s="308">
        <v>0</v>
      </c>
    </row>
    <row r="652" spans="1:17" ht="38.25" hidden="1">
      <c r="A652" s="105" t="s">
        <v>556</v>
      </c>
      <c r="B652" s="21" t="s">
        <v>30</v>
      </c>
      <c r="C652" s="21" t="s">
        <v>60</v>
      </c>
      <c r="D652" s="21" t="s">
        <v>60</v>
      </c>
      <c r="E652" s="21" t="s">
        <v>557</v>
      </c>
      <c r="F652" s="21"/>
      <c r="G652" s="22">
        <f>G653</f>
        <v>5</v>
      </c>
      <c r="H652" s="22">
        <f>H653</f>
        <v>0</v>
      </c>
      <c r="I652" s="22">
        <f>I653</f>
        <v>0</v>
      </c>
      <c r="J652" s="22">
        <f>J653</f>
        <v>0</v>
      </c>
      <c r="K652" s="22">
        <f t="shared" ref="K652:Q652" si="313">K653</f>
        <v>0</v>
      </c>
      <c r="L652" s="22">
        <f t="shared" si="313"/>
        <v>-5</v>
      </c>
      <c r="M652" s="22">
        <f t="shared" si="313"/>
        <v>0</v>
      </c>
      <c r="N652" s="309">
        <f t="shared" si="313"/>
        <v>0</v>
      </c>
      <c r="O652" s="310">
        <f t="shared" si="313"/>
        <v>0</v>
      </c>
      <c r="P652" s="142">
        <f t="shared" si="313"/>
        <v>0</v>
      </c>
      <c r="Q652" s="142">
        <f t="shared" si="313"/>
        <v>0</v>
      </c>
    </row>
    <row r="653" spans="1:17" s="23" customFormat="1" ht="27" hidden="1" customHeight="1">
      <c r="A653" s="106" t="s">
        <v>46</v>
      </c>
      <c r="B653" s="27" t="s">
        <v>30</v>
      </c>
      <c r="C653" s="27" t="s">
        <v>60</v>
      </c>
      <c r="D653" s="27" t="s">
        <v>60</v>
      </c>
      <c r="E653" s="27" t="s">
        <v>557</v>
      </c>
      <c r="F653" s="27" t="s">
        <v>47</v>
      </c>
      <c r="G653" s="28">
        <v>5</v>
      </c>
      <c r="H653" s="29"/>
      <c r="I653" s="30"/>
      <c r="J653" s="30"/>
      <c r="K653" s="30"/>
      <c r="L653" s="30">
        <v>-5</v>
      </c>
      <c r="M653" s="30"/>
      <c r="N653" s="126"/>
      <c r="O653" s="311">
        <f t="shared" si="297"/>
        <v>0</v>
      </c>
      <c r="P653" s="287">
        <f t="shared" si="307"/>
        <v>0</v>
      </c>
      <c r="Q653" s="308">
        <v>0</v>
      </c>
    </row>
    <row r="654" spans="1:17" ht="25.5" hidden="1">
      <c r="A654" s="105" t="s">
        <v>558</v>
      </c>
      <c r="B654" s="21" t="s">
        <v>30</v>
      </c>
      <c r="C654" s="21" t="s">
        <v>60</v>
      </c>
      <c r="D654" s="21" t="s">
        <v>60</v>
      </c>
      <c r="E654" s="21" t="s">
        <v>559</v>
      </c>
      <c r="F654" s="21"/>
      <c r="G654" s="22">
        <f>G655</f>
        <v>30</v>
      </c>
      <c r="H654" s="22">
        <f>H655</f>
        <v>0</v>
      </c>
      <c r="I654" s="22">
        <f>I655</f>
        <v>0</v>
      </c>
      <c r="J654" s="22">
        <f>J655</f>
        <v>0</v>
      </c>
      <c r="K654" s="22">
        <f t="shared" ref="K654:Q654" si="314">K655</f>
        <v>0</v>
      </c>
      <c r="L654" s="22">
        <f t="shared" si="314"/>
        <v>0</v>
      </c>
      <c r="M654" s="22">
        <f t="shared" si="314"/>
        <v>0</v>
      </c>
      <c r="N654" s="309">
        <f t="shared" si="314"/>
        <v>0</v>
      </c>
      <c r="O654" s="310">
        <f t="shared" si="314"/>
        <v>30</v>
      </c>
      <c r="P654" s="142">
        <f t="shared" si="314"/>
        <v>0</v>
      </c>
      <c r="Q654" s="142">
        <f t="shared" si="314"/>
        <v>30</v>
      </c>
    </row>
    <row r="655" spans="1:17" s="23" customFormat="1" ht="28.5" hidden="1" customHeight="1">
      <c r="A655" s="106" t="s">
        <v>46</v>
      </c>
      <c r="B655" s="27" t="s">
        <v>30</v>
      </c>
      <c r="C655" s="27" t="s">
        <v>60</v>
      </c>
      <c r="D655" s="27" t="s">
        <v>60</v>
      </c>
      <c r="E655" s="27" t="s">
        <v>559</v>
      </c>
      <c r="F655" s="27" t="s">
        <v>47</v>
      </c>
      <c r="G655" s="28">
        <v>30</v>
      </c>
      <c r="H655" s="29"/>
      <c r="I655" s="30"/>
      <c r="J655" s="30"/>
      <c r="K655" s="30"/>
      <c r="L655" s="30"/>
      <c r="M655" s="30"/>
      <c r="N655" s="126"/>
      <c r="O655" s="311">
        <f t="shared" si="297"/>
        <v>30</v>
      </c>
      <c r="P655" s="287">
        <f t="shared" si="307"/>
        <v>0</v>
      </c>
      <c r="Q655" s="308">
        <v>30</v>
      </c>
    </row>
    <row r="656" spans="1:17" ht="25.5" hidden="1">
      <c r="A656" s="105" t="s">
        <v>560</v>
      </c>
      <c r="B656" s="21" t="s">
        <v>30</v>
      </c>
      <c r="C656" s="21" t="s">
        <v>60</v>
      </c>
      <c r="D656" s="21" t="s">
        <v>60</v>
      </c>
      <c r="E656" s="21" t="s">
        <v>561</v>
      </c>
      <c r="F656" s="21"/>
      <c r="G656" s="22">
        <f>G657</f>
        <v>30</v>
      </c>
      <c r="H656" s="22">
        <f>H657</f>
        <v>0</v>
      </c>
      <c r="I656" s="22">
        <f>I657</f>
        <v>0</v>
      </c>
      <c r="J656" s="22">
        <f>J657</f>
        <v>0</v>
      </c>
      <c r="K656" s="22">
        <f t="shared" ref="K656:Q656" si="315">K657</f>
        <v>0</v>
      </c>
      <c r="L656" s="22">
        <f t="shared" si="315"/>
        <v>0</v>
      </c>
      <c r="M656" s="22">
        <f t="shared" si="315"/>
        <v>0</v>
      </c>
      <c r="N656" s="309">
        <f t="shared" si="315"/>
        <v>0</v>
      </c>
      <c r="O656" s="310">
        <f t="shared" si="315"/>
        <v>30</v>
      </c>
      <c r="P656" s="142">
        <f t="shared" si="315"/>
        <v>0</v>
      </c>
      <c r="Q656" s="142">
        <f t="shared" si="315"/>
        <v>30</v>
      </c>
    </row>
    <row r="657" spans="1:17" s="23" customFormat="1" ht="26.25" hidden="1" customHeight="1">
      <c r="A657" s="106" t="s">
        <v>46</v>
      </c>
      <c r="B657" s="27" t="s">
        <v>30</v>
      </c>
      <c r="C657" s="27" t="s">
        <v>60</v>
      </c>
      <c r="D657" s="27" t="s">
        <v>60</v>
      </c>
      <c r="E657" s="27" t="s">
        <v>561</v>
      </c>
      <c r="F657" s="27" t="s">
        <v>47</v>
      </c>
      <c r="G657" s="28">
        <v>30</v>
      </c>
      <c r="H657" s="29"/>
      <c r="I657" s="30"/>
      <c r="J657" s="30"/>
      <c r="K657" s="30"/>
      <c r="L657" s="30"/>
      <c r="M657" s="30"/>
      <c r="N657" s="126"/>
      <c r="O657" s="311">
        <f t="shared" si="297"/>
        <v>30</v>
      </c>
      <c r="P657" s="287">
        <f t="shared" si="307"/>
        <v>0</v>
      </c>
      <c r="Q657" s="308">
        <v>30</v>
      </c>
    </row>
    <row r="658" spans="1:17" ht="25.5" hidden="1">
      <c r="A658" s="105" t="s">
        <v>562</v>
      </c>
      <c r="B658" s="21" t="s">
        <v>30</v>
      </c>
      <c r="C658" s="21" t="s">
        <v>60</v>
      </c>
      <c r="D658" s="21" t="s">
        <v>60</v>
      </c>
      <c r="E658" s="21" t="s">
        <v>563</v>
      </c>
      <c r="F658" s="21"/>
      <c r="G658" s="22">
        <f>G659</f>
        <v>15</v>
      </c>
      <c r="H658" s="22">
        <f>H659</f>
        <v>0</v>
      </c>
      <c r="I658" s="22">
        <f>I659</f>
        <v>0</v>
      </c>
      <c r="J658" s="22">
        <f>J659</f>
        <v>0</v>
      </c>
      <c r="K658" s="22">
        <f t="shared" ref="K658:Q658" si="316">K659</f>
        <v>0</v>
      </c>
      <c r="L658" s="22">
        <f t="shared" si="316"/>
        <v>0</v>
      </c>
      <c r="M658" s="22">
        <f t="shared" si="316"/>
        <v>0</v>
      </c>
      <c r="N658" s="309">
        <f t="shared" si="316"/>
        <v>0</v>
      </c>
      <c r="O658" s="310">
        <f t="shared" si="316"/>
        <v>15</v>
      </c>
      <c r="P658" s="142">
        <f t="shared" si="316"/>
        <v>0</v>
      </c>
      <c r="Q658" s="142">
        <f t="shared" si="316"/>
        <v>15</v>
      </c>
    </row>
    <row r="659" spans="1:17" s="23" customFormat="1" ht="50.25" hidden="1" customHeight="1">
      <c r="A659" s="106" t="s">
        <v>46</v>
      </c>
      <c r="B659" s="27" t="s">
        <v>30</v>
      </c>
      <c r="C659" s="27" t="s">
        <v>60</v>
      </c>
      <c r="D659" s="27" t="s">
        <v>60</v>
      </c>
      <c r="E659" s="27" t="s">
        <v>563</v>
      </c>
      <c r="F659" s="27" t="s">
        <v>47</v>
      </c>
      <c r="G659" s="28">
        <v>15</v>
      </c>
      <c r="H659" s="29"/>
      <c r="I659" s="30"/>
      <c r="J659" s="30"/>
      <c r="K659" s="30"/>
      <c r="L659" s="30"/>
      <c r="M659" s="30"/>
      <c r="N659" s="126"/>
      <c r="O659" s="311">
        <f t="shared" si="297"/>
        <v>15</v>
      </c>
      <c r="P659" s="287">
        <f t="shared" si="307"/>
        <v>0</v>
      </c>
      <c r="Q659" s="308">
        <v>15</v>
      </c>
    </row>
    <row r="660" spans="1:17" ht="51" hidden="1">
      <c r="A660" s="105" t="s">
        <v>564</v>
      </c>
      <c r="B660" s="21" t="s">
        <v>30</v>
      </c>
      <c r="C660" s="21" t="s">
        <v>60</v>
      </c>
      <c r="D660" s="21" t="s">
        <v>60</v>
      </c>
      <c r="E660" s="21" t="s">
        <v>565</v>
      </c>
      <c r="F660" s="21"/>
      <c r="G660" s="22">
        <f>G661</f>
        <v>40</v>
      </c>
      <c r="H660" s="22">
        <f>H661</f>
        <v>0</v>
      </c>
      <c r="I660" s="22">
        <f>I661</f>
        <v>0</v>
      </c>
      <c r="J660" s="22">
        <f>J661</f>
        <v>0</v>
      </c>
      <c r="K660" s="22">
        <f t="shared" ref="K660:Q660" si="317">K661</f>
        <v>0</v>
      </c>
      <c r="L660" s="22">
        <f t="shared" si="317"/>
        <v>0</v>
      </c>
      <c r="M660" s="22">
        <f t="shared" si="317"/>
        <v>0</v>
      </c>
      <c r="N660" s="309">
        <f t="shared" si="317"/>
        <v>0</v>
      </c>
      <c r="O660" s="310">
        <f t="shared" si="317"/>
        <v>40</v>
      </c>
      <c r="P660" s="142">
        <f t="shared" si="317"/>
        <v>0</v>
      </c>
      <c r="Q660" s="142">
        <f t="shared" si="317"/>
        <v>40</v>
      </c>
    </row>
    <row r="661" spans="1:17" s="23" customFormat="1" ht="39" hidden="1" customHeight="1">
      <c r="A661" s="106" t="s">
        <v>46</v>
      </c>
      <c r="B661" s="27" t="s">
        <v>30</v>
      </c>
      <c r="C661" s="27" t="s">
        <v>60</v>
      </c>
      <c r="D661" s="27" t="s">
        <v>60</v>
      </c>
      <c r="E661" s="27" t="s">
        <v>565</v>
      </c>
      <c r="F661" s="27" t="s">
        <v>47</v>
      </c>
      <c r="G661" s="28">
        <v>40</v>
      </c>
      <c r="H661" s="29"/>
      <c r="I661" s="30"/>
      <c r="J661" s="30"/>
      <c r="K661" s="30"/>
      <c r="L661" s="30"/>
      <c r="M661" s="30"/>
      <c r="N661" s="126"/>
      <c r="O661" s="311">
        <f t="shared" si="297"/>
        <v>40</v>
      </c>
      <c r="P661" s="287">
        <f t="shared" si="307"/>
        <v>0</v>
      </c>
      <c r="Q661" s="308">
        <v>40</v>
      </c>
    </row>
    <row r="662" spans="1:17" ht="38.25" hidden="1">
      <c r="A662" s="105" t="s">
        <v>566</v>
      </c>
      <c r="B662" s="21" t="s">
        <v>30</v>
      </c>
      <c r="C662" s="21" t="s">
        <v>60</v>
      </c>
      <c r="D662" s="21" t="s">
        <v>60</v>
      </c>
      <c r="E662" s="21" t="s">
        <v>567</v>
      </c>
      <c r="F662" s="21"/>
      <c r="G662" s="22">
        <f>G663</f>
        <v>110</v>
      </c>
      <c r="H662" s="22">
        <f>H663</f>
        <v>0</v>
      </c>
      <c r="I662" s="22">
        <f>I663</f>
        <v>0</v>
      </c>
      <c r="J662" s="22">
        <f>J663</f>
        <v>0</v>
      </c>
      <c r="K662" s="22">
        <f t="shared" ref="K662:Q662" si="318">K663</f>
        <v>0</v>
      </c>
      <c r="L662" s="22">
        <f t="shared" si="318"/>
        <v>0</v>
      </c>
      <c r="M662" s="22">
        <f t="shared" si="318"/>
        <v>0</v>
      </c>
      <c r="N662" s="309">
        <f t="shared" si="318"/>
        <v>0</v>
      </c>
      <c r="O662" s="310">
        <f t="shared" si="318"/>
        <v>110</v>
      </c>
      <c r="P662" s="142">
        <f t="shared" si="318"/>
        <v>0</v>
      </c>
      <c r="Q662" s="142">
        <f t="shared" si="318"/>
        <v>110</v>
      </c>
    </row>
    <row r="663" spans="1:17" s="23" customFormat="1" hidden="1">
      <c r="A663" s="106" t="s">
        <v>46</v>
      </c>
      <c r="B663" s="27" t="s">
        <v>30</v>
      </c>
      <c r="C663" s="27" t="s">
        <v>60</v>
      </c>
      <c r="D663" s="27" t="s">
        <v>60</v>
      </c>
      <c r="E663" s="27" t="s">
        <v>567</v>
      </c>
      <c r="F663" s="27" t="s">
        <v>47</v>
      </c>
      <c r="G663" s="28">
        <v>110</v>
      </c>
      <c r="H663" s="29"/>
      <c r="I663" s="30"/>
      <c r="J663" s="30"/>
      <c r="K663" s="30"/>
      <c r="L663" s="30"/>
      <c r="M663" s="30"/>
      <c r="N663" s="126"/>
      <c r="O663" s="311">
        <f t="shared" si="297"/>
        <v>110</v>
      </c>
      <c r="P663" s="287">
        <f t="shared" si="307"/>
        <v>0</v>
      </c>
      <c r="Q663" s="308">
        <v>110</v>
      </c>
    </row>
    <row r="664" spans="1:17" hidden="1">
      <c r="A664" s="105" t="s">
        <v>568</v>
      </c>
      <c r="B664" s="21" t="s">
        <v>30</v>
      </c>
      <c r="C664" s="21" t="s">
        <v>60</v>
      </c>
      <c r="D664" s="21" t="s">
        <v>60</v>
      </c>
      <c r="E664" s="21" t="s">
        <v>569</v>
      </c>
      <c r="F664" s="21"/>
      <c r="G664" s="22">
        <f t="shared" ref="G664:Q664" si="319">G665</f>
        <v>100</v>
      </c>
      <c r="H664" s="22">
        <f t="shared" si="319"/>
        <v>0</v>
      </c>
      <c r="I664" s="22">
        <f t="shared" si="319"/>
        <v>0</v>
      </c>
      <c r="J664" s="22">
        <f t="shared" si="319"/>
        <v>0</v>
      </c>
      <c r="K664" s="22">
        <f t="shared" si="319"/>
        <v>0</v>
      </c>
      <c r="L664" s="22">
        <f t="shared" si="319"/>
        <v>0</v>
      </c>
      <c r="M664" s="22">
        <f t="shared" si="319"/>
        <v>0</v>
      </c>
      <c r="N664" s="309">
        <f t="shared" si="319"/>
        <v>0</v>
      </c>
      <c r="O664" s="310">
        <f t="shared" si="319"/>
        <v>100</v>
      </c>
      <c r="P664" s="142">
        <f t="shared" si="319"/>
        <v>0</v>
      </c>
      <c r="Q664" s="142">
        <f t="shared" si="319"/>
        <v>100</v>
      </c>
    </row>
    <row r="665" spans="1:17" s="23" customFormat="1" ht="63" hidden="1" customHeight="1">
      <c r="A665" s="106" t="s">
        <v>46</v>
      </c>
      <c r="B665" s="27" t="s">
        <v>30</v>
      </c>
      <c r="C665" s="27" t="s">
        <v>60</v>
      </c>
      <c r="D665" s="27" t="s">
        <v>60</v>
      </c>
      <c r="E665" s="27" t="s">
        <v>569</v>
      </c>
      <c r="F665" s="27" t="s">
        <v>47</v>
      </c>
      <c r="G665" s="28">
        <v>100</v>
      </c>
      <c r="H665" s="29"/>
      <c r="I665" s="30"/>
      <c r="J665" s="30"/>
      <c r="K665" s="30"/>
      <c r="L665" s="30"/>
      <c r="M665" s="30"/>
      <c r="N665" s="126"/>
      <c r="O665" s="311">
        <f t="shared" si="297"/>
        <v>100</v>
      </c>
      <c r="P665" s="287">
        <f t="shared" si="307"/>
        <v>0</v>
      </c>
      <c r="Q665" s="308">
        <v>100</v>
      </c>
    </row>
    <row r="666" spans="1:17" ht="63.75" hidden="1">
      <c r="A666" s="105" t="s">
        <v>570</v>
      </c>
      <c r="B666" s="21" t="s">
        <v>30</v>
      </c>
      <c r="C666" s="21" t="s">
        <v>60</v>
      </c>
      <c r="D666" s="21" t="s">
        <v>60</v>
      </c>
      <c r="E666" s="21" t="s">
        <v>571</v>
      </c>
      <c r="F666" s="21"/>
      <c r="G666" s="22">
        <f>G667</f>
        <v>5</v>
      </c>
      <c r="H666" s="22">
        <f>H667</f>
        <v>0</v>
      </c>
      <c r="I666" s="22">
        <f>I667</f>
        <v>0</v>
      </c>
      <c r="J666" s="22">
        <f>J667</f>
        <v>0</v>
      </c>
      <c r="K666" s="22">
        <f t="shared" ref="K666:Q666" si="320">K667</f>
        <v>0</v>
      </c>
      <c r="L666" s="22">
        <f t="shared" si="320"/>
        <v>-5</v>
      </c>
      <c r="M666" s="22">
        <f t="shared" si="320"/>
        <v>0</v>
      </c>
      <c r="N666" s="309">
        <f t="shared" si="320"/>
        <v>0</v>
      </c>
      <c r="O666" s="310">
        <f t="shared" si="320"/>
        <v>0</v>
      </c>
      <c r="P666" s="142">
        <f t="shared" si="320"/>
        <v>0</v>
      </c>
      <c r="Q666" s="142">
        <f t="shared" si="320"/>
        <v>0</v>
      </c>
    </row>
    <row r="667" spans="1:17" s="23" customFormat="1" ht="64.5" hidden="1" customHeight="1">
      <c r="A667" s="106" t="s">
        <v>46</v>
      </c>
      <c r="B667" s="27" t="s">
        <v>30</v>
      </c>
      <c r="C667" s="27" t="s">
        <v>60</v>
      </c>
      <c r="D667" s="27" t="s">
        <v>60</v>
      </c>
      <c r="E667" s="27" t="s">
        <v>571</v>
      </c>
      <c r="F667" s="27" t="s">
        <v>47</v>
      </c>
      <c r="G667" s="28">
        <v>5</v>
      </c>
      <c r="H667" s="29"/>
      <c r="I667" s="30"/>
      <c r="J667" s="30"/>
      <c r="K667" s="30"/>
      <c r="L667" s="30">
        <v>-5</v>
      </c>
      <c r="M667" s="30"/>
      <c r="N667" s="126"/>
      <c r="O667" s="311">
        <f t="shared" si="297"/>
        <v>0</v>
      </c>
      <c r="P667" s="287">
        <f t="shared" si="307"/>
        <v>0</v>
      </c>
      <c r="Q667" s="308">
        <v>0</v>
      </c>
    </row>
    <row r="668" spans="1:17" ht="63.75" hidden="1">
      <c r="A668" s="105" t="s">
        <v>572</v>
      </c>
      <c r="B668" s="21" t="s">
        <v>30</v>
      </c>
      <c r="C668" s="21" t="s">
        <v>60</v>
      </c>
      <c r="D668" s="21" t="s">
        <v>60</v>
      </c>
      <c r="E668" s="21" t="s">
        <v>573</v>
      </c>
      <c r="F668" s="21"/>
      <c r="G668" s="22">
        <f>G669</f>
        <v>20</v>
      </c>
      <c r="H668" s="22">
        <f>H669</f>
        <v>0</v>
      </c>
      <c r="I668" s="22">
        <f>I669</f>
        <v>0</v>
      </c>
      <c r="J668" s="22">
        <f>J669</f>
        <v>0</v>
      </c>
      <c r="K668" s="22">
        <f t="shared" ref="K668:Q668" si="321">K669</f>
        <v>0</v>
      </c>
      <c r="L668" s="22">
        <f t="shared" si="321"/>
        <v>0</v>
      </c>
      <c r="M668" s="22">
        <f t="shared" si="321"/>
        <v>0</v>
      </c>
      <c r="N668" s="309">
        <f t="shared" si="321"/>
        <v>0</v>
      </c>
      <c r="O668" s="310">
        <f t="shared" si="321"/>
        <v>20</v>
      </c>
      <c r="P668" s="142">
        <f t="shared" si="321"/>
        <v>0</v>
      </c>
      <c r="Q668" s="142">
        <f t="shared" si="321"/>
        <v>20</v>
      </c>
    </row>
    <row r="669" spans="1:17" s="23" customFormat="1" ht="24.75" hidden="1" customHeight="1">
      <c r="A669" s="106" t="s">
        <v>46</v>
      </c>
      <c r="B669" s="27" t="s">
        <v>30</v>
      </c>
      <c r="C669" s="27" t="s">
        <v>60</v>
      </c>
      <c r="D669" s="27" t="s">
        <v>60</v>
      </c>
      <c r="E669" s="27" t="s">
        <v>573</v>
      </c>
      <c r="F669" s="27" t="s">
        <v>47</v>
      </c>
      <c r="G669" s="28">
        <v>20</v>
      </c>
      <c r="H669" s="29"/>
      <c r="I669" s="30"/>
      <c r="J669" s="30"/>
      <c r="K669" s="30"/>
      <c r="L669" s="30"/>
      <c r="M669" s="30"/>
      <c r="N669" s="126"/>
      <c r="O669" s="311">
        <f t="shared" si="297"/>
        <v>20</v>
      </c>
      <c r="P669" s="287">
        <f t="shared" si="307"/>
        <v>0</v>
      </c>
      <c r="Q669" s="308">
        <v>20</v>
      </c>
    </row>
    <row r="670" spans="1:17" ht="25.5" hidden="1">
      <c r="A670" s="105" t="s">
        <v>574</v>
      </c>
      <c r="B670" s="21" t="s">
        <v>30</v>
      </c>
      <c r="C670" s="21" t="s">
        <v>60</v>
      </c>
      <c r="D670" s="21" t="s">
        <v>60</v>
      </c>
      <c r="E670" s="21" t="s">
        <v>575</v>
      </c>
      <c r="F670" s="21"/>
      <c r="G670" s="22">
        <f>G671</f>
        <v>200</v>
      </c>
      <c r="H670" s="22">
        <f>H671</f>
        <v>0</v>
      </c>
      <c r="I670" s="22">
        <f>I671</f>
        <v>0</v>
      </c>
      <c r="J670" s="22">
        <f>J671</f>
        <v>0</v>
      </c>
      <c r="K670" s="22">
        <f t="shared" ref="K670:Q670" si="322">K671</f>
        <v>0</v>
      </c>
      <c r="L670" s="22">
        <f t="shared" si="322"/>
        <v>0</v>
      </c>
      <c r="M670" s="22">
        <f t="shared" si="322"/>
        <v>0</v>
      </c>
      <c r="N670" s="309">
        <f t="shared" si="322"/>
        <v>0</v>
      </c>
      <c r="O670" s="310">
        <f t="shared" si="322"/>
        <v>200</v>
      </c>
      <c r="P670" s="142">
        <f t="shared" si="322"/>
        <v>0</v>
      </c>
      <c r="Q670" s="142">
        <f t="shared" si="322"/>
        <v>200</v>
      </c>
    </row>
    <row r="671" spans="1:17" s="23" customFormat="1" ht="101.25" hidden="1" customHeight="1">
      <c r="A671" s="106" t="s">
        <v>46</v>
      </c>
      <c r="B671" s="27" t="s">
        <v>30</v>
      </c>
      <c r="C671" s="27" t="s">
        <v>60</v>
      </c>
      <c r="D671" s="27" t="s">
        <v>60</v>
      </c>
      <c r="E671" s="27" t="s">
        <v>575</v>
      </c>
      <c r="F671" s="27" t="s">
        <v>47</v>
      </c>
      <c r="G671" s="28">
        <v>200</v>
      </c>
      <c r="H671" s="29"/>
      <c r="I671" s="30"/>
      <c r="J671" s="30"/>
      <c r="K671" s="30"/>
      <c r="L671" s="30"/>
      <c r="M671" s="30"/>
      <c r="N671" s="126"/>
      <c r="O671" s="311">
        <f t="shared" si="297"/>
        <v>200</v>
      </c>
      <c r="P671" s="287">
        <f t="shared" si="307"/>
        <v>0</v>
      </c>
      <c r="Q671" s="308">
        <v>200</v>
      </c>
    </row>
    <row r="672" spans="1:17" ht="102" hidden="1">
      <c r="A672" s="138" t="s">
        <v>576</v>
      </c>
      <c r="B672" s="21" t="s">
        <v>30</v>
      </c>
      <c r="C672" s="21" t="s">
        <v>60</v>
      </c>
      <c r="D672" s="21" t="s">
        <v>60</v>
      </c>
      <c r="E672" s="21" t="s">
        <v>577</v>
      </c>
      <c r="F672" s="21"/>
      <c r="G672" s="22">
        <f>G673</f>
        <v>30</v>
      </c>
      <c r="H672" s="22">
        <f>H673</f>
        <v>0</v>
      </c>
      <c r="I672" s="22">
        <f>I673</f>
        <v>0</v>
      </c>
      <c r="J672" s="22">
        <f>J673</f>
        <v>0</v>
      </c>
      <c r="K672" s="22">
        <f t="shared" ref="K672:Q672" si="323">K673</f>
        <v>0</v>
      </c>
      <c r="L672" s="22">
        <f t="shared" si="323"/>
        <v>0</v>
      </c>
      <c r="M672" s="22">
        <f t="shared" si="323"/>
        <v>0</v>
      </c>
      <c r="N672" s="309">
        <f t="shared" si="323"/>
        <v>0</v>
      </c>
      <c r="O672" s="310">
        <f t="shared" si="323"/>
        <v>30</v>
      </c>
      <c r="P672" s="142">
        <f t="shared" si="323"/>
        <v>0</v>
      </c>
      <c r="Q672" s="142">
        <f t="shared" si="323"/>
        <v>30</v>
      </c>
    </row>
    <row r="673" spans="1:17" s="23" customFormat="1" hidden="1">
      <c r="A673" s="106" t="s">
        <v>46</v>
      </c>
      <c r="B673" s="27" t="s">
        <v>30</v>
      </c>
      <c r="C673" s="27" t="s">
        <v>60</v>
      </c>
      <c r="D673" s="27" t="s">
        <v>60</v>
      </c>
      <c r="E673" s="27" t="s">
        <v>577</v>
      </c>
      <c r="F673" s="27" t="s">
        <v>47</v>
      </c>
      <c r="G673" s="28">
        <v>30</v>
      </c>
      <c r="H673" s="29"/>
      <c r="I673" s="30"/>
      <c r="J673" s="30"/>
      <c r="K673" s="30"/>
      <c r="L673" s="30"/>
      <c r="M673" s="30"/>
      <c r="N673" s="126"/>
      <c r="O673" s="311">
        <f t="shared" si="297"/>
        <v>30</v>
      </c>
      <c r="P673" s="287">
        <f t="shared" si="307"/>
        <v>0</v>
      </c>
      <c r="Q673" s="308">
        <v>30</v>
      </c>
    </row>
    <row r="674" spans="1:17" hidden="1">
      <c r="A674" s="138" t="s">
        <v>578</v>
      </c>
      <c r="B674" s="21" t="s">
        <v>30</v>
      </c>
      <c r="C674" s="21" t="s">
        <v>60</v>
      </c>
      <c r="D674" s="21" t="s">
        <v>60</v>
      </c>
      <c r="E674" s="21" t="s">
        <v>579</v>
      </c>
      <c r="F674" s="21"/>
      <c r="G674" s="22">
        <f>G675</f>
        <v>10</v>
      </c>
      <c r="H674" s="22">
        <f>H675</f>
        <v>0</v>
      </c>
      <c r="I674" s="22">
        <f>I675</f>
        <v>0</v>
      </c>
      <c r="J674" s="22">
        <f>J675</f>
        <v>0</v>
      </c>
      <c r="K674" s="22">
        <f t="shared" ref="K674:Q674" si="324">K675</f>
        <v>0</v>
      </c>
      <c r="L674" s="22">
        <f t="shared" si="324"/>
        <v>0</v>
      </c>
      <c r="M674" s="22">
        <f t="shared" si="324"/>
        <v>0</v>
      </c>
      <c r="N674" s="309">
        <f t="shared" si="324"/>
        <v>0</v>
      </c>
      <c r="O674" s="310">
        <f t="shared" si="324"/>
        <v>10</v>
      </c>
      <c r="P674" s="142">
        <f t="shared" si="324"/>
        <v>0</v>
      </c>
      <c r="Q674" s="142">
        <f t="shared" si="324"/>
        <v>10</v>
      </c>
    </row>
    <row r="675" spans="1:17" s="23" customFormat="1" hidden="1">
      <c r="A675" s="106" t="s">
        <v>46</v>
      </c>
      <c r="B675" s="27" t="s">
        <v>30</v>
      </c>
      <c r="C675" s="27" t="s">
        <v>60</v>
      </c>
      <c r="D675" s="27" t="s">
        <v>60</v>
      </c>
      <c r="E675" s="27" t="s">
        <v>579</v>
      </c>
      <c r="F675" s="27" t="s">
        <v>47</v>
      </c>
      <c r="G675" s="28">
        <v>10</v>
      </c>
      <c r="H675" s="29"/>
      <c r="I675" s="30"/>
      <c r="J675" s="30"/>
      <c r="K675" s="30"/>
      <c r="L675" s="30"/>
      <c r="M675" s="30"/>
      <c r="N675" s="126"/>
      <c r="O675" s="311">
        <f t="shared" si="297"/>
        <v>10</v>
      </c>
      <c r="P675" s="287">
        <f t="shared" si="307"/>
        <v>0</v>
      </c>
      <c r="Q675" s="308">
        <v>10</v>
      </c>
    </row>
    <row r="676" spans="1:17" hidden="1">
      <c r="A676" s="138" t="s">
        <v>580</v>
      </c>
      <c r="B676" s="21" t="s">
        <v>30</v>
      </c>
      <c r="C676" s="21" t="s">
        <v>60</v>
      </c>
      <c r="D676" s="21" t="s">
        <v>60</v>
      </c>
      <c r="E676" s="21" t="s">
        <v>581</v>
      </c>
      <c r="F676" s="21"/>
      <c r="G676" s="22">
        <f>G677</f>
        <v>40</v>
      </c>
      <c r="H676" s="22">
        <f>H677</f>
        <v>0</v>
      </c>
      <c r="I676" s="22">
        <f>I677</f>
        <v>0</v>
      </c>
      <c r="J676" s="22">
        <f>J677</f>
        <v>0</v>
      </c>
      <c r="K676" s="22">
        <f t="shared" ref="K676:Q676" si="325">K677</f>
        <v>0</v>
      </c>
      <c r="L676" s="22">
        <f t="shared" si="325"/>
        <v>0</v>
      </c>
      <c r="M676" s="22">
        <f t="shared" si="325"/>
        <v>0</v>
      </c>
      <c r="N676" s="309">
        <f t="shared" si="325"/>
        <v>0</v>
      </c>
      <c r="O676" s="310">
        <f t="shared" si="325"/>
        <v>40</v>
      </c>
      <c r="P676" s="142">
        <f t="shared" si="325"/>
        <v>0</v>
      </c>
      <c r="Q676" s="142">
        <f t="shared" si="325"/>
        <v>40</v>
      </c>
    </row>
    <row r="677" spans="1:17" s="23" customFormat="1" hidden="1">
      <c r="A677" s="106" t="s">
        <v>46</v>
      </c>
      <c r="B677" s="27" t="s">
        <v>30</v>
      </c>
      <c r="C677" s="27" t="s">
        <v>60</v>
      </c>
      <c r="D677" s="27" t="s">
        <v>60</v>
      </c>
      <c r="E677" s="27" t="s">
        <v>581</v>
      </c>
      <c r="F677" s="27" t="s">
        <v>47</v>
      </c>
      <c r="G677" s="28">
        <v>40</v>
      </c>
      <c r="H677" s="29"/>
      <c r="I677" s="30"/>
      <c r="J677" s="30"/>
      <c r="K677" s="30"/>
      <c r="L677" s="30"/>
      <c r="M677" s="30"/>
      <c r="N677" s="126"/>
      <c r="O677" s="311">
        <f t="shared" si="297"/>
        <v>40</v>
      </c>
      <c r="P677" s="287">
        <f t="shared" si="307"/>
        <v>0</v>
      </c>
      <c r="Q677" s="308">
        <v>40</v>
      </c>
    </row>
    <row r="678" spans="1:17" ht="25.5" hidden="1">
      <c r="A678" s="105" t="s">
        <v>582</v>
      </c>
      <c r="B678" s="21" t="s">
        <v>30</v>
      </c>
      <c r="C678" s="21" t="s">
        <v>60</v>
      </c>
      <c r="D678" s="21" t="s">
        <v>60</v>
      </c>
      <c r="E678" s="21" t="s">
        <v>583</v>
      </c>
      <c r="F678" s="21"/>
      <c r="G678" s="22">
        <f>G679</f>
        <v>0</v>
      </c>
      <c r="H678" s="22">
        <f t="shared" ref="H678:Q678" si="326">H679</f>
        <v>0</v>
      </c>
      <c r="I678" s="22">
        <f t="shared" si="326"/>
        <v>0</v>
      </c>
      <c r="J678" s="22">
        <f t="shared" si="326"/>
        <v>0</v>
      </c>
      <c r="K678" s="22">
        <f t="shared" si="326"/>
        <v>0</v>
      </c>
      <c r="L678" s="22">
        <f t="shared" si="326"/>
        <v>100</v>
      </c>
      <c r="M678" s="22">
        <f t="shared" si="326"/>
        <v>0</v>
      </c>
      <c r="N678" s="309">
        <f t="shared" si="326"/>
        <v>0</v>
      </c>
      <c r="O678" s="310">
        <f t="shared" si="326"/>
        <v>100</v>
      </c>
      <c r="P678" s="142">
        <f t="shared" si="326"/>
        <v>0</v>
      </c>
      <c r="Q678" s="142">
        <f t="shared" si="326"/>
        <v>100</v>
      </c>
    </row>
    <row r="679" spans="1:17" hidden="1">
      <c r="A679" s="106" t="s">
        <v>46</v>
      </c>
      <c r="B679" s="27" t="s">
        <v>30</v>
      </c>
      <c r="C679" s="27" t="s">
        <v>60</v>
      </c>
      <c r="D679" s="27" t="s">
        <v>60</v>
      </c>
      <c r="E679" s="27" t="s">
        <v>583</v>
      </c>
      <c r="F679" s="27" t="s">
        <v>47</v>
      </c>
      <c r="G679" s="28"/>
      <c r="H679" s="29"/>
      <c r="I679" s="30"/>
      <c r="J679" s="30"/>
      <c r="K679" s="30"/>
      <c r="L679" s="30">
        <v>100</v>
      </c>
      <c r="M679" s="30"/>
      <c r="N679" s="126"/>
      <c r="O679" s="311">
        <f t="shared" si="297"/>
        <v>100</v>
      </c>
      <c r="P679" s="287">
        <f t="shared" si="307"/>
        <v>0</v>
      </c>
      <c r="Q679" s="308">
        <v>100</v>
      </c>
    </row>
    <row r="680" spans="1:17" ht="25.5" hidden="1">
      <c r="A680" s="120" t="s">
        <v>584</v>
      </c>
      <c r="B680" s="49" t="s">
        <v>30</v>
      </c>
      <c r="C680" s="49" t="s">
        <v>60</v>
      </c>
      <c r="D680" s="49" t="s">
        <v>60</v>
      </c>
      <c r="E680" s="49" t="s">
        <v>585</v>
      </c>
      <c r="F680" s="49"/>
      <c r="G680" s="81">
        <f>G681+G700+G711</f>
        <v>1381</v>
      </c>
      <c r="H680" s="81">
        <f>H681+H700+H711</f>
        <v>0</v>
      </c>
      <c r="I680" s="81">
        <f>I681+I700+I711</f>
        <v>70</v>
      </c>
      <c r="J680" s="81">
        <f>J681+J700+J711</f>
        <v>0</v>
      </c>
      <c r="K680" s="81">
        <f t="shared" ref="K680:Q680" si="327">K681+K700+K711</f>
        <v>0</v>
      </c>
      <c r="L680" s="81">
        <f t="shared" si="327"/>
        <v>0</v>
      </c>
      <c r="M680" s="81">
        <f t="shared" si="327"/>
        <v>0</v>
      </c>
      <c r="N680" s="309">
        <f t="shared" si="327"/>
        <v>0</v>
      </c>
      <c r="O680" s="310">
        <f t="shared" si="327"/>
        <v>1451</v>
      </c>
      <c r="P680" s="121">
        <f t="shared" si="327"/>
        <v>0</v>
      </c>
      <c r="Q680" s="121">
        <f t="shared" si="327"/>
        <v>1451</v>
      </c>
    </row>
    <row r="681" spans="1:17" s="23" customFormat="1" ht="62.25" hidden="1" customHeight="1">
      <c r="A681" s="105" t="s">
        <v>586</v>
      </c>
      <c r="B681" s="21" t="s">
        <v>30</v>
      </c>
      <c r="C681" s="21" t="s">
        <v>60</v>
      </c>
      <c r="D681" s="21" t="s">
        <v>60</v>
      </c>
      <c r="E681" s="21" t="s">
        <v>587</v>
      </c>
      <c r="F681" s="21"/>
      <c r="G681" s="22">
        <f>G682+G684+G686+G688+G690+G692+G694+G696+G698</f>
        <v>864</v>
      </c>
      <c r="H681" s="22">
        <f>H682+H684+H686+H688+H690+H692+H694+H696+H698</f>
        <v>0</v>
      </c>
      <c r="I681" s="22">
        <f>I682+I684+I686+I688+I690+I692+I694+I696+I698</f>
        <v>0</v>
      </c>
      <c r="J681" s="22">
        <f>J682+J684+J686+J688+J690+J692+J694+J696+J698</f>
        <v>0</v>
      </c>
      <c r="K681" s="22">
        <f t="shared" ref="K681:Q681" si="328">K682+K684+K686+K688+K690+K692+K694+K696+K698</f>
        <v>0</v>
      </c>
      <c r="L681" s="22">
        <f t="shared" si="328"/>
        <v>0</v>
      </c>
      <c r="M681" s="22">
        <f t="shared" si="328"/>
        <v>0</v>
      </c>
      <c r="N681" s="309">
        <f t="shared" si="328"/>
        <v>0</v>
      </c>
      <c r="O681" s="310">
        <f t="shared" si="328"/>
        <v>864</v>
      </c>
      <c r="P681" s="142">
        <f t="shared" si="328"/>
        <v>0</v>
      </c>
      <c r="Q681" s="142">
        <f t="shared" si="328"/>
        <v>864</v>
      </c>
    </row>
    <row r="682" spans="1:17" ht="102" hidden="1">
      <c r="A682" s="138" t="s">
        <v>588</v>
      </c>
      <c r="B682" s="21" t="s">
        <v>30</v>
      </c>
      <c r="C682" s="21" t="s">
        <v>60</v>
      </c>
      <c r="D682" s="21" t="s">
        <v>60</v>
      </c>
      <c r="E682" s="21" t="s">
        <v>589</v>
      </c>
      <c r="F682" s="21"/>
      <c r="G682" s="22">
        <f>G683</f>
        <v>80</v>
      </c>
      <c r="H682" s="22">
        <f>H683</f>
        <v>0</v>
      </c>
      <c r="I682" s="22">
        <f>I683</f>
        <v>0</v>
      </c>
      <c r="J682" s="22">
        <f>J683</f>
        <v>0</v>
      </c>
      <c r="K682" s="22">
        <f t="shared" ref="K682:Q682" si="329">K683</f>
        <v>0</v>
      </c>
      <c r="L682" s="22">
        <f t="shared" si="329"/>
        <v>0</v>
      </c>
      <c r="M682" s="22">
        <f t="shared" si="329"/>
        <v>0</v>
      </c>
      <c r="N682" s="309">
        <f t="shared" si="329"/>
        <v>0</v>
      </c>
      <c r="O682" s="310">
        <f t="shared" si="329"/>
        <v>80</v>
      </c>
      <c r="P682" s="142">
        <f t="shared" si="329"/>
        <v>0</v>
      </c>
      <c r="Q682" s="142">
        <f t="shared" si="329"/>
        <v>80</v>
      </c>
    </row>
    <row r="683" spans="1:17" s="23" customFormat="1" ht="76.5" hidden="1" customHeight="1">
      <c r="A683" s="106" t="s">
        <v>46</v>
      </c>
      <c r="B683" s="27" t="s">
        <v>30</v>
      </c>
      <c r="C683" s="27" t="s">
        <v>60</v>
      </c>
      <c r="D683" s="27" t="s">
        <v>60</v>
      </c>
      <c r="E683" s="27" t="s">
        <v>589</v>
      </c>
      <c r="F683" s="27" t="s">
        <v>47</v>
      </c>
      <c r="G683" s="19">
        <v>80</v>
      </c>
      <c r="H683" s="29"/>
      <c r="I683" s="30"/>
      <c r="J683" s="30"/>
      <c r="K683" s="30"/>
      <c r="L683" s="30"/>
      <c r="M683" s="30"/>
      <c r="N683" s="126"/>
      <c r="O683" s="311">
        <f t="shared" si="297"/>
        <v>80</v>
      </c>
      <c r="P683" s="287">
        <f t="shared" si="307"/>
        <v>0</v>
      </c>
      <c r="Q683" s="308">
        <v>80</v>
      </c>
    </row>
    <row r="684" spans="1:17" ht="76.5" hidden="1">
      <c r="A684" s="138" t="s">
        <v>590</v>
      </c>
      <c r="B684" s="21" t="s">
        <v>30</v>
      </c>
      <c r="C684" s="21" t="s">
        <v>60</v>
      </c>
      <c r="D684" s="21" t="s">
        <v>60</v>
      </c>
      <c r="E684" s="21" t="s">
        <v>591</v>
      </c>
      <c r="F684" s="21"/>
      <c r="G684" s="10">
        <f>G685</f>
        <v>60</v>
      </c>
      <c r="H684" s="10">
        <f>H685</f>
        <v>0</v>
      </c>
      <c r="I684" s="10">
        <f>I685</f>
        <v>0</v>
      </c>
      <c r="J684" s="10">
        <f>J685</f>
        <v>0</v>
      </c>
      <c r="K684" s="10">
        <f t="shared" ref="K684:Q684" si="330">K685</f>
        <v>0</v>
      </c>
      <c r="L684" s="10">
        <f t="shared" si="330"/>
        <v>0</v>
      </c>
      <c r="M684" s="10">
        <f t="shared" si="330"/>
        <v>0</v>
      </c>
      <c r="N684" s="309">
        <f t="shared" si="330"/>
        <v>0</v>
      </c>
      <c r="O684" s="310">
        <f t="shared" si="330"/>
        <v>60</v>
      </c>
      <c r="P684" s="277">
        <f t="shared" si="330"/>
        <v>0</v>
      </c>
      <c r="Q684" s="277">
        <f t="shared" si="330"/>
        <v>60</v>
      </c>
    </row>
    <row r="685" spans="1:17" s="23" customFormat="1" ht="91.5" hidden="1" customHeight="1">
      <c r="A685" s="106" t="s">
        <v>46</v>
      </c>
      <c r="B685" s="27" t="s">
        <v>30</v>
      </c>
      <c r="C685" s="27" t="s">
        <v>60</v>
      </c>
      <c r="D685" s="27" t="s">
        <v>60</v>
      </c>
      <c r="E685" s="27" t="s">
        <v>591</v>
      </c>
      <c r="F685" s="27" t="s">
        <v>47</v>
      </c>
      <c r="G685" s="19">
        <v>60</v>
      </c>
      <c r="H685" s="29"/>
      <c r="I685" s="30"/>
      <c r="J685" s="30"/>
      <c r="K685" s="30"/>
      <c r="L685" s="30"/>
      <c r="M685" s="30"/>
      <c r="N685" s="126"/>
      <c r="O685" s="311">
        <f t="shared" si="297"/>
        <v>60</v>
      </c>
      <c r="P685" s="287">
        <f t="shared" si="307"/>
        <v>0</v>
      </c>
      <c r="Q685" s="308">
        <v>60</v>
      </c>
    </row>
    <row r="686" spans="1:17" ht="76.5" hidden="1">
      <c r="A686" s="138" t="s">
        <v>592</v>
      </c>
      <c r="B686" s="21" t="s">
        <v>30</v>
      </c>
      <c r="C686" s="21" t="s">
        <v>60</v>
      </c>
      <c r="D686" s="21" t="s">
        <v>60</v>
      </c>
      <c r="E686" s="21" t="s">
        <v>593</v>
      </c>
      <c r="F686" s="21"/>
      <c r="G686" s="10">
        <f>G687</f>
        <v>55</v>
      </c>
      <c r="H686" s="10">
        <f>H687</f>
        <v>0</v>
      </c>
      <c r="I686" s="10">
        <f>I687</f>
        <v>0</v>
      </c>
      <c r="J686" s="10">
        <f>J687</f>
        <v>0</v>
      </c>
      <c r="K686" s="10">
        <f t="shared" ref="K686:Q686" si="331">K687</f>
        <v>0</v>
      </c>
      <c r="L686" s="10">
        <f t="shared" si="331"/>
        <v>0</v>
      </c>
      <c r="M686" s="10">
        <f t="shared" si="331"/>
        <v>0</v>
      </c>
      <c r="N686" s="309">
        <f t="shared" si="331"/>
        <v>0</v>
      </c>
      <c r="O686" s="310">
        <f t="shared" si="331"/>
        <v>55</v>
      </c>
      <c r="P686" s="277">
        <f t="shared" si="331"/>
        <v>0</v>
      </c>
      <c r="Q686" s="277">
        <f t="shared" si="331"/>
        <v>55</v>
      </c>
    </row>
    <row r="687" spans="1:17" s="23" customFormat="1" ht="113.25" hidden="1" customHeight="1">
      <c r="A687" s="106" t="s">
        <v>46</v>
      </c>
      <c r="B687" s="27" t="s">
        <v>30</v>
      </c>
      <c r="C687" s="27" t="s">
        <v>60</v>
      </c>
      <c r="D687" s="27" t="s">
        <v>60</v>
      </c>
      <c r="E687" s="27" t="s">
        <v>593</v>
      </c>
      <c r="F687" s="27" t="s">
        <v>47</v>
      </c>
      <c r="G687" s="19">
        <v>55</v>
      </c>
      <c r="H687" s="29"/>
      <c r="I687" s="30"/>
      <c r="J687" s="30"/>
      <c r="K687" s="30"/>
      <c r="L687" s="30"/>
      <c r="M687" s="30"/>
      <c r="N687" s="126"/>
      <c r="O687" s="311">
        <f t="shared" ref="O687:O752" si="332">I687+H687+G687+J687+K687+L687+M687+N687</f>
        <v>55</v>
      </c>
      <c r="P687" s="287">
        <f t="shared" si="307"/>
        <v>0</v>
      </c>
      <c r="Q687" s="308">
        <v>55</v>
      </c>
    </row>
    <row r="688" spans="1:17" ht="114.75" hidden="1">
      <c r="A688" s="138" t="s">
        <v>594</v>
      </c>
      <c r="B688" s="21" t="s">
        <v>30</v>
      </c>
      <c r="C688" s="21" t="s">
        <v>60</v>
      </c>
      <c r="D688" s="21" t="s">
        <v>60</v>
      </c>
      <c r="E688" s="21" t="s">
        <v>595</v>
      </c>
      <c r="F688" s="21"/>
      <c r="G688" s="10">
        <f>G689</f>
        <v>90</v>
      </c>
      <c r="H688" s="10">
        <f>H689</f>
        <v>0</v>
      </c>
      <c r="I688" s="10">
        <f>I689</f>
        <v>0</v>
      </c>
      <c r="J688" s="10">
        <f>J689</f>
        <v>0</v>
      </c>
      <c r="K688" s="10">
        <f t="shared" ref="K688:Q688" si="333">K689</f>
        <v>0</v>
      </c>
      <c r="L688" s="10">
        <f t="shared" si="333"/>
        <v>0</v>
      </c>
      <c r="M688" s="10">
        <f t="shared" si="333"/>
        <v>0</v>
      </c>
      <c r="N688" s="309">
        <f t="shared" si="333"/>
        <v>0</v>
      </c>
      <c r="O688" s="310">
        <f t="shared" si="333"/>
        <v>90</v>
      </c>
      <c r="P688" s="277">
        <f t="shared" si="333"/>
        <v>0</v>
      </c>
      <c r="Q688" s="277">
        <f t="shared" si="333"/>
        <v>90</v>
      </c>
    </row>
    <row r="689" spans="1:17" s="23" customFormat="1" ht="69" hidden="1" customHeight="1">
      <c r="A689" s="106" t="s">
        <v>46</v>
      </c>
      <c r="B689" s="27" t="s">
        <v>30</v>
      </c>
      <c r="C689" s="27" t="s">
        <v>60</v>
      </c>
      <c r="D689" s="27" t="s">
        <v>60</v>
      </c>
      <c r="E689" s="27" t="s">
        <v>595</v>
      </c>
      <c r="F689" s="27" t="s">
        <v>47</v>
      </c>
      <c r="G689" s="19">
        <v>90</v>
      </c>
      <c r="H689" s="29"/>
      <c r="I689" s="30"/>
      <c r="J689" s="30"/>
      <c r="K689" s="30"/>
      <c r="L689" s="30"/>
      <c r="M689" s="30"/>
      <c r="N689" s="126"/>
      <c r="O689" s="311">
        <f t="shared" si="332"/>
        <v>90</v>
      </c>
      <c r="P689" s="287">
        <f t="shared" si="307"/>
        <v>0</v>
      </c>
      <c r="Q689" s="308">
        <v>90</v>
      </c>
    </row>
    <row r="690" spans="1:17" ht="63.75" hidden="1">
      <c r="A690" s="138" t="s">
        <v>596</v>
      </c>
      <c r="B690" s="21" t="s">
        <v>30</v>
      </c>
      <c r="C690" s="21" t="s">
        <v>60</v>
      </c>
      <c r="D690" s="21" t="s">
        <v>60</v>
      </c>
      <c r="E690" s="21" t="s">
        <v>597</v>
      </c>
      <c r="F690" s="21"/>
      <c r="G690" s="10">
        <f>G691</f>
        <v>191</v>
      </c>
      <c r="H690" s="10">
        <f>H691</f>
        <v>0</v>
      </c>
      <c r="I690" s="10">
        <f>I691</f>
        <v>0</v>
      </c>
      <c r="J690" s="10">
        <f>J691</f>
        <v>0</v>
      </c>
      <c r="K690" s="10">
        <f t="shared" ref="K690:Q690" si="334">K691</f>
        <v>0</v>
      </c>
      <c r="L690" s="10">
        <f t="shared" si="334"/>
        <v>0</v>
      </c>
      <c r="M690" s="10">
        <f t="shared" si="334"/>
        <v>0</v>
      </c>
      <c r="N690" s="309">
        <f t="shared" si="334"/>
        <v>0</v>
      </c>
      <c r="O690" s="310">
        <f t="shared" si="334"/>
        <v>191</v>
      </c>
      <c r="P690" s="277">
        <f t="shared" si="334"/>
        <v>0</v>
      </c>
      <c r="Q690" s="277">
        <f t="shared" si="334"/>
        <v>191</v>
      </c>
    </row>
    <row r="691" spans="1:17" s="23" customFormat="1" ht="90" hidden="1" customHeight="1">
      <c r="A691" s="106" t="s">
        <v>46</v>
      </c>
      <c r="B691" s="27" t="s">
        <v>30</v>
      </c>
      <c r="C691" s="27" t="s">
        <v>60</v>
      </c>
      <c r="D691" s="27" t="s">
        <v>60</v>
      </c>
      <c r="E691" s="27" t="s">
        <v>597</v>
      </c>
      <c r="F691" s="27" t="s">
        <v>47</v>
      </c>
      <c r="G691" s="19">
        <v>191</v>
      </c>
      <c r="H691" s="29"/>
      <c r="I691" s="30"/>
      <c r="J691" s="30"/>
      <c r="K691" s="30"/>
      <c r="L691" s="30"/>
      <c r="M691" s="30"/>
      <c r="N691" s="126"/>
      <c r="O691" s="311">
        <f t="shared" si="332"/>
        <v>191</v>
      </c>
      <c r="P691" s="287">
        <f t="shared" si="307"/>
        <v>0</v>
      </c>
      <c r="Q691" s="308">
        <v>191</v>
      </c>
    </row>
    <row r="692" spans="1:17" ht="102" hidden="1">
      <c r="A692" s="138" t="s">
        <v>598</v>
      </c>
      <c r="B692" s="21" t="s">
        <v>30</v>
      </c>
      <c r="C692" s="21" t="s">
        <v>60</v>
      </c>
      <c r="D692" s="21" t="s">
        <v>60</v>
      </c>
      <c r="E692" s="21" t="s">
        <v>599</v>
      </c>
      <c r="F692" s="21"/>
      <c r="G692" s="10">
        <f t="shared" ref="G692:Q692" si="335">G693</f>
        <v>85</v>
      </c>
      <c r="H692" s="10">
        <f t="shared" si="335"/>
        <v>0</v>
      </c>
      <c r="I692" s="10">
        <f t="shared" si="335"/>
        <v>0</v>
      </c>
      <c r="J692" s="10">
        <f t="shared" si="335"/>
        <v>0</v>
      </c>
      <c r="K692" s="10">
        <f t="shared" si="335"/>
        <v>0</v>
      </c>
      <c r="L692" s="10">
        <f t="shared" si="335"/>
        <v>0</v>
      </c>
      <c r="M692" s="10">
        <f t="shared" si="335"/>
        <v>0</v>
      </c>
      <c r="N692" s="309">
        <f t="shared" si="335"/>
        <v>0</v>
      </c>
      <c r="O692" s="310">
        <f t="shared" si="335"/>
        <v>85</v>
      </c>
      <c r="P692" s="277">
        <f t="shared" si="335"/>
        <v>0</v>
      </c>
      <c r="Q692" s="277">
        <f t="shared" si="335"/>
        <v>85</v>
      </c>
    </row>
    <row r="693" spans="1:17" s="23" customFormat="1" ht="90" hidden="1" customHeight="1">
      <c r="A693" s="106" t="s">
        <v>46</v>
      </c>
      <c r="B693" s="27" t="s">
        <v>30</v>
      </c>
      <c r="C693" s="27" t="s">
        <v>60</v>
      </c>
      <c r="D693" s="27" t="s">
        <v>60</v>
      </c>
      <c r="E693" s="27" t="s">
        <v>599</v>
      </c>
      <c r="F693" s="27" t="s">
        <v>47</v>
      </c>
      <c r="G693" s="19">
        <v>85</v>
      </c>
      <c r="H693" s="29"/>
      <c r="I693" s="30"/>
      <c r="J693" s="30"/>
      <c r="K693" s="30"/>
      <c r="L693" s="30"/>
      <c r="M693" s="30"/>
      <c r="N693" s="126"/>
      <c r="O693" s="311">
        <f t="shared" si="332"/>
        <v>85</v>
      </c>
      <c r="P693" s="287">
        <f t="shared" si="307"/>
        <v>0</v>
      </c>
      <c r="Q693" s="308">
        <v>85</v>
      </c>
    </row>
    <row r="694" spans="1:17" ht="165.75" hidden="1">
      <c r="A694" s="138" t="s">
        <v>600</v>
      </c>
      <c r="B694" s="21" t="s">
        <v>30</v>
      </c>
      <c r="C694" s="21" t="s">
        <v>60</v>
      </c>
      <c r="D694" s="21" t="s">
        <v>60</v>
      </c>
      <c r="E694" s="21" t="s">
        <v>601</v>
      </c>
      <c r="F694" s="21"/>
      <c r="G694" s="10">
        <f>G695</f>
        <v>128</v>
      </c>
      <c r="H694" s="10">
        <f>H695</f>
        <v>0</v>
      </c>
      <c r="I694" s="10">
        <f>I695</f>
        <v>0</v>
      </c>
      <c r="J694" s="10">
        <f>J695</f>
        <v>0</v>
      </c>
      <c r="K694" s="10">
        <f t="shared" ref="K694:Q694" si="336">K695</f>
        <v>0</v>
      </c>
      <c r="L694" s="10">
        <f t="shared" si="336"/>
        <v>0</v>
      </c>
      <c r="M694" s="10">
        <f t="shared" si="336"/>
        <v>0</v>
      </c>
      <c r="N694" s="309">
        <f t="shared" si="336"/>
        <v>0</v>
      </c>
      <c r="O694" s="310">
        <f t="shared" si="336"/>
        <v>128</v>
      </c>
      <c r="P694" s="277">
        <f t="shared" si="336"/>
        <v>0</v>
      </c>
      <c r="Q694" s="277">
        <f t="shared" si="336"/>
        <v>128</v>
      </c>
    </row>
    <row r="695" spans="1:17" s="23" customFormat="1" ht="80.25" hidden="1" customHeight="1">
      <c r="A695" s="106" t="s">
        <v>46</v>
      </c>
      <c r="B695" s="27" t="s">
        <v>30</v>
      </c>
      <c r="C695" s="27" t="s">
        <v>60</v>
      </c>
      <c r="D695" s="27" t="s">
        <v>60</v>
      </c>
      <c r="E695" s="27" t="s">
        <v>601</v>
      </c>
      <c r="F695" s="27" t="s">
        <v>47</v>
      </c>
      <c r="G695" s="19">
        <v>128</v>
      </c>
      <c r="H695" s="29"/>
      <c r="I695" s="30"/>
      <c r="J695" s="30"/>
      <c r="K695" s="30"/>
      <c r="L695" s="30"/>
      <c r="M695" s="30"/>
      <c r="N695" s="126"/>
      <c r="O695" s="311">
        <f t="shared" si="332"/>
        <v>128</v>
      </c>
      <c r="P695" s="287">
        <f t="shared" si="307"/>
        <v>0</v>
      </c>
      <c r="Q695" s="308">
        <v>128</v>
      </c>
    </row>
    <row r="696" spans="1:17" ht="76.5" hidden="1">
      <c r="A696" s="138" t="s">
        <v>602</v>
      </c>
      <c r="B696" s="21" t="s">
        <v>30</v>
      </c>
      <c r="C696" s="21" t="s">
        <v>60</v>
      </c>
      <c r="D696" s="21" t="s">
        <v>60</v>
      </c>
      <c r="E696" s="21" t="s">
        <v>603</v>
      </c>
      <c r="F696" s="21"/>
      <c r="G696" s="10">
        <f>G697</f>
        <v>120</v>
      </c>
      <c r="H696" s="10">
        <f>H697</f>
        <v>0</v>
      </c>
      <c r="I696" s="10">
        <f>I697</f>
        <v>0</v>
      </c>
      <c r="J696" s="10">
        <f>J697</f>
        <v>0</v>
      </c>
      <c r="K696" s="10">
        <f t="shared" ref="K696:Q696" si="337">K697</f>
        <v>0</v>
      </c>
      <c r="L696" s="10">
        <f t="shared" si="337"/>
        <v>0</v>
      </c>
      <c r="M696" s="10">
        <f t="shared" si="337"/>
        <v>0</v>
      </c>
      <c r="N696" s="309">
        <f t="shared" si="337"/>
        <v>0</v>
      </c>
      <c r="O696" s="310">
        <f t="shared" si="337"/>
        <v>120</v>
      </c>
      <c r="P696" s="277">
        <f t="shared" si="337"/>
        <v>0</v>
      </c>
      <c r="Q696" s="277">
        <f t="shared" si="337"/>
        <v>120</v>
      </c>
    </row>
    <row r="697" spans="1:17" s="23" customFormat="1" ht="72" hidden="1" customHeight="1">
      <c r="A697" s="106" t="s">
        <v>46</v>
      </c>
      <c r="B697" s="27" t="s">
        <v>30</v>
      </c>
      <c r="C697" s="27" t="s">
        <v>60</v>
      </c>
      <c r="D697" s="27" t="s">
        <v>60</v>
      </c>
      <c r="E697" s="27" t="s">
        <v>603</v>
      </c>
      <c r="F697" s="27" t="s">
        <v>47</v>
      </c>
      <c r="G697" s="19">
        <v>120</v>
      </c>
      <c r="H697" s="29"/>
      <c r="I697" s="30"/>
      <c r="J697" s="30"/>
      <c r="K697" s="30"/>
      <c r="L697" s="30"/>
      <c r="M697" s="30"/>
      <c r="N697" s="126"/>
      <c r="O697" s="311">
        <f t="shared" si="332"/>
        <v>120</v>
      </c>
      <c r="P697" s="287">
        <f t="shared" si="307"/>
        <v>0</v>
      </c>
      <c r="Q697" s="308">
        <v>120</v>
      </c>
    </row>
    <row r="698" spans="1:17" ht="63.75" hidden="1">
      <c r="A698" s="138" t="s">
        <v>604</v>
      </c>
      <c r="B698" s="21" t="s">
        <v>30</v>
      </c>
      <c r="C698" s="21" t="s">
        <v>60</v>
      </c>
      <c r="D698" s="21" t="s">
        <v>60</v>
      </c>
      <c r="E698" s="21" t="s">
        <v>605</v>
      </c>
      <c r="F698" s="21"/>
      <c r="G698" s="10">
        <f>G699</f>
        <v>55</v>
      </c>
      <c r="H698" s="10">
        <f>H699</f>
        <v>0</v>
      </c>
      <c r="I698" s="10">
        <f>I699</f>
        <v>0</v>
      </c>
      <c r="J698" s="10">
        <f>J699</f>
        <v>0</v>
      </c>
      <c r="K698" s="10">
        <f t="shared" ref="K698:Q698" si="338">K699</f>
        <v>0</v>
      </c>
      <c r="L698" s="10">
        <f t="shared" si="338"/>
        <v>0</v>
      </c>
      <c r="M698" s="10">
        <f t="shared" si="338"/>
        <v>0</v>
      </c>
      <c r="N698" s="309">
        <f t="shared" si="338"/>
        <v>0</v>
      </c>
      <c r="O698" s="310">
        <f t="shared" si="338"/>
        <v>55</v>
      </c>
      <c r="P698" s="277">
        <f t="shared" si="338"/>
        <v>0</v>
      </c>
      <c r="Q698" s="277">
        <f t="shared" si="338"/>
        <v>55</v>
      </c>
    </row>
    <row r="699" spans="1:17" s="23" customFormat="1" hidden="1">
      <c r="A699" s="106" t="s">
        <v>46</v>
      </c>
      <c r="B699" s="27" t="s">
        <v>30</v>
      </c>
      <c r="C699" s="27" t="s">
        <v>60</v>
      </c>
      <c r="D699" s="27" t="s">
        <v>60</v>
      </c>
      <c r="E699" s="27" t="s">
        <v>605</v>
      </c>
      <c r="F699" s="27" t="s">
        <v>47</v>
      </c>
      <c r="G699" s="19">
        <v>55</v>
      </c>
      <c r="H699" s="29"/>
      <c r="I699" s="30"/>
      <c r="J699" s="30"/>
      <c r="K699" s="30"/>
      <c r="L699" s="30"/>
      <c r="M699" s="30"/>
      <c r="N699" s="126"/>
      <c r="O699" s="311">
        <f t="shared" si="332"/>
        <v>55</v>
      </c>
      <c r="P699" s="287">
        <f t="shared" si="307"/>
        <v>0</v>
      </c>
      <c r="Q699" s="308">
        <v>55</v>
      </c>
    </row>
    <row r="700" spans="1:17" s="23" customFormat="1" ht="78.75" hidden="1" customHeight="1">
      <c r="A700" s="105" t="s">
        <v>606</v>
      </c>
      <c r="B700" s="21"/>
      <c r="C700" s="21" t="s">
        <v>60</v>
      </c>
      <c r="D700" s="21" t="s">
        <v>60</v>
      </c>
      <c r="E700" s="21" t="s">
        <v>607</v>
      </c>
      <c r="F700" s="21"/>
      <c r="G700" s="10">
        <f>G701+G703+G705+G707+G709</f>
        <v>206</v>
      </c>
      <c r="H700" s="10">
        <f>H701+H703+H705+H707+H709</f>
        <v>0</v>
      </c>
      <c r="I700" s="10">
        <f>I701+I703+I705+I707+I709</f>
        <v>0</v>
      </c>
      <c r="J700" s="10">
        <f>J701+J703+J705+J707+J709</f>
        <v>0</v>
      </c>
      <c r="K700" s="10">
        <f t="shared" ref="K700:Q700" si="339">K701+K703+K705+K707+K709</f>
        <v>0</v>
      </c>
      <c r="L700" s="10">
        <f t="shared" si="339"/>
        <v>0</v>
      </c>
      <c r="M700" s="10">
        <f t="shared" si="339"/>
        <v>0</v>
      </c>
      <c r="N700" s="309">
        <f t="shared" si="339"/>
        <v>0</v>
      </c>
      <c r="O700" s="310">
        <f t="shared" si="339"/>
        <v>206</v>
      </c>
      <c r="P700" s="277">
        <f t="shared" si="339"/>
        <v>0</v>
      </c>
      <c r="Q700" s="277">
        <f t="shared" si="339"/>
        <v>206</v>
      </c>
    </row>
    <row r="701" spans="1:17" ht="76.5" hidden="1">
      <c r="A701" s="138" t="s">
        <v>608</v>
      </c>
      <c r="B701" s="21" t="s">
        <v>30</v>
      </c>
      <c r="C701" s="21" t="s">
        <v>60</v>
      </c>
      <c r="D701" s="21" t="s">
        <v>60</v>
      </c>
      <c r="E701" s="21" t="s">
        <v>609</v>
      </c>
      <c r="F701" s="21"/>
      <c r="G701" s="10">
        <f>G702</f>
        <v>51</v>
      </c>
      <c r="H701" s="10">
        <f>H702</f>
        <v>0</v>
      </c>
      <c r="I701" s="10">
        <f>I702</f>
        <v>0</v>
      </c>
      <c r="J701" s="10">
        <f>J702</f>
        <v>0</v>
      </c>
      <c r="K701" s="10">
        <f t="shared" ref="K701:Q701" si="340">K702</f>
        <v>0</v>
      </c>
      <c r="L701" s="10">
        <f t="shared" si="340"/>
        <v>0</v>
      </c>
      <c r="M701" s="10">
        <f t="shared" si="340"/>
        <v>0</v>
      </c>
      <c r="N701" s="309">
        <f t="shared" si="340"/>
        <v>0</v>
      </c>
      <c r="O701" s="310">
        <f t="shared" si="340"/>
        <v>51</v>
      </c>
      <c r="P701" s="277">
        <f t="shared" si="340"/>
        <v>0</v>
      </c>
      <c r="Q701" s="277">
        <f t="shared" si="340"/>
        <v>51</v>
      </c>
    </row>
    <row r="702" spans="1:17" s="23" customFormat="1" ht="154.5" hidden="1" customHeight="1">
      <c r="A702" s="106" t="s">
        <v>46</v>
      </c>
      <c r="B702" s="27" t="s">
        <v>30</v>
      </c>
      <c r="C702" s="27" t="s">
        <v>60</v>
      </c>
      <c r="D702" s="27" t="s">
        <v>60</v>
      </c>
      <c r="E702" s="27" t="s">
        <v>609</v>
      </c>
      <c r="F702" s="27" t="s">
        <v>47</v>
      </c>
      <c r="G702" s="19">
        <v>51</v>
      </c>
      <c r="H702" s="29"/>
      <c r="I702" s="30"/>
      <c r="J702" s="30"/>
      <c r="K702" s="30"/>
      <c r="L702" s="30"/>
      <c r="M702" s="30"/>
      <c r="N702" s="126"/>
      <c r="O702" s="311">
        <f t="shared" si="332"/>
        <v>51</v>
      </c>
      <c r="P702" s="287">
        <f t="shared" si="307"/>
        <v>0</v>
      </c>
      <c r="Q702" s="308">
        <v>51</v>
      </c>
    </row>
    <row r="703" spans="1:17" ht="127.5" hidden="1">
      <c r="A703" s="138" t="s">
        <v>610</v>
      </c>
      <c r="B703" s="21" t="s">
        <v>30</v>
      </c>
      <c r="C703" s="21" t="s">
        <v>60</v>
      </c>
      <c r="D703" s="21" t="s">
        <v>60</v>
      </c>
      <c r="E703" s="21" t="s">
        <v>611</v>
      </c>
      <c r="F703" s="21"/>
      <c r="G703" s="10">
        <f>G704</f>
        <v>25</v>
      </c>
      <c r="H703" s="10">
        <f>H704</f>
        <v>0</v>
      </c>
      <c r="I703" s="10">
        <f>I704</f>
        <v>0</v>
      </c>
      <c r="J703" s="10">
        <f>J704</f>
        <v>0</v>
      </c>
      <c r="K703" s="10">
        <f t="shared" ref="K703:Q703" si="341">K704</f>
        <v>0</v>
      </c>
      <c r="L703" s="10">
        <f t="shared" si="341"/>
        <v>0</v>
      </c>
      <c r="M703" s="10">
        <f t="shared" si="341"/>
        <v>0</v>
      </c>
      <c r="N703" s="309">
        <f t="shared" si="341"/>
        <v>0</v>
      </c>
      <c r="O703" s="310">
        <f t="shared" si="341"/>
        <v>25</v>
      </c>
      <c r="P703" s="277">
        <f t="shared" si="341"/>
        <v>0</v>
      </c>
      <c r="Q703" s="277">
        <f t="shared" si="341"/>
        <v>25</v>
      </c>
    </row>
    <row r="704" spans="1:17" s="23" customFormat="1" ht="100.5" hidden="1" customHeight="1">
      <c r="A704" s="106" t="s">
        <v>46</v>
      </c>
      <c r="B704" s="27" t="s">
        <v>30</v>
      </c>
      <c r="C704" s="27" t="s">
        <v>60</v>
      </c>
      <c r="D704" s="27" t="s">
        <v>60</v>
      </c>
      <c r="E704" s="27" t="s">
        <v>611</v>
      </c>
      <c r="F704" s="27" t="s">
        <v>47</v>
      </c>
      <c r="G704" s="19">
        <v>25</v>
      </c>
      <c r="H704" s="29"/>
      <c r="I704" s="30"/>
      <c r="J704" s="30"/>
      <c r="K704" s="30"/>
      <c r="L704" s="126"/>
      <c r="M704" s="126"/>
      <c r="N704" s="126"/>
      <c r="O704" s="311">
        <f t="shared" si="332"/>
        <v>25</v>
      </c>
      <c r="P704" s="287">
        <f t="shared" si="307"/>
        <v>0</v>
      </c>
      <c r="Q704" s="308">
        <v>25</v>
      </c>
    </row>
    <row r="705" spans="1:17" ht="102" hidden="1">
      <c r="A705" s="138" t="s">
        <v>612</v>
      </c>
      <c r="B705" s="21" t="s">
        <v>30</v>
      </c>
      <c r="C705" s="21" t="s">
        <v>60</v>
      </c>
      <c r="D705" s="21" t="s">
        <v>60</v>
      </c>
      <c r="E705" s="21" t="s">
        <v>613</v>
      </c>
      <c r="F705" s="21"/>
      <c r="G705" s="10">
        <f>G706</f>
        <v>60</v>
      </c>
      <c r="H705" s="10">
        <f>H706</f>
        <v>0</v>
      </c>
      <c r="I705" s="10">
        <f>I706</f>
        <v>0</v>
      </c>
      <c r="J705" s="10">
        <f>J706</f>
        <v>0</v>
      </c>
      <c r="K705" s="10">
        <f t="shared" ref="K705:Q705" si="342">K706</f>
        <v>0</v>
      </c>
      <c r="L705" s="10">
        <f t="shared" si="342"/>
        <v>0</v>
      </c>
      <c r="M705" s="10">
        <f t="shared" si="342"/>
        <v>0</v>
      </c>
      <c r="N705" s="309">
        <f t="shared" si="342"/>
        <v>0</v>
      </c>
      <c r="O705" s="310">
        <f t="shared" si="342"/>
        <v>60</v>
      </c>
      <c r="P705" s="277">
        <f t="shared" si="342"/>
        <v>0</v>
      </c>
      <c r="Q705" s="277">
        <f t="shared" si="342"/>
        <v>60</v>
      </c>
    </row>
    <row r="706" spans="1:17" s="23" customFormat="1" ht="43.5" hidden="1" customHeight="1">
      <c r="A706" s="106" t="s">
        <v>46</v>
      </c>
      <c r="B706" s="27" t="s">
        <v>30</v>
      </c>
      <c r="C706" s="27" t="s">
        <v>60</v>
      </c>
      <c r="D706" s="27" t="s">
        <v>60</v>
      </c>
      <c r="E706" s="27" t="s">
        <v>613</v>
      </c>
      <c r="F706" s="27" t="s">
        <v>47</v>
      </c>
      <c r="G706" s="19">
        <v>60</v>
      </c>
      <c r="H706" s="29"/>
      <c r="I706" s="30"/>
      <c r="J706" s="30"/>
      <c r="K706" s="30"/>
      <c r="L706" s="30"/>
      <c r="M706" s="30"/>
      <c r="N706" s="126"/>
      <c r="O706" s="311">
        <f t="shared" si="332"/>
        <v>60</v>
      </c>
      <c r="P706" s="287">
        <f t="shared" ref="P706:P769" si="343">Q706-O706</f>
        <v>0</v>
      </c>
      <c r="Q706" s="308">
        <v>60</v>
      </c>
    </row>
    <row r="707" spans="1:17" ht="38.25" hidden="1">
      <c r="A707" s="138" t="s">
        <v>614</v>
      </c>
      <c r="B707" s="21" t="s">
        <v>30</v>
      </c>
      <c r="C707" s="21" t="s">
        <v>60</v>
      </c>
      <c r="D707" s="21" t="s">
        <v>60</v>
      </c>
      <c r="E707" s="21" t="s">
        <v>615</v>
      </c>
      <c r="F707" s="21"/>
      <c r="G707" s="10">
        <f>G708</f>
        <v>30</v>
      </c>
      <c r="H707" s="10">
        <f>H708</f>
        <v>0</v>
      </c>
      <c r="I707" s="10">
        <f>I708</f>
        <v>0</v>
      </c>
      <c r="J707" s="10">
        <f>J708</f>
        <v>0</v>
      </c>
      <c r="K707" s="10">
        <f t="shared" ref="K707:Q707" si="344">K708</f>
        <v>0</v>
      </c>
      <c r="L707" s="10">
        <f t="shared" si="344"/>
        <v>0</v>
      </c>
      <c r="M707" s="10">
        <f t="shared" si="344"/>
        <v>0</v>
      </c>
      <c r="N707" s="309">
        <f t="shared" si="344"/>
        <v>0</v>
      </c>
      <c r="O707" s="310">
        <f t="shared" si="344"/>
        <v>30</v>
      </c>
      <c r="P707" s="277">
        <f t="shared" si="344"/>
        <v>0</v>
      </c>
      <c r="Q707" s="277">
        <f t="shared" si="344"/>
        <v>30</v>
      </c>
    </row>
    <row r="708" spans="1:17" s="23" customFormat="1" ht="204" hidden="1" customHeight="1">
      <c r="A708" s="106" t="s">
        <v>46</v>
      </c>
      <c r="B708" s="27" t="s">
        <v>30</v>
      </c>
      <c r="C708" s="27" t="s">
        <v>60</v>
      </c>
      <c r="D708" s="27" t="s">
        <v>60</v>
      </c>
      <c r="E708" s="27" t="s">
        <v>615</v>
      </c>
      <c r="F708" s="27" t="s">
        <v>47</v>
      </c>
      <c r="G708" s="19">
        <v>30</v>
      </c>
      <c r="H708" s="29"/>
      <c r="I708" s="30"/>
      <c r="J708" s="30"/>
      <c r="K708" s="30"/>
      <c r="L708" s="30"/>
      <c r="M708" s="30"/>
      <c r="N708" s="126"/>
      <c r="O708" s="311">
        <f t="shared" si="332"/>
        <v>30</v>
      </c>
      <c r="P708" s="287">
        <f t="shared" si="343"/>
        <v>0</v>
      </c>
      <c r="Q708" s="308">
        <v>30</v>
      </c>
    </row>
    <row r="709" spans="1:17" ht="178.5" hidden="1">
      <c r="A709" s="138" t="s">
        <v>616</v>
      </c>
      <c r="B709" s="21" t="s">
        <v>30</v>
      </c>
      <c r="C709" s="21" t="s">
        <v>60</v>
      </c>
      <c r="D709" s="21" t="s">
        <v>60</v>
      </c>
      <c r="E709" s="21" t="s">
        <v>617</v>
      </c>
      <c r="F709" s="21"/>
      <c r="G709" s="10">
        <f>G710</f>
        <v>40</v>
      </c>
      <c r="H709" s="10">
        <f>H710</f>
        <v>0</v>
      </c>
      <c r="I709" s="10">
        <f>I710</f>
        <v>0</v>
      </c>
      <c r="J709" s="10">
        <f>J710</f>
        <v>0</v>
      </c>
      <c r="K709" s="10">
        <f t="shared" ref="K709:Q709" si="345">K710</f>
        <v>0</v>
      </c>
      <c r="L709" s="10">
        <f t="shared" si="345"/>
        <v>0</v>
      </c>
      <c r="M709" s="10">
        <f t="shared" si="345"/>
        <v>0</v>
      </c>
      <c r="N709" s="309">
        <f t="shared" si="345"/>
        <v>0</v>
      </c>
      <c r="O709" s="310">
        <f t="shared" si="345"/>
        <v>40</v>
      </c>
      <c r="P709" s="277">
        <f t="shared" si="345"/>
        <v>0</v>
      </c>
      <c r="Q709" s="277">
        <f t="shared" si="345"/>
        <v>40</v>
      </c>
    </row>
    <row r="710" spans="1:17" s="23" customFormat="1" hidden="1">
      <c r="A710" s="106" t="s">
        <v>46</v>
      </c>
      <c r="B710" s="27" t="s">
        <v>30</v>
      </c>
      <c r="C710" s="27" t="s">
        <v>60</v>
      </c>
      <c r="D710" s="27" t="s">
        <v>60</v>
      </c>
      <c r="E710" s="27" t="s">
        <v>617</v>
      </c>
      <c r="F710" s="27" t="s">
        <v>47</v>
      </c>
      <c r="G710" s="19">
        <v>40</v>
      </c>
      <c r="H710" s="29"/>
      <c r="I710" s="30"/>
      <c r="J710" s="30"/>
      <c r="K710" s="30"/>
      <c r="L710" s="30"/>
      <c r="M710" s="30"/>
      <c r="N710" s="126"/>
      <c r="O710" s="311">
        <f t="shared" si="332"/>
        <v>40</v>
      </c>
      <c r="P710" s="287">
        <f t="shared" si="343"/>
        <v>0</v>
      </c>
      <c r="Q710" s="308">
        <v>40</v>
      </c>
    </row>
    <row r="711" spans="1:17" s="23" customFormat="1" ht="150" hidden="1" customHeight="1">
      <c r="A711" s="105" t="s">
        <v>618</v>
      </c>
      <c r="B711" s="21"/>
      <c r="C711" s="21" t="s">
        <v>60</v>
      </c>
      <c r="D711" s="21" t="s">
        <v>60</v>
      </c>
      <c r="E711" s="21" t="s">
        <v>619</v>
      </c>
      <c r="F711" s="21"/>
      <c r="G711" s="10">
        <f>G712+G714+G716+G718+G720</f>
        <v>311</v>
      </c>
      <c r="H711" s="10">
        <f>H712+H714+H716+H718+H720</f>
        <v>0</v>
      </c>
      <c r="I711" s="10">
        <f>I712+I714+I716+I718+I720</f>
        <v>70</v>
      </c>
      <c r="J711" s="10">
        <f>J712+J714+J716+J718+J720</f>
        <v>0</v>
      </c>
      <c r="K711" s="10">
        <f t="shared" ref="K711:Q711" si="346">K712+K714+K716+K718+K720</f>
        <v>0</v>
      </c>
      <c r="L711" s="10">
        <f t="shared" si="346"/>
        <v>0</v>
      </c>
      <c r="M711" s="10">
        <f t="shared" si="346"/>
        <v>0</v>
      </c>
      <c r="N711" s="309">
        <f t="shared" si="346"/>
        <v>0</v>
      </c>
      <c r="O711" s="310">
        <f t="shared" si="346"/>
        <v>381</v>
      </c>
      <c r="P711" s="277">
        <f t="shared" si="346"/>
        <v>0</v>
      </c>
      <c r="Q711" s="277">
        <f t="shared" si="346"/>
        <v>381</v>
      </c>
    </row>
    <row r="712" spans="1:17" ht="114.75" hidden="1">
      <c r="A712" s="138" t="s">
        <v>620</v>
      </c>
      <c r="B712" s="21" t="s">
        <v>30</v>
      </c>
      <c r="C712" s="21" t="s">
        <v>60</v>
      </c>
      <c r="D712" s="21" t="s">
        <v>60</v>
      </c>
      <c r="E712" s="21" t="s">
        <v>621</v>
      </c>
      <c r="F712" s="21"/>
      <c r="G712" s="10">
        <f>G713</f>
        <v>66</v>
      </c>
      <c r="H712" s="10">
        <f>H713</f>
        <v>0</v>
      </c>
      <c r="I712" s="10">
        <f>I713</f>
        <v>0</v>
      </c>
      <c r="J712" s="10">
        <f>J713</f>
        <v>0</v>
      </c>
      <c r="K712" s="10">
        <f t="shared" ref="K712:Q712" si="347">K713</f>
        <v>0</v>
      </c>
      <c r="L712" s="10">
        <f t="shared" si="347"/>
        <v>0</v>
      </c>
      <c r="M712" s="10">
        <f t="shared" si="347"/>
        <v>0</v>
      </c>
      <c r="N712" s="309">
        <f t="shared" si="347"/>
        <v>0</v>
      </c>
      <c r="O712" s="310">
        <f t="shared" si="347"/>
        <v>66</v>
      </c>
      <c r="P712" s="277">
        <f t="shared" si="347"/>
        <v>0</v>
      </c>
      <c r="Q712" s="277">
        <f t="shared" si="347"/>
        <v>66</v>
      </c>
    </row>
    <row r="713" spans="1:17" s="23" customFormat="1" hidden="1">
      <c r="A713" s="106" t="s">
        <v>46</v>
      </c>
      <c r="B713" s="27" t="s">
        <v>30</v>
      </c>
      <c r="C713" s="27" t="s">
        <v>60</v>
      </c>
      <c r="D713" s="27" t="s">
        <v>60</v>
      </c>
      <c r="E713" s="27" t="s">
        <v>621</v>
      </c>
      <c r="F713" s="27" t="s">
        <v>47</v>
      </c>
      <c r="G713" s="19">
        <v>66</v>
      </c>
      <c r="H713" s="29"/>
      <c r="I713" s="30"/>
      <c r="J713" s="30"/>
      <c r="K713" s="30"/>
      <c r="L713" s="30"/>
      <c r="M713" s="30"/>
      <c r="N713" s="126"/>
      <c r="O713" s="311">
        <f t="shared" si="332"/>
        <v>66</v>
      </c>
      <c r="P713" s="287">
        <f t="shared" si="343"/>
        <v>0</v>
      </c>
      <c r="Q713" s="308">
        <v>66</v>
      </c>
    </row>
    <row r="714" spans="1:17" ht="51" hidden="1">
      <c r="A714" s="105" t="s">
        <v>622</v>
      </c>
      <c r="B714" s="21" t="s">
        <v>30</v>
      </c>
      <c r="C714" s="21" t="s">
        <v>60</v>
      </c>
      <c r="D714" s="21" t="s">
        <v>60</v>
      </c>
      <c r="E714" s="21" t="s">
        <v>623</v>
      </c>
      <c r="F714" s="21"/>
      <c r="G714" s="10">
        <f>G715</f>
        <v>130</v>
      </c>
      <c r="H714" s="10">
        <f>H715</f>
        <v>0</v>
      </c>
      <c r="I714" s="10">
        <f>I715</f>
        <v>0</v>
      </c>
      <c r="J714" s="10">
        <f>J715</f>
        <v>0</v>
      </c>
      <c r="K714" s="10">
        <f t="shared" ref="K714:Q714" si="348">K715</f>
        <v>0</v>
      </c>
      <c r="L714" s="10">
        <f t="shared" si="348"/>
        <v>0</v>
      </c>
      <c r="M714" s="10">
        <f t="shared" si="348"/>
        <v>0</v>
      </c>
      <c r="N714" s="309">
        <f t="shared" si="348"/>
        <v>0</v>
      </c>
      <c r="O714" s="310">
        <f t="shared" si="348"/>
        <v>130</v>
      </c>
      <c r="P714" s="277">
        <f t="shared" si="348"/>
        <v>0</v>
      </c>
      <c r="Q714" s="277">
        <f t="shared" si="348"/>
        <v>130</v>
      </c>
    </row>
    <row r="715" spans="1:17" s="23" customFormat="1" ht="75.75" hidden="1" customHeight="1">
      <c r="A715" s="106" t="s">
        <v>46</v>
      </c>
      <c r="B715" s="27" t="s">
        <v>30</v>
      </c>
      <c r="C715" s="27" t="s">
        <v>60</v>
      </c>
      <c r="D715" s="27" t="s">
        <v>60</v>
      </c>
      <c r="E715" s="27" t="s">
        <v>623</v>
      </c>
      <c r="F715" s="27" t="s">
        <v>47</v>
      </c>
      <c r="G715" s="19">
        <v>130</v>
      </c>
      <c r="H715" s="29"/>
      <c r="I715" s="30"/>
      <c r="J715" s="30"/>
      <c r="K715" s="30"/>
      <c r="L715" s="30"/>
      <c r="M715" s="30"/>
      <c r="N715" s="126"/>
      <c r="O715" s="311">
        <f t="shared" si="332"/>
        <v>130</v>
      </c>
      <c r="P715" s="287">
        <f t="shared" si="343"/>
        <v>0</v>
      </c>
      <c r="Q715" s="308">
        <v>130</v>
      </c>
    </row>
    <row r="716" spans="1:17" ht="102" hidden="1">
      <c r="A716" s="138" t="s">
        <v>624</v>
      </c>
      <c r="B716" s="21" t="s">
        <v>30</v>
      </c>
      <c r="C716" s="21" t="s">
        <v>60</v>
      </c>
      <c r="D716" s="21" t="s">
        <v>60</v>
      </c>
      <c r="E716" s="21" t="s">
        <v>625</v>
      </c>
      <c r="F716" s="21"/>
      <c r="G716" s="10">
        <f>G717</f>
        <v>65</v>
      </c>
      <c r="H716" s="10">
        <f>H717</f>
        <v>0</v>
      </c>
      <c r="I716" s="10">
        <f>I717</f>
        <v>0</v>
      </c>
      <c r="J716" s="10">
        <f>J717</f>
        <v>0</v>
      </c>
      <c r="K716" s="10">
        <f t="shared" ref="K716:Q716" si="349">K717</f>
        <v>0</v>
      </c>
      <c r="L716" s="10">
        <f t="shared" si="349"/>
        <v>0</v>
      </c>
      <c r="M716" s="10">
        <f t="shared" si="349"/>
        <v>0</v>
      </c>
      <c r="N716" s="309">
        <f t="shared" si="349"/>
        <v>0</v>
      </c>
      <c r="O716" s="310">
        <f t="shared" si="349"/>
        <v>65</v>
      </c>
      <c r="P716" s="277">
        <f t="shared" si="349"/>
        <v>0</v>
      </c>
      <c r="Q716" s="277">
        <f t="shared" si="349"/>
        <v>65</v>
      </c>
    </row>
    <row r="717" spans="1:17" s="23" customFormat="1" ht="206.25" hidden="1" customHeight="1">
      <c r="A717" s="106" t="s">
        <v>46</v>
      </c>
      <c r="B717" s="27" t="s">
        <v>30</v>
      </c>
      <c r="C717" s="27" t="s">
        <v>60</v>
      </c>
      <c r="D717" s="27" t="s">
        <v>60</v>
      </c>
      <c r="E717" s="27" t="s">
        <v>625</v>
      </c>
      <c r="F717" s="27" t="s">
        <v>47</v>
      </c>
      <c r="G717" s="19">
        <v>65</v>
      </c>
      <c r="H717" s="29"/>
      <c r="I717" s="30"/>
      <c r="J717" s="30"/>
      <c r="K717" s="30"/>
      <c r="L717" s="30"/>
      <c r="M717" s="30"/>
      <c r="N717" s="126"/>
      <c r="O717" s="311">
        <f t="shared" si="332"/>
        <v>65</v>
      </c>
      <c r="P717" s="287">
        <f t="shared" si="343"/>
        <v>0</v>
      </c>
      <c r="Q717" s="308">
        <v>65</v>
      </c>
    </row>
    <row r="718" spans="1:17" ht="191.25" hidden="1">
      <c r="A718" s="138" t="s">
        <v>626</v>
      </c>
      <c r="B718" s="21" t="s">
        <v>30</v>
      </c>
      <c r="C718" s="21" t="s">
        <v>60</v>
      </c>
      <c r="D718" s="21" t="s">
        <v>60</v>
      </c>
      <c r="E718" s="21" t="s">
        <v>627</v>
      </c>
      <c r="F718" s="21"/>
      <c r="G718" s="10">
        <f>G719</f>
        <v>50</v>
      </c>
      <c r="H718" s="10">
        <f>H719</f>
        <v>0</v>
      </c>
      <c r="I718" s="10">
        <f>I719</f>
        <v>0</v>
      </c>
      <c r="J718" s="10">
        <f>J719</f>
        <v>0</v>
      </c>
      <c r="K718" s="10">
        <f t="shared" ref="K718:Q718" si="350">K719</f>
        <v>0</v>
      </c>
      <c r="L718" s="10">
        <f t="shared" si="350"/>
        <v>0</v>
      </c>
      <c r="M718" s="10">
        <f t="shared" si="350"/>
        <v>0</v>
      </c>
      <c r="N718" s="309">
        <f t="shared" si="350"/>
        <v>0</v>
      </c>
      <c r="O718" s="310">
        <f t="shared" si="350"/>
        <v>50</v>
      </c>
      <c r="P718" s="277">
        <f t="shared" si="350"/>
        <v>0</v>
      </c>
      <c r="Q718" s="277">
        <f t="shared" si="350"/>
        <v>50</v>
      </c>
    </row>
    <row r="719" spans="1:17" s="23" customFormat="1" hidden="1">
      <c r="A719" s="106" t="s">
        <v>46</v>
      </c>
      <c r="B719" s="27" t="s">
        <v>30</v>
      </c>
      <c r="C719" s="27" t="s">
        <v>60</v>
      </c>
      <c r="D719" s="27" t="s">
        <v>60</v>
      </c>
      <c r="E719" s="27" t="s">
        <v>627</v>
      </c>
      <c r="F719" s="27" t="s">
        <v>47</v>
      </c>
      <c r="G719" s="28">
        <v>50</v>
      </c>
      <c r="H719" s="29"/>
      <c r="I719" s="30"/>
      <c r="J719" s="30"/>
      <c r="K719" s="30"/>
      <c r="L719" s="30"/>
      <c r="M719" s="30"/>
      <c r="N719" s="126"/>
      <c r="O719" s="311">
        <f t="shared" si="332"/>
        <v>50</v>
      </c>
      <c r="P719" s="287">
        <f t="shared" si="343"/>
        <v>0</v>
      </c>
      <c r="Q719" s="308">
        <v>50</v>
      </c>
    </row>
    <row r="720" spans="1:17" ht="25.5" hidden="1">
      <c r="A720" s="139" t="s">
        <v>628</v>
      </c>
      <c r="B720" s="21" t="s">
        <v>30</v>
      </c>
      <c r="C720" s="21" t="s">
        <v>60</v>
      </c>
      <c r="D720" s="21" t="s">
        <v>60</v>
      </c>
      <c r="E720" s="21" t="s">
        <v>629</v>
      </c>
      <c r="F720" s="21"/>
      <c r="G720" s="22">
        <f>G721</f>
        <v>0</v>
      </c>
      <c r="H720" s="22">
        <f>H721</f>
        <v>0</v>
      </c>
      <c r="I720" s="22">
        <f>I721</f>
        <v>70</v>
      </c>
      <c r="J720" s="22">
        <f>J721</f>
        <v>0</v>
      </c>
      <c r="K720" s="22">
        <f t="shared" ref="K720:Q720" si="351">K721</f>
        <v>0</v>
      </c>
      <c r="L720" s="22">
        <f t="shared" si="351"/>
        <v>0</v>
      </c>
      <c r="M720" s="22">
        <f t="shared" si="351"/>
        <v>0</v>
      </c>
      <c r="N720" s="309">
        <f t="shared" si="351"/>
        <v>0</v>
      </c>
      <c r="O720" s="310">
        <f t="shared" si="351"/>
        <v>70</v>
      </c>
      <c r="P720" s="142">
        <f t="shared" si="351"/>
        <v>0</v>
      </c>
      <c r="Q720" s="142">
        <f t="shared" si="351"/>
        <v>70</v>
      </c>
    </row>
    <row r="721" spans="1:17" s="23" customFormat="1" hidden="1">
      <c r="A721" s="106" t="s">
        <v>46</v>
      </c>
      <c r="B721" s="27" t="s">
        <v>30</v>
      </c>
      <c r="C721" s="27" t="s">
        <v>60</v>
      </c>
      <c r="D721" s="27" t="s">
        <v>60</v>
      </c>
      <c r="E721" s="27" t="s">
        <v>629</v>
      </c>
      <c r="F721" s="27" t="s">
        <v>47</v>
      </c>
      <c r="G721" s="28"/>
      <c r="H721" s="29"/>
      <c r="I721" s="30">
        <v>70</v>
      </c>
      <c r="J721" s="30"/>
      <c r="K721" s="30"/>
      <c r="L721" s="30"/>
      <c r="M721" s="30"/>
      <c r="N721" s="126"/>
      <c r="O721" s="311">
        <f t="shared" si="332"/>
        <v>70</v>
      </c>
      <c r="P721" s="287">
        <f t="shared" si="343"/>
        <v>0</v>
      </c>
      <c r="Q721" s="308">
        <v>70</v>
      </c>
    </row>
    <row r="722" spans="1:17">
      <c r="A722" s="496" t="s">
        <v>630</v>
      </c>
      <c r="B722" s="466" t="s">
        <v>30</v>
      </c>
      <c r="C722" s="466" t="s">
        <v>60</v>
      </c>
      <c r="D722" s="466" t="s">
        <v>60</v>
      </c>
      <c r="E722" s="466" t="s">
        <v>631</v>
      </c>
      <c r="F722" s="466"/>
      <c r="G722" s="467">
        <f>G723</f>
        <v>0</v>
      </c>
      <c r="H722" s="467">
        <f>H723</f>
        <v>0</v>
      </c>
      <c r="I722" s="467">
        <f>I723</f>
        <v>750</v>
      </c>
      <c r="J722" s="467">
        <f>J723</f>
        <v>0</v>
      </c>
      <c r="K722" s="467">
        <f t="shared" ref="K722:Q722" si="352">K723</f>
        <v>0</v>
      </c>
      <c r="L722" s="467">
        <f t="shared" si="352"/>
        <v>0</v>
      </c>
      <c r="M722" s="468">
        <f t="shared" si="352"/>
        <v>0</v>
      </c>
      <c r="N722" s="413">
        <f t="shared" si="352"/>
        <v>0</v>
      </c>
      <c r="O722" s="283">
        <f t="shared" si="352"/>
        <v>750</v>
      </c>
      <c r="P722" s="534">
        <f t="shared" si="352"/>
        <v>500</v>
      </c>
      <c r="Q722" s="468">
        <f t="shared" si="352"/>
        <v>1250</v>
      </c>
    </row>
    <row r="723" spans="1:17">
      <c r="A723" s="395" t="s">
        <v>46</v>
      </c>
      <c r="B723" s="390" t="s">
        <v>30</v>
      </c>
      <c r="C723" s="390" t="s">
        <v>60</v>
      </c>
      <c r="D723" s="390" t="s">
        <v>60</v>
      </c>
      <c r="E723" s="390" t="s">
        <v>631</v>
      </c>
      <c r="F723" s="390" t="s">
        <v>47</v>
      </c>
      <c r="G723" s="67"/>
      <c r="H723" s="114"/>
      <c r="I723" s="95">
        <v>750</v>
      </c>
      <c r="J723" s="95"/>
      <c r="K723" s="95"/>
      <c r="L723" s="95"/>
      <c r="M723" s="497"/>
      <c r="N723" s="418"/>
      <c r="O723" s="378">
        <f t="shared" si="332"/>
        <v>750</v>
      </c>
      <c r="P723" s="494">
        <f t="shared" si="343"/>
        <v>500</v>
      </c>
      <c r="Q723" s="497">
        <v>1250</v>
      </c>
    </row>
    <row r="724" spans="1:17">
      <c r="A724" s="403" t="s">
        <v>632</v>
      </c>
      <c r="B724" s="389" t="s">
        <v>30</v>
      </c>
      <c r="C724" s="389" t="s">
        <v>60</v>
      </c>
      <c r="D724" s="389" t="s">
        <v>60</v>
      </c>
      <c r="E724" s="389" t="s">
        <v>633</v>
      </c>
      <c r="F724" s="389"/>
      <c r="G724" s="112">
        <f>G725+G726</f>
        <v>0</v>
      </c>
      <c r="H724" s="112">
        <f>H725+H726</f>
        <v>0</v>
      </c>
      <c r="I724" s="112">
        <f>I725+I726</f>
        <v>3614.7</v>
      </c>
      <c r="J724" s="112">
        <f>J725+J726</f>
        <v>0</v>
      </c>
      <c r="K724" s="112">
        <f t="shared" ref="K724:Q724" si="353">K725+K726</f>
        <v>0</v>
      </c>
      <c r="L724" s="112">
        <f t="shared" si="353"/>
        <v>0</v>
      </c>
      <c r="M724" s="469">
        <f t="shared" si="353"/>
        <v>0</v>
      </c>
      <c r="N724" s="413">
        <f t="shared" si="353"/>
        <v>0</v>
      </c>
      <c r="O724" s="283">
        <f t="shared" si="353"/>
        <v>3614.7</v>
      </c>
      <c r="P724" s="515">
        <f t="shared" si="353"/>
        <v>0</v>
      </c>
      <c r="Q724" s="469">
        <f t="shared" si="353"/>
        <v>3614.7</v>
      </c>
    </row>
    <row r="725" spans="1:17">
      <c r="A725" s="395" t="s">
        <v>46</v>
      </c>
      <c r="B725" s="390" t="s">
        <v>30</v>
      </c>
      <c r="C725" s="390" t="s">
        <v>60</v>
      </c>
      <c r="D725" s="390" t="s">
        <v>60</v>
      </c>
      <c r="E725" s="390" t="s">
        <v>633</v>
      </c>
      <c r="F725" s="390" t="s">
        <v>47</v>
      </c>
      <c r="G725" s="67"/>
      <c r="H725" s="114"/>
      <c r="I725" s="95">
        <v>3614.7</v>
      </c>
      <c r="J725" s="95">
        <v>-2567.875</v>
      </c>
      <c r="K725" s="95"/>
      <c r="L725" s="95"/>
      <c r="M725" s="497"/>
      <c r="N725" s="418"/>
      <c r="O725" s="378">
        <f t="shared" si="332"/>
        <v>1046.8249999999998</v>
      </c>
      <c r="P725" s="494">
        <f t="shared" si="343"/>
        <v>0</v>
      </c>
      <c r="Q725" s="497">
        <v>1046.825</v>
      </c>
    </row>
    <row r="726" spans="1:17" s="23" customFormat="1" ht="33.75">
      <c r="A726" s="404" t="s">
        <v>386</v>
      </c>
      <c r="B726" s="390" t="s">
        <v>30</v>
      </c>
      <c r="C726" s="390" t="s">
        <v>60</v>
      </c>
      <c r="D726" s="390" t="s">
        <v>60</v>
      </c>
      <c r="E726" s="390" t="s">
        <v>633</v>
      </c>
      <c r="F726" s="390" t="s">
        <v>99</v>
      </c>
      <c r="G726" s="67"/>
      <c r="H726" s="114"/>
      <c r="I726" s="95"/>
      <c r="J726" s="95">
        <v>2567.875</v>
      </c>
      <c r="K726" s="95"/>
      <c r="L726" s="95"/>
      <c r="M726" s="497"/>
      <c r="N726" s="418"/>
      <c r="O726" s="378">
        <f t="shared" si="332"/>
        <v>2567.875</v>
      </c>
      <c r="P726" s="494">
        <f t="shared" si="343"/>
        <v>0</v>
      </c>
      <c r="Q726" s="497">
        <v>2567.875</v>
      </c>
    </row>
    <row r="727" spans="1:17" ht="22.5">
      <c r="A727" s="403" t="s">
        <v>634</v>
      </c>
      <c r="B727" s="389" t="s">
        <v>30</v>
      </c>
      <c r="C727" s="389" t="s">
        <v>60</v>
      </c>
      <c r="D727" s="389" t="s">
        <v>60</v>
      </c>
      <c r="E727" s="389" t="s">
        <v>635</v>
      </c>
      <c r="F727" s="389"/>
      <c r="G727" s="112">
        <f>G728+G729</f>
        <v>0</v>
      </c>
      <c r="H727" s="112">
        <f>H728+H729</f>
        <v>0</v>
      </c>
      <c r="I727" s="112">
        <f>I728+I729</f>
        <v>3229.7</v>
      </c>
      <c r="J727" s="112">
        <f>J728+J729</f>
        <v>0</v>
      </c>
      <c r="K727" s="112">
        <f t="shared" ref="K727:Q727" si="354">K728+K729</f>
        <v>0</v>
      </c>
      <c r="L727" s="112">
        <f t="shared" si="354"/>
        <v>0</v>
      </c>
      <c r="M727" s="469">
        <f t="shared" si="354"/>
        <v>0</v>
      </c>
      <c r="N727" s="413">
        <f t="shared" si="354"/>
        <v>0</v>
      </c>
      <c r="O727" s="283">
        <f t="shared" si="354"/>
        <v>3229.7</v>
      </c>
      <c r="P727" s="515">
        <f t="shared" si="354"/>
        <v>0</v>
      </c>
      <c r="Q727" s="469">
        <f t="shared" si="354"/>
        <v>3229.7</v>
      </c>
    </row>
    <row r="728" spans="1:17">
      <c r="A728" s="395" t="s">
        <v>46</v>
      </c>
      <c r="B728" s="390" t="s">
        <v>30</v>
      </c>
      <c r="C728" s="390" t="s">
        <v>60</v>
      </c>
      <c r="D728" s="390" t="s">
        <v>60</v>
      </c>
      <c r="E728" s="390" t="s">
        <v>635</v>
      </c>
      <c r="F728" s="390" t="s">
        <v>47</v>
      </c>
      <c r="G728" s="67"/>
      <c r="H728" s="114"/>
      <c r="I728" s="95">
        <v>3229.7</v>
      </c>
      <c r="J728" s="95">
        <v>-2285.1849999999999</v>
      </c>
      <c r="K728" s="95"/>
      <c r="L728" s="95"/>
      <c r="M728" s="497"/>
      <c r="N728" s="418"/>
      <c r="O728" s="378">
        <f t="shared" si="332"/>
        <v>944.51499999999987</v>
      </c>
      <c r="P728" s="494">
        <f t="shared" si="343"/>
        <v>0</v>
      </c>
      <c r="Q728" s="497">
        <v>944.51499999999999</v>
      </c>
    </row>
    <row r="729" spans="1:17" s="23" customFormat="1" ht="33.75">
      <c r="A729" s="404" t="s">
        <v>386</v>
      </c>
      <c r="B729" s="390" t="s">
        <v>30</v>
      </c>
      <c r="C729" s="390" t="s">
        <v>60</v>
      </c>
      <c r="D729" s="390" t="s">
        <v>60</v>
      </c>
      <c r="E729" s="390" t="s">
        <v>635</v>
      </c>
      <c r="F729" s="390" t="s">
        <v>99</v>
      </c>
      <c r="G729" s="67"/>
      <c r="H729" s="114"/>
      <c r="I729" s="95"/>
      <c r="J729" s="95">
        <v>2285.1849999999999</v>
      </c>
      <c r="K729" s="95"/>
      <c r="L729" s="95"/>
      <c r="M729" s="497"/>
      <c r="N729" s="418"/>
      <c r="O729" s="378">
        <f t="shared" si="332"/>
        <v>2285.1849999999999</v>
      </c>
      <c r="P729" s="494">
        <f t="shared" si="343"/>
        <v>0</v>
      </c>
      <c r="Q729" s="497">
        <v>2285.1849999999999</v>
      </c>
    </row>
    <row r="730" spans="1:17" ht="33.75">
      <c r="A730" s="403" t="s">
        <v>1087</v>
      </c>
      <c r="B730" s="389" t="s">
        <v>30</v>
      </c>
      <c r="C730" s="389" t="s">
        <v>60</v>
      </c>
      <c r="D730" s="389" t="s">
        <v>60</v>
      </c>
      <c r="E730" s="389" t="s">
        <v>1086</v>
      </c>
      <c r="F730" s="389"/>
      <c r="G730" s="112">
        <f>G731</f>
        <v>0</v>
      </c>
      <c r="H730" s="112">
        <f t="shared" ref="H730:Q730" si="355">H731</f>
        <v>0</v>
      </c>
      <c r="I730" s="112">
        <f t="shared" si="355"/>
        <v>0</v>
      </c>
      <c r="J730" s="112">
        <f t="shared" si="355"/>
        <v>0</v>
      </c>
      <c r="K730" s="112">
        <f t="shared" si="355"/>
        <v>0</v>
      </c>
      <c r="L730" s="112">
        <f t="shared" si="355"/>
        <v>0</v>
      </c>
      <c r="M730" s="469">
        <f t="shared" si="355"/>
        <v>0</v>
      </c>
      <c r="N730" s="413">
        <f t="shared" si="355"/>
        <v>0</v>
      </c>
      <c r="O730" s="283">
        <f t="shared" si="355"/>
        <v>0</v>
      </c>
      <c r="P730" s="515">
        <f t="shared" si="355"/>
        <v>1450</v>
      </c>
      <c r="Q730" s="469">
        <f t="shared" si="355"/>
        <v>1450</v>
      </c>
    </row>
    <row r="731" spans="1:17" s="23" customFormat="1">
      <c r="A731" s="538"/>
      <c r="B731" s="390" t="s">
        <v>30</v>
      </c>
      <c r="C731" s="390" t="s">
        <v>60</v>
      </c>
      <c r="D731" s="390" t="s">
        <v>60</v>
      </c>
      <c r="E731" s="390" t="s">
        <v>1086</v>
      </c>
      <c r="F731" s="390" t="s">
        <v>74</v>
      </c>
      <c r="G731" s="67"/>
      <c r="H731" s="114"/>
      <c r="I731" s="95"/>
      <c r="J731" s="95"/>
      <c r="K731" s="95"/>
      <c r="L731" s="95"/>
      <c r="M731" s="497"/>
      <c r="N731" s="418"/>
      <c r="O731" s="378">
        <f>N731</f>
        <v>0</v>
      </c>
      <c r="P731" s="494">
        <f t="shared" si="343"/>
        <v>1450</v>
      </c>
      <c r="Q731" s="497">
        <v>1450</v>
      </c>
    </row>
    <row r="732" spans="1:17" ht="33.75">
      <c r="A732" s="403" t="s">
        <v>636</v>
      </c>
      <c r="B732" s="389" t="s">
        <v>30</v>
      </c>
      <c r="C732" s="389" t="s">
        <v>60</v>
      </c>
      <c r="D732" s="389" t="s">
        <v>60</v>
      </c>
      <c r="E732" s="389" t="s">
        <v>637</v>
      </c>
      <c r="F732" s="389"/>
      <c r="G732" s="112">
        <f>G733</f>
        <v>0</v>
      </c>
      <c r="H732" s="112">
        <f t="shared" ref="H732:Q732" si="356">H733</f>
        <v>0</v>
      </c>
      <c r="I732" s="112">
        <f t="shared" si="356"/>
        <v>275</v>
      </c>
      <c r="J732" s="112">
        <f t="shared" si="356"/>
        <v>0</v>
      </c>
      <c r="K732" s="112">
        <f t="shared" si="356"/>
        <v>0</v>
      </c>
      <c r="L732" s="112">
        <f t="shared" si="356"/>
        <v>0</v>
      </c>
      <c r="M732" s="469">
        <f t="shared" si="356"/>
        <v>0</v>
      </c>
      <c r="N732" s="413">
        <f t="shared" si="356"/>
        <v>0</v>
      </c>
      <c r="O732" s="283">
        <f t="shared" si="356"/>
        <v>275</v>
      </c>
      <c r="P732" s="515">
        <f t="shared" si="356"/>
        <v>275</v>
      </c>
      <c r="Q732" s="469">
        <f t="shared" si="356"/>
        <v>550</v>
      </c>
    </row>
    <row r="733" spans="1:17">
      <c r="A733" s="395" t="s">
        <v>46</v>
      </c>
      <c r="B733" s="390" t="s">
        <v>30</v>
      </c>
      <c r="C733" s="390" t="s">
        <v>60</v>
      </c>
      <c r="D733" s="390" t="s">
        <v>60</v>
      </c>
      <c r="E733" s="390" t="s">
        <v>637</v>
      </c>
      <c r="F733" s="390" t="s">
        <v>47</v>
      </c>
      <c r="G733" s="67"/>
      <c r="H733" s="114"/>
      <c r="I733" s="95">
        <v>275</v>
      </c>
      <c r="J733" s="95"/>
      <c r="K733" s="95"/>
      <c r="L733" s="95"/>
      <c r="M733" s="497"/>
      <c r="N733" s="418"/>
      <c r="O733" s="378">
        <f t="shared" si="332"/>
        <v>275</v>
      </c>
      <c r="P733" s="494">
        <f t="shared" si="343"/>
        <v>275</v>
      </c>
      <c r="Q733" s="497">
        <v>550</v>
      </c>
    </row>
    <row r="734" spans="1:17">
      <c r="A734" s="388" t="s">
        <v>638</v>
      </c>
      <c r="B734" s="389" t="s">
        <v>30</v>
      </c>
      <c r="C734" s="389" t="s">
        <v>60</v>
      </c>
      <c r="D734" s="389" t="s">
        <v>156</v>
      </c>
      <c r="E734" s="389"/>
      <c r="F734" s="389"/>
      <c r="G734" s="112">
        <f>G735</f>
        <v>0</v>
      </c>
      <c r="H734" s="112">
        <f t="shared" ref="H734:Q734" si="357">H735</f>
        <v>0</v>
      </c>
      <c r="I734" s="112">
        <f t="shared" si="357"/>
        <v>0</v>
      </c>
      <c r="J734" s="112">
        <f t="shared" si="357"/>
        <v>0</v>
      </c>
      <c r="K734" s="112">
        <f t="shared" si="357"/>
        <v>0</v>
      </c>
      <c r="L734" s="112">
        <f t="shared" si="357"/>
        <v>2260</v>
      </c>
      <c r="M734" s="469">
        <f t="shared" si="357"/>
        <v>0</v>
      </c>
      <c r="N734" s="413">
        <f t="shared" si="357"/>
        <v>0</v>
      </c>
      <c r="O734" s="89">
        <f t="shared" si="357"/>
        <v>2260</v>
      </c>
      <c r="P734" s="476">
        <f t="shared" si="357"/>
        <v>0</v>
      </c>
      <c r="Q734" s="469">
        <f t="shared" si="357"/>
        <v>2260</v>
      </c>
    </row>
    <row r="735" spans="1:17">
      <c r="A735" s="388" t="s">
        <v>639</v>
      </c>
      <c r="B735" s="389" t="s">
        <v>30</v>
      </c>
      <c r="C735" s="389" t="s">
        <v>60</v>
      </c>
      <c r="D735" s="389" t="s">
        <v>156</v>
      </c>
      <c r="E735" s="389" t="s">
        <v>640</v>
      </c>
      <c r="F735" s="389"/>
      <c r="G735" s="112">
        <f>G736</f>
        <v>0</v>
      </c>
      <c r="H735" s="112">
        <f t="shared" ref="H735:Q735" si="358">H736</f>
        <v>0</v>
      </c>
      <c r="I735" s="112">
        <f t="shared" si="358"/>
        <v>0</v>
      </c>
      <c r="J735" s="112">
        <f t="shared" si="358"/>
        <v>0</v>
      </c>
      <c r="K735" s="112">
        <f t="shared" si="358"/>
        <v>0</v>
      </c>
      <c r="L735" s="112">
        <f t="shared" si="358"/>
        <v>2260</v>
      </c>
      <c r="M735" s="469">
        <f t="shared" si="358"/>
        <v>0</v>
      </c>
      <c r="N735" s="413">
        <f t="shared" si="358"/>
        <v>0</v>
      </c>
      <c r="O735" s="283">
        <f t="shared" si="358"/>
        <v>2260</v>
      </c>
      <c r="P735" s="515">
        <f t="shared" si="358"/>
        <v>0</v>
      </c>
      <c r="Q735" s="469">
        <f t="shared" si="358"/>
        <v>2260</v>
      </c>
    </row>
    <row r="736" spans="1:17" s="23" customFormat="1" ht="13.5" thickBot="1">
      <c r="A736" s="539" t="s">
        <v>641</v>
      </c>
      <c r="B736" s="471" t="s">
        <v>30</v>
      </c>
      <c r="C736" s="471" t="s">
        <v>60</v>
      </c>
      <c r="D736" s="471" t="s">
        <v>156</v>
      </c>
      <c r="E736" s="471" t="s">
        <v>640</v>
      </c>
      <c r="F736" s="471" t="s">
        <v>642</v>
      </c>
      <c r="G736" s="472"/>
      <c r="H736" s="472"/>
      <c r="I736" s="472"/>
      <c r="J736" s="472"/>
      <c r="K736" s="472"/>
      <c r="L736" s="472">
        <v>2260</v>
      </c>
      <c r="M736" s="474"/>
      <c r="N736" s="422"/>
      <c r="O736" s="378">
        <f t="shared" si="332"/>
        <v>2260</v>
      </c>
      <c r="P736" s="477">
        <f t="shared" si="343"/>
        <v>0</v>
      </c>
      <c r="Q736" s="501">
        <v>2260</v>
      </c>
    </row>
    <row r="737" spans="1:17" s="23" customFormat="1" hidden="1">
      <c r="A737" s="437" t="s">
        <v>271</v>
      </c>
      <c r="B737" s="439" t="s">
        <v>30</v>
      </c>
      <c r="C737" s="439" t="s">
        <v>60</v>
      </c>
      <c r="D737" s="439" t="s">
        <v>156</v>
      </c>
      <c r="E737" s="439" t="s">
        <v>643</v>
      </c>
      <c r="F737" s="439"/>
      <c r="G737" s="448">
        <f t="shared" ref="G737:Q737" si="359">G738+G740+G742+G749+G756+G759+G762</f>
        <v>63551.7</v>
      </c>
      <c r="H737" s="448">
        <f t="shared" si="359"/>
        <v>311.45030000000003</v>
      </c>
      <c r="I737" s="448">
        <f t="shared" si="359"/>
        <v>2300</v>
      </c>
      <c r="J737" s="448">
        <f t="shared" si="359"/>
        <v>0</v>
      </c>
      <c r="K737" s="448">
        <f t="shared" si="359"/>
        <v>3000</v>
      </c>
      <c r="L737" s="448">
        <f t="shared" si="359"/>
        <v>2174.9</v>
      </c>
      <c r="M737" s="448">
        <f t="shared" si="359"/>
        <v>0</v>
      </c>
      <c r="N737" s="309">
        <f t="shared" si="359"/>
        <v>0</v>
      </c>
      <c r="O737" s="310">
        <f t="shared" si="359"/>
        <v>71338.050300000003</v>
      </c>
      <c r="P737" s="450">
        <f t="shared" si="359"/>
        <v>-157.7445899999986</v>
      </c>
      <c r="Q737" s="450">
        <f t="shared" si="359"/>
        <v>71180.305710000015</v>
      </c>
    </row>
    <row r="738" spans="1:17" hidden="1">
      <c r="A738" s="11" t="s">
        <v>644</v>
      </c>
      <c r="B738" s="12" t="s">
        <v>30</v>
      </c>
      <c r="C738" s="12" t="s">
        <v>60</v>
      </c>
      <c r="D738" s="12" t="s">
        <v>156</v>
      </c>
      <c r="E738" s="12" t="s">
        <v>645</v>
      </c>
      <c r="F738" s="12"/>
      <c r="G738" s="10">
        <f>G739</f>
        <v>1400</v>
      </c>
      <c r="H738" s="10">
        <f>H739</f>
        <v>0</v>
      </c>
      <c r="I738" s="10">
        <f>I739</f>
        <v>-800</v>
      </c>
      <c r="J738" s="10">
        <f>J739</f>
        <v>0</v>
      </c>
      <c r="K738" s="10">
        <f t="shared" ref="K738:Q738" si="360">K739</f>
        <v>0</v>
      </c>
      <c r="L738" s="10">
        <f t="shared" si="360"/>
        <v>0</v>
      </c>
      <c r="M738" s="10">
        <f t="shared" si="360"/>
        <v>0</v>
      </c>
      <c r="N738" s="309">
        <f t="shared" si="360"/>
        <v>0</v>
      </c>
      <c r="O738" s="310">
        <f t="shared" si="360"/>
        <v>600</v>
      </c>
      <c r="P738" s="277">
        <f t="shared" si="360"/>
        <v>0</v>
      </c>
      <c r="Q738" s="277">
        <f t="shared" si="360"/>
        <v>600</v>
      </c>
    </row>
    <row r="739" spans="1:17" s="23" customFormat="1" hidden="1">
      <c r="A739" s="106" t="s">
        <v>46</v>
      </c>
      <c r="B739" s="18" t="s">
        <v>30</v>
      </c>
      <c r="C739" s="18" t="s">
        <v>60</v>
      </c>
      <c r="D739" s="18" t="s">
        <v>156</v>
      </c>
      <c r="E739" s="18" t="s">
        <v>645</v>
      </c>
      <c r="F739" s="18" t="s">
        <v>47</v>
      </c>
      <c r="G739" s="19">
        <v>1400</v>
      </c>
      <c r="H739" s="29"/>
      <c r="I739" s="30">
        <v>-800</v>
      </c>
      <c r="J739" s="30"/>
      <c r="K739" s="30"/>
      <c r="L739" s="30"/>
      <c r="M739" s="30"/>
      <c r="N739" s="126"/>
      <c r="O739" s="311">
        <f t="shared" si="332"/>
        <v>600</v>
      </c>
      <c r="P739" s="287">
        <f t="shared" si="343"/>
        <v>0</v>
      </c>
      <c r="Q739" s="308">
        <v>600</v>
      </c>
    </row>
    <row r="740" spans="1:17" ht="25.5" hidden="1">
      <c r="A740" s="11" t="s">
        <v>646</v>
      </c>
      <c r="B740" s="12" t="s">
        <v>30</v>
      </c>
      <c r="C740" s="12" t="s">
        <v>60</v>
      </c>
      <c r="D740" s="12" t="s">
        <v>156</v>
      </c>
      <c r="E740" s="12" t="s">
        <v>647</v>
      </c>
      <c r="F740" s="12"/>
      <c r="G740" s="10">
        <f>G741</f>
        <v>1250</v>
      </c>
      <c r="H740" s="10">
        <f>H741</f>
        <v>0</v>
      </c>
      <c r="I740" s="10">
        <f>I741</f>
        <v>-95.325000000000003</v>
      </c>
      <c r="J740" s="10">
        <f>J741</f>
        <v>0</v>
      </c>
      <c r="K740" s="10">
        <f t="shared" ref="K740:Q740" si="361">K741</f>
        <v>0</v>
      </c>
      <c r="L740" s="10">
        <f t="shared" si="361"/>
        <v>0</v>
      </c>
      <c r="M740" s="10">
        <f t="shared" si="361"/>
        <v>0</v>
      </c>
      <c r="N740" s="309">
        <f t="shared" si="361"/>
        <v>0</v>
      </c>
      <c r="O740" s="310">
        <f t="shared" si="361"/>
        <v>1154.675</v>
      </c>
      <c r="P740" s="277">
        <f t="shared" si="361"/>
        <v>-64.674999999999955</v>
      </c>
      <c r="Q740" s="277">
        <f t="shared" si="361"/>
        <v>1090</v>
      </c>
    </row>
    <row r="741" spans="1:17" s="100" customFormat="1" hidden="1">
      <c r="A741" s="106" t="s">
        <v>46</v>
      </c>
      <c r="B741" s="18" t="s">
        <v>30</v>
      </c>
      <c r="C741" s="18" t="s">
        <v>60</v>
      </c>
      <c r="D741" s="18" t="s">
        <v>156</v>
      </c>
      <c r="E741" s="18" t="s">
        <v>647</v>
      </c>
      <c r="F741" s="18" t="s">
        <v>47</v>
      </c>
      <c r="G741" s="19">
        <f>700+550</f>
        <v>1250</v>
      </c>
      <c r="H741" s="29"/>
      <c r="I741" s="30">
        <v>-95.325000000000003</v>
      </c>
      <c r="J741" s="30"/>
      <c r="K741" s="30"/>
      <c r="L741" s="30"/>
      <c r="M741" s="30"/>
      <c r="N741" s="126"/>
      <c r="O741" s="311">
        <f t="shared" si="332"/>
        <v>1154.675</v>
      </c>
      <c r="P741" s="287">
        <f t="shared" si="343"/>
        <v>-64.674999999999955</v>
      </c>
      <c r="Q741" s="308">
        <v>1090</v>
      </c>
    </row>
    <row r="742" spans="1:17" ht="25.5" hidden="1">
      <c r="A742" s="11" t="s">
        <v>648</v>
      </c>
      <c r="B742" s="12" t="s">
        <v>30</v>
      </c>
      <c r="C742" s="12" t="s">
        <v>60</v>
      </c>
      <c r="D742" s="12" t="s">
        <v>156</v>
      </c>
      <c r="E742" s="12" t="s">
        <v>649</v>
      </c>
      <c r="F742" s="12"/>
      <c r="G742" s="10">
        <f>G743+G744+G745+G746+G747+G748</f>
        <v>23144.799999999999</v>
      </c>
      <c r="H742" s="10">
        <f>H743+H744+H745+H746+H747+H748</f>
        <v>0</v>
      </c>
      <c r="I742" s="10">
        <f>I743+I744+I745+I746+I747+I748</f>
        <v>95.324999999999989</v>
      </c>
      <c r="J742" s="10">
        <f>J743+J744+J745+J746+J747+J748</f>
        <v>0</v>
      </c>
      <c r="K742" s="10">
        <f t="shared" ref="K742:Q742" si="362">K743+K744+K745+K746+K747+K748</f>
        <v>0</v>
      </c>
      <c r="L742" s="10">
        <f t="shared" si="362"/>
        <v>2068.9</v>
      </c>
      <c r="M742" s="10">
        <f t="shared" si="362"/>
        <v>0</v>
      </c>
      <c r="N742" s="309">
        <f t="shared" si="362"/>
        <v>0</v>
      </c>
      <c r="O742" s="310">
        <f t="shared" si="362"/>
        <v>25309.024999999998</v>
      </c>
      <c r="P742" s="277">
        <f t="shared" si="362"/>
        <v>-35.341619999998649</v>
      </c>
      <c r="Q742" s="277">
        <f t="shared" si="362"/>
        <v>25273.683380000002</v>
      </c>
    </row>
    <row r="743" spans="1:17" hidden="1">
      <c r="A743" s="17" t="s">
        <v>33</v>
      </c>
      <c r="B743" s="18" t="s">
        <v>30</v>
      </c>
      <c r="C743" s="18" t="s">
        <v>60</v>
      </c>
      <c r="D743" s="18" t="s">
        <v>156</v>
      </c>
      <c r="E743" s="18" t="s">
        <v>649</v>
      </c>
      <c r="F743" s="27" t="s">
        <v>209</v>
      </c>
      <c r="G743" s="19">
        <v>18731.099999999999</v>
      </c>
      <c r="H743" s="29"/>
      <c r="I743" s="30"/>
      <c r="J743" s="30"/>
      <c r="K743" s="30"/>
      <c r="L743" s="30">
        <f>1138.9+530</f>
        <v>1668.9</v>
      </c>
      <c r="M743" s="30"/>
      <c r="N743" s="126"/>
      <c r="O743" s="311">
        <f t="shared" si="332"/>
        <v>20400</v>
      </c>
      <c r="P743" s="287">
        <f t="shared" si="343"/>
        <v>712.87538000000131</v>
      </c>
      <c r="Q743" s="308">
        <v>21112.875380000001</v>
      </c>
    </row>
    <row r="744" spans="1:17" hidden="1">
      <c r="A744" s="31" t="s">
        <v>38</v>
      </c>
      <c r="B744" s="18" t="s">
        <v>30</v>
      </c>
      <c r="C744" s="18" t="s">
        <v>60</v>
      </c>
      <c r="D744" s="18" t="s">
        <v>156</v>
      </c>
      <c r="E744" s="18" t="s">
        <v>649</v>
      </c>
      <c r="F744" s="27" t="s">
        <v>83</v>
      </c>
      <c r="G744" s="19">
        <v>740.3</v>
      </c>
      <c r="H744" s="29"/>
      <c r="I744" s="30">
        <v>35</v>
      </c>
      <c r="J744" s="30"/>
      <c r="K744" s="30"/>
      <c r="L744" s="30">
        <v>400</v>
      </c>
      <c r="M744" s="30"/>
      <c r="N744" s="126"/>
      <c r="O744" s="311">
        <f t="shared" si="332"/>
        <v>1175.3</v>
      </c>
      <c r="P744" s="287">
        <f t="shared" si="343"/>
        <v>-390.50325999999995</v>
      </c>
      <c r="Q744" s="308">
        <v>784.79674</v>
      </c>
    </row>
    <row r="745" spans="1:17" s="23" customFormat="1" ht="25.5" hidden="1">
      <c r="A745" s="31" t="s">
        <v>44</v>
      </c>
      <c r="B745" s="18" t="s">
        <v>30</v>
      </c>
      <c r="C745" s="18" t="s">
        <v>60</v>
      </c>
      <c r="D745" s="18" t="s">
        <v>156</v>
      </c>
      <c r="E745" s="18" t="s">
        <v>649</v>
      </c>
      <c r="F745" s="27" t="s">
        <v>45</v>
      </c>
      <c r="G745" s="19">
        <v>749.5</v>
      </c>
      <c r="H745" s="29"/>
      <c r="I745" s="30"/>
      <c r="J745" s="30"/>
      <c r="K745" s="30"/>
      <c r="L745" s="30">
        <v>140</v>
      </c>
      <c r="M745" s="30"/>
      <c r="N745" s="126"/>
      <c r="O745" s="311">
        <f t="shared" si="332"/>
        <v>889.5</v>
      </c>
      <c r="P745" s="287">
        <f t="shared" si="343"/>
        <v>138.7947999999999</v>
      </c>
      <c r="Q745" s="308">
        <v>1028.2947999999999</v>
      </c>
    </row>
    <row r="746" spans="1:17" hidden="1">
      <c r="A746" s="31" t="s">
        <v>46</v>
      </c>
      <c r="B746" s="18" t="s">
        <v>30</v>
      </c>
      <c r="C746" s="18" t="s">
        <v>60</v>
      </c>
      <c r="D746" s="18" t="s">
        <v>156</v>
      </c>
      <c r="E746" s="18" t="s">
        <v>649</v>
      </c>
      <c r="F746" s="27" t="s">
        <v>47</v>
      </c>
      <c r="G746" s="19">
        <v>2887.9</v>
      </c>
      <c r="H746" s="102"/>
      <c r="I746" s="30">
        <f>-35+95.325</f>
        <v>60.325000000000003</v>
      </c>
      <c r="J746" s="30"/>
      <c r="K746" s="30"/>
      <c r="L746" s="30">
        <f>-140</f>
        <v>-140</v>
      </c>
      <c r="M746" s="30"/>
      <c r="N746" s="126"/>
      <c r="O746" s="311">
        <f t="shared" si="332"/>
        <v>2808.2249999999999</v>
      </c>
      <c r="P746" s="287">
        <f t="shared" si="343"/>
        <v>-497.4085399999999</v>
      </c>
      <c r="Q746" s="308">
        <v>2310.81646</v>
      </c>
    </row>
    <row r="747" spans="1:17" hidden="1">
      <c r="A747" s="33" t="s">
        <v>48</v>
      </c>
      <c r="B747" s="18" t="s">
        <v>30</v>
      </c>
      <c r="C747" s="18" t="s">
        <v>60</v>
      </c>
      <c r="D747" s="18" t="s">
        <v>156</v>
      </c>
      <c r="E747" s="18" t="s">
        <v>649</v>
      </c>
      <c r="F747" s="27" t="s">
        <v>49</v>
      </c>
      <c r="G747" s="19"/>
      <c r="H747" s="29"/>
      <c r="I747" s="30">
        <v>33</v>
      </c>
      <c r="J747" s="30"/>
      <c r="K747" s="30"/>
      <c r="L747" s="30"/>
      <c r="M747" s="30"/>
      <c r="N747" s="126"/>
      <c r="O747" s="311">
        <f t="shared" si="332"/>
        <v>33</v>
      </c>
      <c r="P747" s="287">
        <f t="shared" si="343"/>
        <v>0</v>
      </c>
      <c r="Q747" s="308">
        <v>33</v>
      </c>
    </row>
    <row r="748" spans="1:17" s="100" customFormat="1" hidden="1">
      <c r="A748" s="33" t="s">
        <v>50</v>
      </c>
      <c r="B748" s="18" t="s">
        <v>30</v>
      </c>
      <c r="C748" s="18" t="s">
        <v>60</v>
      </c>
      <c r="D748" s="18" t="s">
        <v>156</v>
      </c>
      <c r="E748" s="18" t="s">
        <v>649</v>
      </c>
      <c r="F748" s="27" t="s">
        <v>51</v>
      </c>
      <c r="G748" s="19">
        <v>36</v>
      </c>
      <c r="H748" s="29"/>
      <c r="I748" s="30">
        <v>-33</v>
      </c>
      <c r="J748" s="30"/>
      <c r="K748" s="30"/>
      <c r="L748" s="30"/>
      <c r="M748" s="30"/>
      <c r="N748" s="126"/>
      <c r="O748" s="311">
        <f t="shared" si="332"/>
        <v>3</v>
      </c>
      <c r="P748" s="287">
        <f t="shared" si="343"/>
        <v>0.89999999999999991</v>
      </c>
      <c r="Q748" s="308">
        <v>3.9</v>
      </c>
    </row>
    <row r="749" spans="1:17" hidden="1">
      <c r="A749" s="11" t="s">
        <v>650</v>
      </c>
      <c r="B749" s="12" t="s">
        <v>30</v>
      </c>
      <c r="C749" s="12" t="s">
        <v>60</v>
      </c>
      <c r="D749" s="12" t="s">
        <v>156</v>
      </c>
      <c r="E749" s="12" t="s">
        <v>651</v>
      </c>
      <c r="F749" s="12"/>
      <c r="G749" s="10">
        <f>G750+G751+G752+G753+G754+G755</f>
        <v>37556.899999999994</v>
      </c>
      <c r="H749" s="10">
        <f>H750+H751+H752+H753+H754+H755</f>
        <v>311.45030000000003</v>
      </c>
      <c r="I749" s="10">
        <f>I750+I751+I752+I753+I754+I755</f>
        <v>2300</v>
      </c>
      <c r="J749" s="10">
        <f>J750+J751+J752+J753+J754+J755</f>
        <v>0</v>
      </c>
      <c r="K749" s="10">
        <f t="shared" ref="K749:Q749" si="363">K750+K751+K752+K753+K754+K755</f>
        <v>0</v>
      </c>
      <c r="L749" s="10">
        <f t="shared" si="363"/>
        <v>106</v>
      </c>
      <c r="M749" s="10">
        <f t="shared" si="363"/>
        <v>0</v>
      </c>
      <c r="N749" s="309">
        <f t="shared" si="363"/>
        <v>0</v>
      </c>
      <c r="O749" s="310">
        <f t="shared" si="363"/>
        <v>40274.350300000006</v>
      </c>
      <c r="P749" s="277">
        <f t="shared" si="363"/>
        <v>-57.727969999999985</v>
      </c>
      <c r="Q749" s="277">
        <f t="shared" si="363"/>
        <v>40216.622330000006</v>
      </c>
    </row>
    <row r="750" spans="1:17" hidden="1">
      <c r="A750" s="17" t="s">
        <v>33</v>
      </c>
      <c r="B750" s="18" t="s">
        <v>30</v>
      </c>
      <c r="C750" s="18" t="s">
        <v>60</v>
      </c>
      <c r="D750" s="18" t="s">
        <v>156</v>
      </c>
      <c r="E750" s="18" t="s">
        <v>651</v>
      </c>
      <c r="F750" s="27" t="s">
        <v>209</v>
      </c>
      <c r="G750" s="19">
        <v>29509.200000000001</v>
      </c>
      <c r="H750" s="29"/>
      <c r="I750" s="30">
        <v>2300</v>
      </c>
      <c r="J750" s="30"/>
      <c r="K750" s="30"/>
      <c r="L750" s="30"/>
      <c r="M750" s="30"/>
      <c r="N750" s="126"/>
      <c r="O750" s="311">
        <f t="shared" si="332"/>
        <v>31809.200000000001</v>
      </c>
      <c r="P750" s="287">
        <f t="shared" si="343"/>
        <v>212.20276999999987</v>
      </c>
      <c r="Q750" s="308">
        <v>32021.402770000001</v>
      </c>
    </row>
    <row r="751" spans="1:17" hidden="1">
      <c r="A751" s="31" t="s">
        <v>38</v>
      </c>
      <c r="B751" s="18" t="s">
        <v>30</v>
      </c>
      <c r="C751" s="18" t="s">
        <v>60</v>
      </c>
      <c r="D751" s="18" t="s">
        <v>156</v>
      </c>
      <c r="E751" s="18" t="s">
        <v>651</v>
      </c>
      <c r="F751" s="27" t="s">
        <v>83</v>
      </c>
      <c r="G751" s="19">
        <v>1362.7</v>
      </c>
      <c r="H751" s="29"/>
      <c r="I751" s="30"/>
      <c r="J751" s="30"/>
      <c r="K751" s="30"/>
      <c r="L751" s="30">
        <v>-125</v>
      </c>
      <c r="M751" s="30"/>
      <c r="N751" s="126"/>
      <c r="O751" s="311">
        <f t="shared" si="332"/>
        <v>1237.7</v>
      </c>
      <c r="P751" s="287">
        <f t="shared" si="343"/>
        <v>-249.87224000000003</v>
      </c>
      <c r="Q751" s="308">
        <v>987.82776000000001</v>
      </c>
    </row>
    <row r="752" spans="1:17" ht="25.5" hidden="1">
      <c r="A752" s="31" t="s">
        <v>44</v>
      </c>
      <c r="B752" s="18" t="s">
        <v>30</v>
      </c>
      <c r="C752" s="18" t="s">
        <v>60</v>
      </c>
      <c r="D752" s="18" t="s">
        <v>156</v>
      </c>
      <c r="E752" s="18" t="s">
        <v>651</v>
      </c>
      <c r="F752" s="27" t="s">
        <v>45</v>
      </c>
      <c r="G752" s="19">
        <v>724.6</v>
      </c>
      <c r="H752" s="29"/>
      <c r="I752" s="30">
        <f>30</f>
        <v>30</v>
      </c>
      <c r="J752" s="30"/>
      <c r="K752" s="30">
        <v>30</v>
      </c>
      <c r="L752" s="30">
        <f>40+80+17.421</f>
        <v>137.42099999999999</v>
      </c>
      <c r="M752" s="30"/>
      <c r="N752" s="126"/>
      <c r="O752" s="311">
        <f t="shared" si="332"/>
        <v>922.02099999999996</v>
      </c>
      <c r="P752" s="287">
        <f t="shared" si="343"/>
        <v>350.38779999999997</v>
      </c>
      <c r="Q752" s="308">
        <v>1272.4087999999999</v>
      </c>
    </row>
    <row r="753" spans="1:17" hidden="1">
      <c r="A753" s="31" t="s">
        <v>46</v>
      </c>
      <c r="B753" s="18" t="s">
        <v>30</v>
      </c>
      <c r="C753" s="18" t="s">
        <v>60</v>
      </c>
      <c r="D753" s="18" t="s">
        <v>156</v>
      </c>
      <c r="E753" s="18" t="s">
        <v>651</v>
      </c>
      <c r="F753" s="27" t="s">
        <v>47</v>
      </c>
      <c r="G753" s="19">
        <f>5615+200</f>
        <v>5815</v>
      </c>
      <c r="H753" s="107">
        <f>26.3503+285.1</f>
        <v>311.45030000000003</v>
      </c>
      <c r="I753" s="108">
        <f>-4-30</f>
        <v>-34</v>
      </c>
      <c r="J753" s="108"/>
      <c r="K753" s="108">
        <v>-30</v>
      </c>
      <c r="L753" s="108">
        <f>-43.5-80-17.421+125+106</f>
        <v>90.079000000000008</v>
      </c>
      <c r="M753" s="108"/>
      <c r="N753" s="126"/>
      <c r="O753" s="311">
        <f t="shared" ref="O753:O818" si="364">I753+H753+G753+J753+K753+L753+M753+N753</f>
        <v>6152.5293000000001</v>
      </c>
      <c r="P753" s="287">
        <f t="shared" si="343"/>
        <v>-392.40254999999979</v>
      </c>
      <c r="Q753" s="308">
        <v>5760.1267500000004</v>
      </c>
    </row>
    <row r="754" spans="1:17" hidden="1">
      <c r="A754" s="33" t="s">
        <v>48</v>
      </c>
      <c r="B754" s="18" t="s">
        <v>30</v>
      </c>
      <c r="C754" s="18" t="s">
        <v>60</v>
      </c>
      <c r="D754" s="18" t="s">
        <v>156</v>
      </c>
      <c r="E754" s="18" t="s">
        <v>651</v>
      </c>
      <c r="F754" s="27" t="s">
        <v>49</v>
      </c>
      <c r="G754" s="19">
        <v>139.56</v>
      </c>
      <c r="H754" s="29"/>
      <c r="I754" s="30"/>
      <c r="J754" s="30"/>
      <c r="K754" s="30"/>
      <c r="L754" s="30">
        <f>-0.9</f>
        <v>-0.9</v>
      </c>
      <c r="M754" s="30"/>
      <c r="N754" s="126"/>
      <c r="O754" s="311">
        <f t="shared" si="364"/>
        <v>138.66</v>
      </c>
      <c r="P754" s="287">
        <f t="shared" si="343"/>
        <v>19.84196</v>
      </c>
      <c r="Q754" s="308">
        <v>158.50196</v>
      </c>
    </row>
    <row r="755" spans="1:17" s="23" customFormat="1" hidden="1">
      <c r="A755" s="33" t="s">
        <v>50</v>
      </c>
      <c r="B755" s="18" t="s">
        <v>30</v>
      </c>
      <c r="C755" s="18" t="s">
        <v>60</v>
      </c>
      <c r="D755" s="18" t="s">
        <v>156</v>
      </c>
      <c r="E755" s="18" t="s">
        <v>651</v>
      </c>
      <c r="F755" s="27" t="s">
        <v>51</v>
      </c>
      <c r="G755" s="19">
        <v>5.84</v>
      </c>
      <c r="H755" s="29"/>
      <c r="I755" s="30">
        <v>4</v>
      </c>
      <c r="J755" s="30"/>
      <c r="K755" s="30"/>
      <c r="L755" s="30">
        <f>3.5+0.9</f>
        <v>4.4000000000000004</v>
      </c>
      <c r="M755" s="30"/>
      <c r="N755" s="126"/>
      <c r="O755" s="311">
        <f t="shared" si="364"/>
        <v>14.24</v>
      </c>
      <c r="P755" s="287">
        <f t="shared" si="343"/>
        <v>2.1142899999999987</v>
      </c>
      <c r="Q755" s="308">
        <v>16.354289999999999</v>
      </c>
    </row>
    <row r="756" spans="1:17" hidden="1">
      <c r="A756" s="11" t="s">
        <v>652</v>
      </c>
      <c r="B756" s="12" t="s">
        <v>30</v>
      </c>
      <c r="C756" s="12" t="s">
        <v>60</v>
      </c>
      <c r="D756" s="12" t="s">
        <v>156</v>
      </c>
      <c r="E756" s="12" t="s">
        <v>653</v>
      </c>
      <c r="F756" s="12"/>
      <c r="G756" s="10">
        <f t="shared" ref="G756:M756" si="365">G758</f>
        <v>100</v>
      </c>
      <c r="H756" s="10">
        <f t="shared" si="365"/>
        <v>0</v>
      </c>
      <c r="I756" s="10">
        <f t="shared" si="365"/>
        <v>40.747999999999998</v>
      </c>
      <c r="J756" s="10">
        <f t="shared" si="365"/>
        <v>0</v>
      </c>
      <c r="K756" s="10">
        <f t="shared" si="365"/>
        <v>0</v>
      </c>
      <c r="L756" s="10">
        <f t="shared" si="365"/>
        <v>0</v>
      </c>
      <c r="M756" s="10">
        <f t="shared" si="365"/>
        <v>0</v>
      </c>
      <c r="N756" s="309">
        <f>N758+N757</f>
        <v>0</v>
      </c>
      <c r="O756" s="309">
        <f t="shared" ref="O756:Q756" si="366">O758+O757</f>
        <v>140.74799999999999</v>
      </c>
      <c r="P756" s="10">
        <f t="shared" si="366"/>
        <v>0</v>
      </c>
      <c r="Q756" s="10">
        <f t="shared" si="366"/>
        <v>140.74799999999999</v>
      </c>
    </row>
    <row r="757" spans="1:17" s="23" customFormat="1" ht="25.5" hidden="1">
      <c r="A757" s="31" t="s">
        <v>44</v>
      </c>
      <c r="B757" s="18" t="s">
        <v>30</v>
      </c>
      <c r="C757" s="18" t="s">
        <v>60</v>
      </c>
      <c r="D757" s="18" t="s">
        <v>156</v>
      </c>
      <c r="E757" s="18" t="s">
        <v>653</v>
      </c>
      <c r="F757" s="18" t="s">
        <v>45</v>
      </c>
      <c r="G757" s="10"/>
      <c r="H757" s="10"/>
      <c r="I757" s="277"/>
      <c r="J757" s="277"/>
      <c r="K757" s="277"/>
      <c r="L757" s="277"/>
      <c r="M757" s="277"/>
      <c r="N757" s="310"/>
      <c r="O757" s="310"/>
      <c r="P757" s="298">
        <v>140.56</v>
      </c>
      <c r="Q757" s="298">
        <v>140.56</v>
      </c>
    </row>
    <row r="758" spans="1:17" hidden="1">
      <c r="A758" s="106" t="s">
        <v>46</v>
      </c>
      <c r="B758" s="18" t="s">
        <v>30</v>
      </c>
      <c r="C758" s="18" t="s">
        <v>60</v>
      </c>
      <c r="D758" s="18" t="s">
        <v>156</v>
      </c>
      <c r="E758" s="18" t="s">
        <v>653</v>
      </c>
      <c r="F758" s="18" t="s">
        <v>47</v>
      </c>
      <c r="G758" s="19">
        <v>100</v>
      </c>
      <c r="H758" s="29"/>
      <c r="I758" s="30">
        <v>40.747999999999998</v>
      </c>
      <c r="J758" s="30"/>
      <c r="K758" s="30"/>
      <c r="L758" s="30"/>
      <c r="M758" s="30"/>
      <c r="N758" s="126"/>
      <c r="O758" s="311">
        <f t="shared" si="364"/>
        <v>140.74799999999999</v>
      </c>
      <c r="P758" s="287">
        <f t="shared" si="343"/>
        <v>-140.56</v>
      </c>
      <c r="Q758" s="308">
        <v>0.188</v>
      </c>
    </row>
    <row r="759" spans="1:17" s="23" customFormat="1" hidden="1">
      <c r="A759" s="11" t="s">
        <v>654</v>
      </c>
      <c r="B759" s="12" t="s">
        <v>30</v>
      </c>
      <c r="C759" s="12" t="s">
        <v>60</v>
      </c>
      <c r="D759" s="12" t="s">
        <v>156</v>
      </c>
      <c r="E759" s="12" t="s">
        <v>655</v>
      </c>
      <c r="F759" s="12"/>
      <c r="G759" s="10">
        <f>G761</f>
        <v>100</v>
      </c>
      <c r="H759" s="10">
        <f>H761</f>
        <v>0</v>
      </c>
      <c r="I759" s="10">
        <f>I761</f>
        <v>759.25199999999995</v>
      </c>
      <c r="J759" s="10">
        <f>J761</f>
        <v>0</v>
      </c>
      <c r="K759" s="10">
        <f t="shared" ref="K759:M759" si="367">K761</f>
        <v>0</v>
      </c>
      <c r="L759" s="10">
        <f t="shared" si="367"/>
        <v>0</v>
      </c>
      <c r="M759" s="10">
        <f t="shared" si="367"/>
        <v>0</v>
      </c>
      <c r="N759" s="309">
        <f>N761+N760</f>
        <v>0</v>
      </c>
      <c r="O759" s="309">
        <f t="shared" ref="O759:Q759" si="368">O761+O760</f>
        <v>859.25199999999995</v>
      </c>
      <c r="P759" s="10">
        <f>P761+P760</f>
        <v>0</v>
      </c>
      <c r="Q759" s="10">
        <f t="shared" si="368"/>
        <v>859.25199999999995</v>
      </c>
    </row>
    <row r="760" spans="1:17" ht="25.5" hidden="1">
      <c r="A760" s="31" t="s">
        <v>44</v>
      </c>
      <c r="B760" s="18" t="s">
        <v>30</v>
      </c>
      <c r="C760" s="18" t="s">
        <v>60</v>
      </c>
      <c r="D760" s="18" t="s">
        <v>156</v>
      </c>
      <c r="E760" s="18" t="s">
        <v>655</v>
      </c>
      <c r="F760" s="18" t="s">
        <v>45</v>
      </c>
      <c r="G760" s="19"/>
      <c r="H760" s="19"/>
      <c r="I760" s="298"/>
      <c r="J760" s="298"/>
      <c r="K760" s="298"/>
      <c r="L760" s="298"/>
      <c r="M760" s="298"/>
      <c r="N760" s="311"/>
      <c r="O760" s="311"/>
      <c r="P760" s="298">
        <v>574.221</v>
      </c>
      <c r="Q760" s="298">
        <v>574.221</v>
      </c>
    </row>
    <row r="761" spans="1:17" s="23" customFormat="1" hidden="1">
      <c r="A761" s="106" t="s">
        <v>46</v>
      </c>
      <c r="B761" s="18" t="s">
        <v>30</v>
      </c>
      <c r="C761" s="18" t="s">
        <v>60</v>
      </c>
      <c r="D761" s="18" t="s">
        <v>156</v>
      </c>
      <c r="E761" s="18" t="s">
        <v>655</v>
      </c>
      <c r="F761" s="18" t="s">
        <v>47</v>
      </c>
      <c r="G761" s="19">
        <v>100</v>
      </c>
      <c r="H761" s="29"/>
      <c r="I761" s="30">
        <v>759.25199999999995</v>
      </c>
      <c r="J761" s="30"/>
      <c r="K761" s="30"/>
      <c r="L761" s="30"/>
      <c r="M761" s="30"/>
      <c r="N761" s="126"/>
      <c r="O761" s="311">
        <f t="shared" si="364"/>
        <v>859.25199999999995</v>
      </c>
      <c r="P761" s="287">
        <f>Q761-O761</f>
        <v>-574.221</v>
      </c>
      <c r="Q761" s="308">
        <v>285.03100000000001</v>
      </c>
    </row>
    <row r="762" spans="1:17" hidden="1">
      <c r="A762" s="105" t="s">
        <v>656</v>
      </c>
      <c r="B762" s="12" t="s">
        <v>30</v>
      </c>
      <c r="C762" s="12" t="s">
        <v>60</v>
      </c>
      <c r="D762" s="12" t="s">
        <v>156</v>
      </c>
      <c r="E762" s="12" t="s">
        <v>657</v>
      </c>
      <c r="F762" s="12"/>
      <c r="G762" s="10">
        <f>G763</f>
        <v>0</v>
      </c>
      <c r="H762" s="10">
        <f t="shared" ref="H762:Q762" si="369">H763</f>
        <v>0</v>
      </c>
      <c r="I762" s="10">
        <f t="shared" si="369"/>
        <v>0</v>
      </c>
      <c r="J762" s="10">
        <f t="shared" si="369"/>
        <v>0</v>
      </c>
      <c r="K762" s="10">
        <f t="shared" si="369"/>
        <v>3000</v>
      </c>
      <c r="L762" s="10">
        <f t="shared" si="369"/>
        <v>0</v>
      </c>
      <c r="M762" s="10">
        <f t="shared" si="369"/>
        <v>0</v>
      </c>
      <c r="N762" s="309">
        <f t="shared" si="369"/>
        <v>0</v>
      </c>
      <c r="O762" s="310">
        <f t="shared" si="369"/>
        <v>3000</v>
      </c>
      <c r="P762" s="277">
        <f t="shared" si="369"/>
        <v>0</v>
      </c>
      <c r="Q762" s="277">
        <f t="shared" si="369"/>
        <v>3000</v>
      </c>
    </row>
    <row r="763" spans="1:17" s="23" customFormat="1" hidden="1">
      <c r="A763" s="106" t="s">
        <v>46</v>
      </c>
      <c r="B763" s="18" t="s">
        <v>30</v>
      </c>
      <c r="C763" s="18" t="s">
        <v>60</v>
      </c>
      <c r="D763" s="18" t="s">
        <v>156</v>
      </c>
      <c r="E763" s="18" t="s">
        <v>657</v>
      </c>
      <c r="F763" s="18" t="s">
        <v>47</v>
      </c>
      <c r="G763" s="19"/>
      <c r="H763" s="29"/>
      <c r="I763" s="30"/>
      <c r="J763" s="30"/>
      <c r="K763" s="30">
        <v>3000</v>
      </c>
      <c r="L763" s="30"/>
      <c r="M763" s="30"/>
      <c r="N763" s="126"/>
      <c r="O763" s="311">
        <f t="shared" si="364"/>
        <v>3000</v>
      </c>
      <c r="P763" s="287">
        <f t="shared" si="343"/>
        <v>0</v>
      </c>
      <c r="Q763" s="308">
        <v>3000</v>
      </c>
    </row>
    <row r="764" spans="1:17" hidden="1">
      <c r="A764" s="120" t="s">
        <v>658</v>
      </c>
      <c r="B764" s="49" t="s">
        <v>30</v>
      </c>
      <c r="C764" s="49" t="s">
        <v>60</v>
      </c>
      <c r="D764" s="49" t="s">
        <v>156</v>
      </c>
      <c r="E764" s="49" t="s">
        <v>659</v>
      </c>
      <c r="F764" s="49"/>
      <c r="G764" s="81">
        <f>G765</f>
        <v>0</v>
      </c>
      <c r="H764" s="81">
        <f>H765</f>
        <v>240</v>
      </c>
      <c r="I764" s="81">
        <f>I765</f>
        <v>0</v>
      </c>
      <c r="J764" s="81">
        <f>J765</f>
        <v>0</v>
      </c>
      <c r="K764" s="81">
        <f t="shared" ref="K764:Q764" si="370">K765</f>
        <v>0</v>
      </c>
      <c r="L764" s="81">
        <f t="shared" si="370"/>
        <v>0</v>
      </c>
      <c r="M764" s="81">
        <f t="shared" si="370"/>
        <v>0</v>
      </c>
      <c r="N764" s="309">
        <f t="shared" si="370"/>
        <v>0</v>
      </c>
      <c r="O764" s="310">
        <f t="shared" si="370"/>
        <v>240</v>
      </c>
      <c r="P764" s="121">
        <f t="shared" si="370"/>
        <v>0</v>
      </c>
      <c r="Q764" s="121">
        <f t="shared" si="370"/>
        <v>240</v>
      </c>
    </row>
    <row r="765" spans="1:17" s="23" customFormat="1" hidden="1">
      <c r="A765" s="141" t="s">
        <v>641</v>
      </c>
      <c r="B765" s="18" t="s">
        <v>30</v>
      </c>
      <c r="C765" s="18" t="s">
        <v>60</v>
      </c>
      <c r="D765" s="18" t="s">
        <v>156</v>
      </c>
      <c r="E765" s="18" t="s">
        <v>659</v>
      </c>
      <c r="F765" s="18" t="s">
        <v>642</v>
      </c>
      <c r="G765" s="19"/>
      <c r="H765" s="29">
        <v>240</v>
      </c>
      <c r="I765" s="29"/>
      <c r="J765" s="30"/>
      <c r="K765" s="30"/>
      <c r="L765" s="30"/>
      <c r="M765" s="30"/>
      <c r="N765" s="126"/>
      <c r="O765" s="311">
        <f t="shared" si="364"/>
        <v>240</v>
      </c>
      <c r="P765" s="287">
        <f t="shared" si="343"/>
        <v>0</v>
      </c>
      <c r="Q765" s="308">
        <v>240</v>
      </c>
    </row>
    <row r="766" spans="1:17" ht="25.5" hidden="1">
      <c r="A766" s="54" t="s">
        <v>660</v>
      </c>
      <c r="B766" s="49" t="s">
        <v>30</v>
      </c>
      <c r="C766" s="49" t="s">
        <v>60</v>
      </c>
      <c r="D766" s="49" t="s">
        <v>156</v>
      </c>
      <c r="E766" s="49" t="s">
        <v>661</v>
      </c>
      <c r="F766" s="49"/>
      <c r="G766" s="81">
        <f>G767</f>
        <v>0</v>
      </c>
      <c r="H766" s="81">
        <f>H767</f>
        <v>0</v>
      </c>
      <c r="I766" s="81">
        <f>I767</f>
        <v>150</v>
      </c>
      <c r="J766" s="81">
        <f>J767</f>
        <v>0</v>
      </c>
      <c r="K766" s="81">
        <f t="shared" ref="K766:Q766" si="371">K767</f>
        <v>0</v>
      </c>
      <c r="L766" s="81">
        <f t="shared" si="371"/>
        <v>0</v>
      </c>
      <c r="M766" s="81">
        <f t="shared" si="371"/>
        <v>0</v>
      </c>
      <c r="N766" s="309">
        <f t="shared" si="371"/>
        <v>0</v>
      </c>
      <c r="O766" s="310">
        <f t="shared" si="371"/>
        <v>150</v>
      </c>
      <c r="P766" s="121">
        <f t="shared" si="371"/>
        <v>0</v>
      </c>
      <c r="Q766" s="121">
        <f t="shared" si="371"/>
        <v>150</v>
      </c>
    </row>
    <row r="767" spans="1:17" hidden="1">
      <c r="A767" s="31" t="s">
        <v>46</v>
      </c>
      <c r="B767" s="27" t="s">
        <v>30</v>
      </c>
      <c r="C767" s="27" t="s">
        <v>60</v>
      </c>
      <c r="D767" s="27" t="s">
        <v>156</v>
      </c>
      <c r="E767" s="27" t="s">
        <v>661</v>
      </c>
      <c r="F767" s="27" t="s">
        <v>47</v>
      </c>
      <c r="G767" s="28"/>
      <c r="H767" s="29"/>
      <c r="I767" s="30">
        <v>150</v>
      </c>
      <c r="J767" s="30"/>
      <c r="K767" s="30"/>
      <c r="L767" s="30"/>
      <c r="M767" s="30"/>
      <c r="N767" s="126"/>
      <c r="O767" s="311">
        <f t="shared" si="364"/>
        <v>150</v>
      </c>
      <c r="P767" s="287">
        <f t="shared" si="343"/>
        <v>0</v>
      </c>
      <c r="Q767" s="308">
        <v>150</v>
      </c>
    </row>
    <row r="768" spans="1:17" ht="56.25">
      <c r="A768" s="496" t="s">
        <v>29</v>
      </c>
      <c r="B768" s="466" t="s">
        <v>30</v>
      </c>
      <c r="C768" s="466" t="s">
        <v>60</v>
      </c>
      <c r="D768" s="466" t="s">
        <v>156</v>
      </c>
      <c r="E768" s="466" t="s">
        <v>32</v>
      </c>
      <c r="F768" s="466"/>
      <c r="G768" s="467">
        <f>G769</f>
        <v>0</v>
      </c>
      <c r="H768" s="467">
        <f t="shared" ref="H768:Q768" si="372">H769</f>
        <v>0</v>
      </c>
      <c r="I768" s="467">
        <f t="shared" si="372"/>
        <v>0</v>
      </c>
      <c r="J768" s="467">
        <f t="shared" si="372"/>
        <v>468.4</v>
      </c>
      <c r="K768" s="467">
        <f t="shared" si="372"/>
        <v>0</v>
      </c>
      <c r="L768" s="467">
        <f t="shared" si="372"/>
        <v>0</v>
      </c>
      <c r="M768" s="468">
        <f t="shared" si="372"/>
        <v>0</v>
      </c>
      <c r="N768" s="413">
        <f t="shared" si="372"/>
        <v>0</v>
      </c>
      <c r="O768" s="283">
        <f t="shared" si="372"/>
        <v>468.4</v>
      </c>
      <c r="P768" s="534">
        <f t="shared" si="372"/>
        <v>-468.4</v>
      </c>
      <c r="Q768" s="468">
        <f t="shared" si="372"/>
        <v>0</v>
      </c>
    </row>
    <row r="769" spans="1:17" s="100" customFormat="1">
      <c r="A769" s="370" t="s">
        <v>33</v>
      </c>
      <c r="B769" s="390" t="s">
        <v>30</v>
      </c>
      <c r="C769" s="390" t="s">
        <v>60</v>
      </c>
      <c r="D769" s="390" t="s">
        <v>156</v>
      </c>
      <c r="E769" s="390" t="s">
        <v>32</v>
      </c>
      <c r="F769" s="390" t="s">
        <v>209</v>
      </c>
      <c r="G769" s="67"/>
      <c r="H769" s="114"/>
      <c r="I769" s="95"/>
      <c r="J769" s="95">
        <v>468.4</v>
      </c>
      <c r="K769" s="95"/>
      <c r="L769" s="95"/>
      <c r="M769" s="497"/>
      <c r="N769" s="418"/>
      <c r="O769" s="378">
        <f t="shared" si="364"/>
        <v>468.4</v>
      </c>
      <c r="P769" s="494">
        <f t="shared" si="343"/>
        <v>-468.4</v>
      </c>
      <c r="Q769" s="497">
        <v>0</v>
      </c>
    </row>
    <row r="770" spans="1:17" ht="13.5" thickBot="1">
      <c r="A770" s="511" t="s">
        <v>662</v>
      </c>
      <c r="B770" s="512"/>
      <c r="C770" s="512" t="s">
        <v>211</v>
      </c>
      <c r="D770" s="512"/>
      <c r="E770" s="512"/>
      <c r="F770" s="512"/>
      <c r="G770" s="387">
        <f>G823+G825+G827+G829</f>
        <v>0</v>
      </c>
      <c r="H770" s="387">
        <f t="shared" ref="H770:Q770" si="373">H823+H825+H827+H829</f>
        <v>0</v>
      </c>
      <c r="I770" s="387">
        <f t="shared" si="373"/>
        <v>0</v>
      </c>
      <c r="J770" s="387">
        <f t="shared" si="373"/>
        <v>5894.5</v>
      </c>
      <c r="K770" s="387">
        <f t="shared" si="373"/>
        <v>0</v>
      </c>
      <c r="L770" s="387">
        <f t="shared" si="373"/>
        <v>107</v>
      </c>
      <c r="M770" s="513">
        <f t="shared" si="373"/>
        <v>0</v>
      </c>
      <c r="N770" s="413">
        <f t="shared" si="373"/>
        <v>0</v>
      </c>
      <c r="O770" s="89">
        <f t="shared" si="373"/>
        <v>6001.5</v>
      </c>
      <c r="P770" s="516">
        <f t="shared" si="373"/>
        <v>13984.45</v>
      </c>
      <c r="Q770" s="513">
        <f t="shared" si="373"/>
        <v>19985.95</v>
      </c>
    </row>
    <row r="771" spans="1:17" hidden="1">
      <c r="A771" s="437" t="s">
        <v>663</v>
      </c>
      <c r="B771" s="439" t="s">
        <v>30</v>
      </c>
      <c r="C771" s="439" t="s">
        <v>211</v>
      </c>
      <c r="D771" s="439" t="s">
        <v>25</v>
      </c>
      <c r="E771" s="439" t="s">
        <v>664</v>
      </c>
      <c r="F771" s="439"/>
      <c r="G771" s="448">
        <f>G772+G801+G779</f>
        <v>31356.52</v>
      </c>
      <c r="H771" s="448">
        <f t="shared" ref="H771:Q771" si="374">H772+H801+H779</f>
        <v>85.01361</v>
      </c>
      <c r="I771" s="448">
        <f t="shared" si="374"/>
        <v>503.72200000000004</v>
      </c>
      <c r="J771" s="448">
        <f t="shared" si="374"/>
        <v>1576.59</v>
      </c>
      <c r="K771" s="448">
        <f t="shared" si="374"/>
        <v>2970</v>
      </c>
      <c r="L771" s="448">
        <f t="shared" si="374"/>
        <v>340</v>
      </c>
      <c r="M771" s="448">
        <f t="shared" si="374"/>
        <v>0</v>
      </c>
      <c r="N771" s="309">
        <f t="shared" si="374"/>
        <v>0</v>
      </c>
      <c r="O771" s="310">
        <f t="shared" si="374"/>
        <v>36831.845610000004</v>
      </c>
      <c r="P771" s="450">
        <f t="shared" si="374"/>
        <v>-850.00000000000034</v>
      </c>
      <c r="Q771" s="450">
        <f t="shared" si="374"/>
        <v>35981.845610000004</v>
      </c>
    </row>
    <row r="772" spans="1:17" hidden="1">
      <c r="A772" s="11" t="s">
        <v>271</v>
      </c>
      <c r="B772" s="12" t="s">
        <v>30</v>
      </c>
      <c r="C772" s="12" t="s">
        <v>211</v>
      </c>
      <c r="D772" s="12" t="s">
        <v>25</v>
      </c>
      <c r="E772" s="12" t="s">
        <v>665</v>
      </c>
      <c r="F772" s="12"/>
      <c r="G772" s="10">
        <f>G773+G774+G775+G776+G777+G778</f>
        <v>16005.759999999998</v>
      </c>
      <c r="H772" s="10">
        <f>H773+H774+H775+H776+H777+H778</f>
        <v>0</v>
      </c>
      <c r="I772" s="10">
        <f>I773+I774+I775+I776+I777+I778</f>
        <v>0</v>
      </c>
      <c r="J772" s="10">
        <f>J773+J774+J775+J776+J777+J778</f>
        <v>0</v>
      </c>
      <c r="K772" s="10">
        <f t="shared" ref="K772:Q772" si="375">K773+K774+K775+K776+K777+K778</f>
        <v>420</v>
      </c>
      <c r="L772" s="10">
        <f t="shared" si="375"/>
        <v>235</v>
      </c>
      <c r="M772" s="10">
        <f t="shared" si="375"/>
        <v>0</v>
      </c>
      <c r="N772" s="309">
        <f t="shared" si="375"/>
        <v>0</v>
      </c>
      <c r="O772" s="310">
        <f t="shared" si="375"/>
        <v>16660.759999999998</v>
      </c>
      <c r="P772" s="277">
        <f t="shared" si="375"/>
        <v>109.99999999999955</v>
      </c>
      <c r="Q772" s="277">
        <f t="shared" si="375"/>
        <v>16770.760000000002</v>
      </c>
    </row>
    <row r="773" spans="1:17" hidden="1">
      <c r="A773" s="17" t="s">
        <v>33</v>
      </c>
      <c r="B773" s="27" t="s">
        <v>30</v>
      </c>
      <c r="C773" s="27" t="s">
        <v>211</v>
      </c>
      <c r="D773" s="27" t="s">
        <v>25</v>
      </c>
      <c r="E773" s="27" t="s">
        <v>665</v>
      </c>
      <c r="F773" s="27" t="s">
        <v>209</v>
      </c>
      <c r="G773" s="28">
        <v>11885.05</v>
      </c>
      <c r="H773" s="29"/>
      <c r="I773" s="30"/>
      <c r="J773" s="30"/>
      <c r="K773" s="30"/>
      <c r="L773" s="30"/>
      <c r="M773" s="30"/>
      <c r="N773" s="126"/>
      <c r="O773" s="311">
        <f t="shared" si="364"/>
        <v>11885.05</v>
      </c>
      <c r="P773" s="287">
        <f t="shared" ref="P773:P835" si="376">Q773-O773</f>
        <v>253.80853999999999</v>
      </c>
      <c r="Q773" s="308">
        <v>12138.858539999999</v>
      </c>
    </row>
    <row r="774" spans="1:17" hidden="1">
      <c r="A774" s="31" t="s">
        <v>38</v>
      </c>
      <c r="B774" s="27" t="s">
        <v>30</v>
      </c>
      <c r="C774" s="27" t="s">
        <v>211</v>
      </c>
      <c r="D774" s="27" t="s">
        <v>25</v>
      </c>
      <c r="E774" s="27" t="s">
        <v>665</v>
      </c>
      <c r="F774" s="27" t="s">
        <v>83</v>
      </c>
      <c r="G774" s="28">
        <v>445.6</v>
      </c>
      <c r="H774" s="29"/>
      <c r="I774" s="30"/>
      <c r="J774" s="30"/>
      <c r="K774" s="30">
        <v>300</v>
      </c>
      <c r="L774" s="30"/>
      <c r="M774" s="30"/>
      <c r="N774" s="126"/>
      <c r="O774" s="311">
        <f t="shared" si="364"/>
        <v>745.6</v>
      </c>
      <c r="P774" s="287">
        <f t="shared" si="376"/>
        <v>-262.30854000000005</v>
      </c>
      <c r="Q774" s="308">
        <v>483.29145999999997</v>
      </c>
    </row>
    <row r="775" spans="1:17" ht="25.5" hidden="1">
      <c r="A775" s="31" t="s">
        <v>44</v>
      </c>
      <c r="B775" s="27" t="s">
        <v>30</v>
      </c>
      <c r="C775" s="27" t="s">
        <v>211</v>
      </c>
      <c r="D775" s="27" t="s">
        <v>25</v>
      </c>
      <c r="E775" s="27" t="s">
        <v>665</v>
      </c>
      <c r="F775" s="27" t="s">
        <v>45</v>
      </c>
      <c r="G775" s="28">
        <v>291.56</v>
      </c>
      <c r="H775" s="29"/>
      <c r="I775" s="30"/>
      <c r="J775" s="30">
        <v>30</v>
      </c>
      <c r="K775" s="30">
        <v>120</v>
      </c>
      <c r="L775" s="30">
        <v>150</v>
      </c>
      <c r="M775" s="30"/>
      <c r="N775" s="126"/>
      <c r="O775" s="311">
        <f t="shared" si="364"/>
        <v>591.55999999999995</v>
      </c>
      <c r="P775" s="287">
        <f t="shared" si="376"/>
        <v>436.29999999999995</v>
      </c>
      <c r="Q775" s="308">
        <v>1027.8599999999999</v>
      </c>
    </row>
    <row r="776" spans="1:17" hidden="1">
      <c r="A776" s="31" t="s">
        <v>46</v>
      </c>
      <c r="B776" s="27" t="s">
        <v>30</v>
      </c>
      <c r="C776" s="27" t="s">
        <v>211</v>
      </c>
      <c r="D776" s="27" t="s">
        <v>25</v>
      </c>
      <c r="E776" s="27" t="s">
        <v>665</v>
      </c>
      <c r="F776" s="27" t="s">
        <v>47</v>
      </c>
      <c r="G776" s="28">
        <f>2937.05+339</f>
        <v>3276.05</v>
      </c>
      <c r="H776" s="29"/>
      <c r="I776" s="30"/>
      <c r="J776" s="30">
        <v>-30</v>
      </c>
      <c r="K776" s="30"/>
      <c r="L776" s="30">
        <v>85</v>
      </c>
      <c r="M776" s="30"/>
      <c r="N776" s="126"/>
      <c r="O776" s="311">
        <f t="shared" si="364"/>
        <v>3331.05</v>
      </c>
      <c r="P776" s="287">
        <f t="shared" si="376"/>
        <v>-334.60000000000036</v>
      </c>
      <c r="Q776" s="308">
        <v>2996.45</v>
      </c>
    </row>
    <row r="777" spans="1:17" s="23" customFormat="1" ht="54" hidden="1" customHeight="1">
      <c r="A777" s="33" t="s">
        <v>48</v>
      </c>
      <c r="B777" s="27" t="s">
        <v>30</v>
      </c>
      <c r="C777" s="27" t="s">
        <v>211</v>
      </c>
      <c r="D777" s="27" t="s">
        <v>25</v>
      </c>
      <c r="E777" s="27" t="s">
        <v>665</v>
      </c>
      <c r="F777" s="27" t="s">
        <v>49</v>
      </c>
      <c r="G777" s="28">
        <v>30.9</v>
      </c>
      <c r="H777" s="29"/>
      <c r="I777" s="30"/>
      <c r="J777" s="30"/>
      <c r="K777" s="30"/>
      <c r="L777" s="30"/>
      <c r="M777" s="30"/>
      <c r="N777" s="126"/>
      <c r="O777" s="311">
        <f t="shared" si="364"/>
        <v>30.9</v>
      </c>
      <c r="P777" s="287">
        <f t="shared" si="376"/>
        <v>3</v>
      </c>
      <c r="Q777" s="308">
        <v>33.9</v>
      </c>
    </row>
    <row r="778" spans="1:17" s="23" customFormat="1" ht="13.5" hidden="1" customHeight="1">
      <c r="A778" s="33" t="s">
        <v>50</v>
      </c>
      <c r="B778" s="27" t="s">
        <v>30</v>
      </c>
      <c r="C778" s="27" t="s">
        <v>211</v>
      </c>
      <c r="D778" s="27" t="s">
        <v>25</v>
      </c>
      <c r="E778" s="27" t="s">
        <v>665</v>
      </c>
      <c r="F778" s="27" t="s">
        <v>51</v>
      </c>
      <c r="G778" s="28">
        <f>15.6+61</f>
        <v>76.599999999999994</v>
      </c>
      <c r="H778" s="29"/>
      <c r="I778" s="30"/>
      <c r="J778" s="30"/>
      <c r="K778" s="30"/>
      <c r="L778" s="30"/>
      <c r="M778" s="30"/>
      <c r="N778" s="126"/>
      <c r="O778" s="311">
        <f t="shared" si="364"/>
        <v>76.599999999999994</v>
      </c>
      <c r="P778" s="287">
        <f t="shared" si="376"/>
        <v>13.800000000000011</v>
      </c>
      <c r="Q778" s="308">
        <v>90.4</v>
      </c>
    </row>
    <row r="779" spans="1:17" ht="38.25" hidden="1">
      <c r="A779" s="20" t="s">
        <v>666</v>
      </c>
      <c r="B779" s="21" t="s">
        <v>30</v>
      </c>
      <c r="C779" s="21" t="s">
        <v>211</v>
      </c>
      <c r="D779" s="21" t="s">
        <v>25</v>
      </c>
      <c r="E779" s="21" t="s">
        <v>667</v>
      </c>
      <c r="F779" s="21"/>
      <c r="G779" s="22">
        <f>G780+G783+G785+G787+G789+G791+G793+G795+G797+G799</f>
        <v>2369.5</v>
      </c>
      <c r="H779" s="22">
        <f t="shared" ref="H779:Q779" si="377">H780+H783+H785+H787+H789+H791+H793+H795+H797+H799</f>
        <v>0</v>
      </c>
      <c r="I779" s="22">
        <f t="shared" si="377"/>
        <v>118.122</v>
      </c>
      <c r="J779" s="22">
        <f t="shared" si="377"/>
        <v>1260</v>
      </c>
      <c r="K779" s="22">
        <f t="shared" si="377"/>
        <v>2550</v>
      </c>
      <c r="L779" s="22">
        <f t="shared" si="377"/>
        <v>105</v>
      </c>
      <c r="M779" s="22">
        <f t="shared" si="377"/>
        <v>0</v>
      </c>
      <c r="N779" s="309">
        <f t="shared" si="377"/>
        <v>0</v>
      </c>
      <c r="O779" s="310">
        <f t="shared" si="377"/>
        <v>6402.6220000000003</v>
      </c>
      <c r="P779" s="142">
        <f t="shared" si="377"/>
        <v>-960</v>
      </c>
      <c r="Q779" s="142">
        <f t="shared" si="377"/>
        <v>5442.6220000000003</v>
      </c>
    </row>
    <row r="780" spans="1:17" s="23" customFormat="1" ht="79.5" hidden="1" customHeight="1">
      <c r="A780" s="20" t="s">
        <v>668</v>
      </c>
      <c r="B780" s="21" t="s">
        <v>30</v>
      </c>
      <c r="C780" s="21" t="s">
        <v>211</v>
      </c>
      <c r="D780" s="21" t="s">
        <v>25</v>
      </c>
      <c r="E780" s="21" t="s">
        <v>669</v>
      </c>
      <c r="F780" s="21"/>
      <c r="G780" s="22">
        <f>G782+G781</f>
        <v>440</v>
      </c>
      <c r="H780" s="22">
        <f t="shared" ref="H780:Q780" si="378">H782+H781</f>
        <v>0</v>
      </c>
      <c r="I780" s="22">
        <f t="shared" si="378"/>
        <v>0</v>
      </c>
      <c r="J780" s="22">
        <f t="shared" si="378"/>
        <v>300</v>
      </c>
      <c r="K780" s="22">
        <f t="shared" si="378"/>
        <v>0</v>
      </c>
      <c r="L780" s="22">
        <f t="shared" si="378"/>
        <v>0</v>
      </c>
      <c r="M780" s="22">
        <f t="shared" si="378"/>
        <v>0</v>
      </c>
      <c r="N780" s="309">
        <f t="shared" si="378"/>
        <v>0</v>
      </c>
      <c r="O780" s="310">
        <f t="shared" si="378"/>
        <v>740</v>
      </c>
      <c r="P780" s="142">
        <f t="shared" si="378"/>
        <v>-2.3092638912203256E-14</v>
      </c>
      <c r="Q780" s="142">
        <f t="shared" si="378"/>
        <v>740</v>
      </c>
    </row>
    <row r="781" spans="1:17" hidden="1">
      <c r="A781" s="31" t="s">
        <v>38</v>
      </c>
      <c r="B781" s="27" t="s">
        <v>30</v>
      </c>
      <c r="C781" s="27" t="s">
        <v>211</v>
      </c>
      <c r="D781" s="27" t="s">
        <v>25</v>
      </c>
      <c r="E781" s="27" t="s">
        <v>669</v>
      </c>
      <c r="F781" s="27" t="s">
        <v>83</v>
      </c>
      <c r="G781" s="28"/>
      <c r="H781" s="28"/>
      <c r="I781" s="299"/>
      <c r="J781" s="299"/>
      <c r="K781" s="299"/>
      <c r="L781" s="299"/>
      <c r="M781" s="299"/>
      <c r="N781" s="311"/>
      <c r="O781" s="311">
        <f>N781</f>
        <v>0</v>
      </c>
      <c r="P781" s="287">
        <f t="shared" si="376"/>
        <v>12.6</v>
      </c>
      <c r="Q781" s="308">
        <v>12.6</v>
      </c>
    </row>
    <row r="782" spans="1:17" s="23" customFormat="1" hidden="1">
      <c r="A782" s="31" t="s">
        <v>46</v>
      </c>
      <c r="B782" s="27" t="s">
        <v>30</v>
      </c>
      <c r="C782" s="27" t="s">
        <v>211</v>
      </c>
      <c r="D782" s="27" t="s">
        <v>25</v>
      </c>
      <c r="E782" s="27" t="s">
        <v>669</v>
      </c>
      <c r="F782" s="27" t="s">
        <v>47</v>
      </c>
      <c r="G782" s="28">
        <v>440</v>
      </c>
      <c r="H782" s="29"/>
      <c r="I782" s="30"/>
      <c r="J782" s="30">
        <v>300</v>
      </c>
      <c r="K782" s="30"/>
      <c r="L782" s="30"/>
      <c r="M782" s="30"/>
      <c r="N782" s="126"/>
      <c r="O782" s="311">
        <f t="shared" si="364"/>
        <v>740</v>
      </c>
      <c r="P782" s="287">
        <f t="shared" si="376"/>
        <v>-12.600000000000023</v>
      </c>
      <c r="Q782" s="308">
        <v>727.4</v>
      </c>
    </row>
    <row r="783" spans="1:17" ht="76.5" hidden="1">
      <c r="A783" s="130" t="s">
        <v>670</v>
      </c>
      <c r="B783" s="21" t="s">
        <v>30</v>
      </c>
      <c r="C783" s="21" t="s">
        <v>211</v>
      </c>
      <c r="D783" s="21" t="s">
        <v>25</v>
      </c>
      <c r="E783" s="21" t="s">
        <v>671</v>
      </c>
      <c r="F783" s="21"/>
      <c r="G783" s="22">
        <f>G784</f>
        <v>35</v>
      </c>
      <c r="H783" s="22">
        <f>H784</f>
        <v>0</v>
      </c>
      <c r="I783" s="22">
        <f>I784</f>
        <v>0</v>
      </c>
      <c r="J783" s="22">
        <f>J784</f>
        <v>0</v>
      </c>
      <c r="K783" s="22">
        <f t="shared" ref="K783:Q783" si="379">K784</f>
        <v>0</v>
      </c>
      <c r="L783" s="22">
        <f t="shared" si="379"/>
        <v>0</v>
      </c>
      <c r="M783" s="22">
        <f t="shared" si="379"/>
        <v>0</v>
      </c>
      <c r="N783" s="309">
        <f t="shared" si="379"/>
        <v>0</v>
      </c>
      <c r="O783" s="310">
        <f t="shared" si="379"/>
        <v>35</v>
      </c>
      <c r="P783" s="142">
        <f t="shared" si="379"/>
        <v>0</v>
      </c>
      <c r="Q783" s="142">
        <f t="shared" si="379"/>
        <v>35</v>
      </c>
    </row>
    <row r="784" spans="1:17" s="23" customFormat="1" ht="45.75" hidden="1" customHeight="1">
      <c r="A784" s="31" t="s">
        <v>46</v>
      </c>
      <c r="B784" s="27" t="s">
        <v>30</v>
      </c>
      <c r="C784" s="27" t="s">
        <v>211</v>
      </c>
      <c r="D784" s="27" t="s">
        <v>25</v>
      </c>
      <c r="E784" s="27" t="s">
        <v>671</v>
      </c>
      <c r="F784" s="27" t="s">
        <v>47</v>
      </c>
      <c r="G784" s="28">
        <v>35</v>
      </c>
      <c r="H784" s="29"/>
      <c r="I784" s="30"/>
      <c r="J784" s="30"/>
      <c r="K784" s="30"/>
      <c r="L784" s="30"/>
      <c r="M784" s="30"/>
      <c r="N784" s="126"/>
      <c r="O784" s="311">
        <f t="shared" si="364"/>
        <v>35</v>
      </c>
      <c r="P784" s="287">
        <f t="shared" si="376"/>
        <v>0</v>
      </c>
      <c r="Q784" s="308">
        <v>35</v>
      </c>
    </row>
    <row r="785" spans="1:17" ht="25.5" hidden="1">
      <c r="A785" s="130" t="s">
        <v>672</v>
      </c>
      <c r="B785" s="21" t="s">
        <v>30</v>
      </c>
      <c r="C785" s="21" t="s">
        <v>211</v>
      </c>
      <c r="D785" s="21" t="s">
        <v>25</v>
      </c>
      <c r="E785" s="21" t="s">
        <v>673</v>
      </c>
      <c r="F785" s="21"/>
      <c r="G785" s="22">
        <f>G786</f>
        <v>45</v>
      </c>
      <c r="H785" s="22">
        <f>H786</f>
        <v>0</v>
      </c>
      <c r="I785" s="22">
        <f>I786</f>
        <v>0</v>
      </c>
      <c r="J785" s="22">
        <f>J786</f>
        <v>0</v>
      </c>
      <c r="K785" s="22">
        <f t="shared" ref="K785:Q785" si="380">K786</f>
        <v>0</v>
      </c>
      <c r="L785" s="22">
        <f t="shared" si="380"/>
        <v>0</v>
      </c>
      <c r="M785" s="22">
        <f t="shared" si="380"/>
        <v>0</v>
      </c>
      <c r="N785" s="309">
        <f t="shared" si="380"/>
        <v>0</v>
      </c>
      <c r="O785" s="310">
        <f t="shared" si="380"/>
        <v>45</v>
      </c>
      <c r="P785" s="142">
        <f t="shared" si="380"/>
        <v>0</v>
      </c>
      <c r="Q785" s="142">
        <f t="shared" si="380"/>
        <v>45</v>
      </c>
    </row>
    <row r="786" spans="1:17" s="23" customFormat="1" ht="67.5" hidden="1" customHeight="1">
      <c r="A786" s="31" t="s">
        <v>46</v>
      </c>
      <c r="B786" s="27" t="s">
        <v>30</v>
      </c>
      <c r="C786" s="27" t="s">
        <v>211</v>
      </c>
      <c r="D786" s="27" t="s">
        <v>25</v>
      </c>
      <c r="E786" s="27" t="s">
        <v>673</v>
      </c>
      <c r="F786" s="27" t="s">
        <v>47</v>
      </c>
      <c r="G786" s="28">
        <v>45</v>
      </c>
      <c r="H786" s="29"/>
      <c r="I786" s="30"/>
      <c r="J786" s="30"/>
      <c r="K786" s="30"/>
      <c r="L786" s="30"/>
      <c r="M786" s="30"/>
      <c r="N786" s="126"/>
      <c r="O786" s="311">
        <f t="shared" si="364"/>
        <v>45</v>
      </c>
      <c r="P786" s="287">
        <f t="shared" si="376"/>
        <v>0</v>
      </c>
      <c r="Q786" s="308">
        <v>45</v>
      </c>
    </row>
    <row r="787" spans="1:17" ht="38.25" hidden="1">
      <c r="A787" s="130" t="s">
        <v>674</v>
      </c>
      <c r="B787" s="21" t="s">
        <v>30</v>
      </c>
      <c r="C787" s="21" t="s">
        <v>211</v>
      </c>
      <c r="D787" s="21" t="s">
        <v>25</v>
      </c>
      <c r="E787" s="21" t="s">
        <v>675</v>
      </c>
      <c r="F787" s="21"/>
      <c r="G787" s="22">
        <f>G788</f>
        <v>950</v>
      </c>
      <c r="H787" s="22">
        <f>H788</f>
        <v>0</v>
      </c>
      <c r="I787" s="22">
        <f>I788</f>
        <v>118.122</v>
      </c>
      <c r="J787" s="22">
        <f>J788</f>
        <v>0</v>
      </c>
      <c r="K787" s="22">
        <f t="shared" ref="K787:Q787" si="381">K788</f>
        <v>0</v>
      </c>
      <c r="L787" s="22">
        <f t="shared" si="381"/>
        <v>0</v>
      </c>
      <c r="M787" s="22">
        <f t="shared" si="381"/>
        <v>0</v>
      </c>
      <c r="N787" s="309">
        <f t="shared" si="381"/>
        <v>0</v>
      </c>
      <c r="O787" s="310">
        <f t="shared" si="381"/>
        <v>1068.1220000000001</v>
      </c>
      <c r="P787" s="142">
        <f t="shared" si="381"/>
        <v>0</v>
      </c>
      <c r="Q787" s="142">
        <f t="shared" si="381"/>
        <v>1068.1220000000001</v>
      </c>
    </row>
    <row r="788" spans="1:17" s="23" customFormat="1" ht="28.5" hidden="1" customHeight="1">
      <c r="A788" s="31" t="s">
        <v>46</v>
      </c>
      <c r="B788" s="27" t="s">
        <v>30</v>
      </c>
      <c r="C788" s="27" t="s">
        <v>211</v>
      </c>
      <c r="D788" s="27" t="s">
        <v>25</v>
      </c>
      <c r="E788" s="27" t="s">
        <v>675</v>
      </c>
      <c r="F788" s="27" t="s">
        <v>47</v>
      </c>
      <c r="G788" s="28">
        <v>950</v>
      </c>
      <c r="H788" s="29"/>
      <c r="I788" s="30">
        <v>118.122</v>
      </c>
      <c r="J788" s="30"/>
      <c r="K788" s="30"/>
      <c r="L788" s="30"/>
      <c r="M788" s="30"/>
      <c r="N788" s="126"/>
      <c r="O788" s="311">
        <f t="shared" si="364"/>
        <v>1068.1220000000001</v>
      </c>
      <c r="P788" s="287">
        <f t="shared" si="376"/>
        <v>0</v>
      </c>
      <c r="Q788" s="308">
        <v>1068.1220000000001</v>
      </c>
    </row>
    <row r="789" spans="1:17" ht="63.75" hidden="1">
      <c r="A789" s="130" t="s">
        <v>676</v>
      </c>
      <c r="B789" s="21" t="s">
        <v>30</v>
      </c>
      <c r="C789" s="21" t="s">
        <v>211</v>
      </c>
      <c r="D789" s="21" t="s">
        <v>25</v>
      </c>
      <c r="E789" s="21" t="s">
        <v>677</v>
      </c>
      <c r="F789" s="21"/>
      <c r="G789" s="22">
        <f>G790</f>
        <v>600</v>
      </c>
      <c r="H789" s="22">
        <f>H790</f>
        <v>0</v>
      </c>
      <c r="I789" s="22">
        <f>I790</f>
        <v>0</v>
      </c>
      <c r="J789" s="22">
        <f>J790</f>
        <v>0</v>
      </c>
      <c r="K789" s="22">
        <f t="shared" ref="K789:Q789" si="382">K790</f>
        <v>0</v>
      </c>
      <c r="L789" s="22">
        <f t="shared" si="382"/>
        <v>105</v>
      </c>
      <c r="M789" s="22">
        <f t="shared" si="382"/>
        <v>0</v>
      </c>
      <c r="N789" s="309">
        <f t="shared" si="382"/>
        <v>0</v>
      </c>
      <c r="O789" s="310">
        <f t="shared" si="382"/>
        <v>705</v>
      </c>
      <c r="P789" s="142">
        <f t="shared" si="382"/>
        <v>0</v>
      </c>
      <c r="Q789" s="142">
        <f t="shared" si="382"/>
        <v>705</v>
      </c>
    </row>
    <row r="790" spans="1:17" s="23" customFormat="1" ht="26.25" hidden="1" customHeight="1">
      <c r="A790" s="31" t="s">
        <v>46</v>
      </c>
      <c r="B790" s="27" t="s">
        <v>30</v>
      </c>
      <c r="C790" s="27" t="s">
        <v>211</v>
      </c>
      <c r="D790" s="27" t="s">
        <v>25</v>
      </c>
      <c r="E790" s="27" t="s">
        <v>677</v>
      </c>
      <c r="F790" s="27" t="s">
        <v>47</v>
      </c>
      <c r="G790" s="28">
        <v>600</v>
      </c>
      <c r="H790" s="29"/>
      <c r="I790" s="30"/>
      <c r="J790" s="30"/>
      <c r="K790" s="30"/>
      <c r="L790" s="30">
        <f>25+80</f>
        <v>105</v>
      </c>
      <c r="M790" s="30"/>
      <c r="N790" s="126"/>
      <c r="O790" s="311">
        <f t="shared" si="364"/>
        <v>705</v>
      </c>
      <c r="P790" s="287">
        <f t="shared" si="376"/>
        <v>0</v>
      </c>
      <c r="Q790" s="308">
        <v>705</v>
      </c>
    </row>
    <row r="791" spans="1:17" ht="25.5" hidden="1">
      <c r="A791" s="130" t="s">
        <v>678</v>
      </c>
      <c r="B791" s="21" t="s">
        <v>30</v>
      </c>
      <c r="C791" s="21" t="s">
        <v>211</v>
      </c>
      <c r="D791" s="21" t="s">
        <v>25</v>
      </c>
      <c r="E791" s="21" t="s">
        <v>679</v>
      </c>
      <c r="F791" s="21"/>
      <c r="G791" s="22">
        <f>G792</f>
        <v>40</v>
      </c>
      <c r="H791" s="22">
        <f>H792</f>
        <v>0</v>
      </c>
      <c r="I791" s="22">
        <f>I792</f>
        <v>0</v>
      </c>
      <c r="J791" s="22">
        <f>J792</f>
        <v>0</v>
      </c>
      <c r="K791" s="22">
        <f t="shared" ref="K791:Q791" si="383">K792</f>
        <v>0</v>
      </c>
      <c r="L791" s="22">
        <f t="shared" si="383"/>
        <v>0</v>
      </c>
      <c r="M791" s="22">
        <f t="shared" si="383"/>
        <v>0</v>
      </c>
      <c r="N791" s="309">
        <f t="shared" si="383"/>
        <v>0</v>
      </c>
      <c r="O791" s="310">
        <f t="shared" si="383"/>
        <v>40</v>
      </c>
      <c r="P791" s="142">
        <f t="shared" si="383"/>
        <v>0</v>
      </c>
      <c r="Q791" s="142">
        <f t="shared" si="383"/>
        <v>40</v>
      </c>
    </row>
    <row r="792" spans="1:17" s="23" customFormat="1" ht="29.25" hidden="1" customHeight="1">
      <c r="A792" s="31" t="s">
        <v>46</v>
      </c>
      <c r="B792" s="27" t="s">
        <v>30</v>
      </c>
      <c r="C792" s="27" t="s">
        <v>211</v>
      </c>
      <c r="D792" s="27" t="s">
        <v>25</v>
      </c>
      <c r="E792" s="27" t="s">
        <v>679</v>
      </c>
      <c r="F792" s="27" t="s">
        <v>47</v>
      </c>
      <c r="G792" s="28">
        <v>40</v>
      </c>
      <c r="H792" s="29"/>
      <c r="I792" s="30"/>
      <c r="J792" s="30"/>
      <c r="K792" s="30"/>
      <c r="L792" s="30"/>
      <c r="M792" s="30"/>
      <c r="N792" s="126"/>
      <c r="O792" s="311">
        <f t="shared" si="364"/>
        <v>40</v>
      </c>
      <c r="P792" s="287">
        <f t="shared" si="376"/>
        <v>0</v>
      </c>
      <c r="Q792" s="308">
        <v>40</v>
      </c>
    </row>
    <row r="793" spans="1:17" ht="25.5" hidden="1">
      <c r="A793" s="130" t="s">
        <v>680</v>
      </c>
      <c r="B793" s="21" t="s">
        <v>30</v>
      </c>
      <c r="C793" s="21" t="s">
        <v>211</v>
      </c>
      <c r="D793" s="21" t="s">
        <v>25</v>
      </c>
      <c r="E793" s="21" t="s">
        <v>681</v>
      </c>
      <c r="F793" s="21"/>
      <c r="G793" s="22">
        <f>G794</f>
        <v>9.5</v>
      </c>
      <c r="H793" s="22">
        <f>H794</f>
        <v>0</v>
      </c>
      <c r="I793" s="22">
        <f>I794</f>
        <v>0</v>
      </c>
      <c r="J793" s="22">
        <f>J794</f>
        <v>0</v>
      </c>
      <c r="K793" s="22">
        <f t="shared" ref="K793:Q793" si="384">K794</f>
        <v>0</v>
      </c>
      <c r="L793" s="22">
        <f t="shared" si="384"/>
        <v>0</v>
      </c>
      <c r="M793" s="22">
        <f t="shared" si="384"/>
        <v>0</v>
      </c>
      <c r="N793" s="309">
        <f t="shared" si="384"/>
        <v>0</v>
      </c>
      <c r="O793" s="310">
        <f t="shared" si="384"/>
        <v>9.5</v>
      </c>
      <c r="P793" s="142">
        <f t="shared" si="384"/>
        <v>0</v>
      </c>
      <c r="Q793" s="142">
        <f t="shared" si="384"/>
        <v>9.5</v>
      </c>
    </row>
    <row r="794" spans="1:17" s="23" customFormat="1" hidden="1">
      <c r="A794" s="31" t="s">
        <v>46</v>
      </c>
      <c r="B794" s="27" t="s">
        <v>30</v>
      </c>
      <c r="C794" s="27" t="s">
        <v>211</v>
      </c>
      <c r="D794" s="27" t="s">
        <v>25</v>
      </c>
      <c r="E794" s="27" t="s">
        <v>681</v>
      </c>
      <c r="F794" s="27" t="s">
        <v>47</v>
      </c>
      <c r="G794" s="28">
        <v>9.5</v>
      </c>
      <c r="H794" s="29"/>
      <c r="I794" s="30"/>
      <c r="J794" s="30"/>
      <c r="K794" s="30"/>
      <c r="L794" s="30"/>
      <c r="M794" s="30"/>
      <c r="N794" s="126"/>
      <c r="O794" s="311">
        <f t="shared" si="364"/>
        <v>9.5</v>
      </c>
      <c r="P794" s="287">
        <f t="shared" si="376"/>
        <v>0</v>
      </c>
      <c r="Q794" s="308">
        <v>9.5</v>
      </c>
    </row>
    <row r="795" spans="1:17" ht="25.5" hidden="1">
      <c r="A795" s="130" t="s">
        <v>682</v>
      </c>
      <c r="B795" s="21" t="s">
        <v>30</v>
      </c>
      <c r="C795" s="21" t="s">
        <v>211</v>
      </c>
      <c r="D795" s="21" t="s">
        <v>25</v>
      </c>
      <c r="E795" s="21" t="s">
        <v>683</v>
      </c>
      <c r="F795" s="21"/>
      <c r="G795" s="22">
        <f>G796</f>
        <v>250</v>
      </c>
      <c r="H795" s="22">
        <f>H796</f>
        <v>0</v>
      </c>
      <c r="I795" s="22">
        <f>I796</f>
        <v>0</v>
      </c>
      <c r="J795" s="22">
        <f>J796</f>
        <v>0</v>
      </c>
      <c r="K795" s="22">
        <f t="shared" ref="K795:Q795" si="385">K796</f>
        <v>80</v>
      </c>
      <c r="L795" s="22">
        <f t="shared" si="385"/>
        <v>0</v>
      </c>
      <c r="M795" s="22">
        <f t="shared" si="385"/>
        <v>0</v>
      </c>
      <c r="N795" s="309">
        <f t="shared" si="385"/>
        <v>0</v>
      </c>
      <c r="O795" s="310">
        <f t="shared" si="385"/>
        <v>330</v>
      </c>
      <c r="P795" s="142">
        <f t="shared" si="385"/>
        <v>0</v>
      </c>
      <c r="Q795" s="142">
        <f t="shared" si="385"/>
        <v>330</v>
      </c>
    </row>
    <row r="796" spans="1:17" s="23" customFormat="1" hidden="1">
      <c r="A796" s="31" t="s">
        <v>46</v>
      </c>
      <c r="B796" s="27" t="s">
        <v>30</v>
      </c>
      <c r="C796" s="27" t="s">
        <v>211</v>
      </c>
      <c r="D796" s="27" t="s">
        <v>25</v>
      </c>
      <c r="E796" s="27" t="s">
        <v>683</v>
      </c>
      <c r="F796" s="27" t="s">
        <v>47</v>
      </c>
      <c r="G796" s="28">
        <v>250</v>
      </c>
      <c r="H796" s="29"/>
      <c r="I796" s="30"/>
      <c r="J796" s="30"/>
      <c r="K796" s="30">
        <v>80</v>
      </c>
      <c r="L796" s="30"/>
      <c r="M796" s="30"/>
      <c r="N796" s="126"/>
      <c r="O796" s="311">
        <f t="shared" si="364"/>
        <v>330</v>
      </c>
      <c r="P796" s="287">
        <f t="shared" si="376"/>
        <v>0</v>
      </c>
      <c r="Q796" s="308">
        <v>330</v>
      </c>
    </row>
    <row r="797" spans="1:17" ht="51" hidden="1">
      <c r="A797" s="52" t="s">
        <v>684</v>
      </c>
      <c r="B797" s="21" t="s">
        <v>30</v>
      </c>
      <c r="C797" s="21" t="s">
        <v>211</v>
      </c>
      <c r="D797" s="21" t="s">
        <v>25</v>
      </c>
      <c r="E797" s="21" t="s">
        <v>685</v>
      </c>
      <c r="F797" s="21"/>
      <c r="G797" s="22">
        <f>G798</f>
        <v>0</v>
      </c>
      <c r="H797" s="22">
        <f>H798</f>
        <v>0</v>
      </c>
      <c r="I797" s="22">
        <f>I798</f>
        <v>0</v>
      </c>
      <c r="J797" s="22">
        <f>J798</f>
        <v>960</v>
      </c>
      <c r="K797" s="22">
        <f t="shared" ref="K797:Q797" si="386">K798</f>
        <v>0</v>
      </c>
      <c r="L797" s="22">
        <f t="shared" si="386"/>
        <v>0</v>
      </c>
      <c r="M797" s="22">
        <f t="shared" si="386"/>
        <v>0</v>
      </c>
      <c r="N797" s="309">
        <f t="shared" si="386"/>
        <v>0</v>
      </c>
      <c r="O797" s="310">
        <f t="shared" si="386"/>
        <v>960</v>
      </c>
      <c r="P797" s="142">
        <f t="shared" si="386"/>
        <v>-960</v>
      </c>
      <c r="Q797" s="142">
        <f t="shared" si="386"/>
        <v>0</v>
      </c>
    </row>
    <row r="798" spans="1:17" s="23" customFormat="1" hidden="1">
      <c r="A798" s="17" t="s">
        <v>92</v>
      </c>
      <c r="B798" s="27" t="s">
        <v>30</v>
      </c>
      <c r="C798" s="27" t="s">
        <v>211</v>
      </c>
      <c r="D798" s="27" t="s">
        <v>25</v>
      </c>
      <c r="E798" s="27" t="s">
        <v>685</v>
      </c>
      <c r="F798" s="27" t="s">
        <v>93</v>
      </c>
      <c r="G798" s="28"/>
      <c r="H798" s="29"/>
      <c r="I798" s="30"/>
      <c r="J798" s="30">
        <v>960</v>
      </c>
      <c r="K798" s="30"/>
      <c r="L798" s="30"/>
      <c r="M798" s="30"/>
      <c r="N798" s="126"/>
      <c r="O798" s="311">
        <f t="shared" si="364"/>
        <v>960</v>
      </c>
      <c r="P798" s="287">
        <f t="shared" si="376"/>
        <v>-960</v>
      </c>
      <c r="Q798" s="308">
        <v>0</v>
      </c>
    </row>
    <row r="799" spans="1:17" s="100" customFormat="1" hidden="1">
      <c r="A799" s="129" t="s">
        <v>686</v>
      </c>
      <c r="B799" s="21" t="s">
        <v>30</v>
      </c>
      <c r="C799" s="21" t="s">
        <v>211</v>
      </c>
      <c r="D799" s="21" t="s">
        <v>25</v>
      </c>
      <c r="E799" s="21" t="s">
        <v>687</v>
      </c>
      <c r="F799" s="21"/>
      <c r="G799" s="22">
        <f>G800</f>
        <v>0</v>
      </c>
      <c r="H799" s="22">
        <f t="shared" ref="H799:Q799" si="387">H800</f>
        <v>0</v>
      </c>
      <c r="I799" s="22">
        <f t="shared" si="387"/>
        <v>0</v>
      </c>
      <c r="J799" s="22">
        <f t="shared" si="387"/>
        <v>0</v>
      </c>
      <c r="K799" s="22">
        <f t="shared" si="387"/>
        <v>2470</v>
      </c>
      <c r="L799" s="22">
        <f t="shared" si="387"/>
        <v>0</v>
      </c>
      <c r="M799" s="22">
        <f t="shared" si="387"/>
        <v>0</v>
      </c>
      <c r="N799" s="309">
        <f t="shared" si="387"/>
        <v>0</v>
      </c>
      <c r="O799" s="310">
        <f t="shared" si="387"/>
        <v>2470</v>
      </c>
      <c r="P799" s="142">
        <f t="shared" si="387"/>
        <v>0</v>
      </c>
      <c r="Q799" s="142">
        <f t="shared" si="387"/>
        <v>2470</v>
      </c>
    </row>
    <row r="800" spans="1:17" hidden="1">
      <c r="A800" s="31" t="s">
        <v>46</v>
      </c>
      <c r="B800" s="27" t="s">
        <v>30</v>
      </c>
      <c r="C800" s="27" t="s">
        <v>211</v>
      </c>
      <c r="D800" s="27" t="s">
        <v>25</v>
      </c>
      <c r="E800" s="27" t="s">
        <v>687</v>
      </c>
      <c r="F800" s="27" t="s">
        <v>47</v>
      </c>
      <c r="G800" s="28"/>
      <c r="H800" s="29"/>
      <c r="I800" s="30"/>
      <c r="J800" s="30"/>
      <c r="K800" s="30">
        <v>2470</v>
      </c>
      <c r="L800" s="30"/>
      <c r="M800" s="30"/>
      <c r="N800" s="126"/>
      <c r="O800" s="311">
        <f t="shared" si="364"/>
        <v>2470</v>
      </c>
      <c r="P800" s="287">
        <f t="shared" si="376"/>
        <v>0</v>
      </c>
      <c r="Q800" s="308">
        <v>2470</v>
      </c>
    </row>
    <row r="801" spans="1:17" ht="38.25" hidden="1">
      <c r="A801" s="52" t="s">
        <v>688</v>
      </c>
      <c r="B801" s="21" t="s">
        <v>30</v>
      </c>
      <c r="C801" s="21" t="s">
        <v>211</v>
      </c>
      <c r="D801" s="21" t="s">
        <v>25</v>
      </c>
      <c r="E801" s="21" t="s">
        <v>689</v>
      </c>
      <c r="F801" s="21"/>
      <c r="G801" s="22">
        <f>G802+G809+G811+G813+G815+G817+G819+G821</f>
        <v>12981.260000000002</v>
      </c>
      <c r="H801" s="22">
        <f>H802+H809+H811+H813+H815+H817+H819+H821</f>
        <v>85.01361</v>
      </c>
      <c r="I801" s="22">
        <f>I802+I809+I811+I813+I815+I817+I819+I821</f>
        <v>385.6</v>
      </c>
      <c r="J801" s="22">
        <f>J802+J809+J811+J813+J815+J817+J819+J821</f>
        <v>316.58999999999992</v>
      </c>
      <c r="K801" s="22">
        <f t="shared" ref="K801:Q801" si="388">K802+K809+K811+K813+K815+K817+K819+K821</f>
        <v>0</v>
      </c>
      <c r="L801" s="22">
        <f t="shared" si="388"/>
        <v>0</v>
      </c>
      <c r="M801" s="22">
        <f t="shared" si="388"/>
        <v>0</v>
      </c>
      <c r="N801" s="309">
        <f t="shared" si="388"/>
        <v>0</v>
      </c>
      <c r="O801" s="310">
        <f t="shared" si="388"/>
        <v>13768.463610000001</v>
      </c>
      <c r="P801" s="142">
        <f t="shared" si="388"/>
        <v>1.4210854715202004E-13</v>
      </c>
      <c r="Q801" s="142">
        <f t="shared" si="388"/>
        <v>13768.463610000001</v>
      </c>
    </row>
    <row r="802" spans="1:17" hidden="1">
      <c r="A802" s="11" t="s">
        <v>690</v>
      </c>
      <c r="B802" s="12" t="s">
        <v>30</v>
      </c>
      <c r="C802" s="12" t="s">
        <v>211</v>
      </c>
      <c r="D802" s="12" t="s">
        <v>25</v>
      </c>
      <c r="E802" s="12" t="s">
        <v>691</v>
      </c>
      <c r="F802" s="12"/>
      <c r="G802" s="10">
        <f>G803+G804+G805+G806+G807+G808</f>
        <v>11244.760000000002</v>
      </c>
      <c r="H802" s="10">
        <f>H803+H804+H805+H806+H807+H808</f>
        <v>85.01361</v>
      </c>
      <c r="I802" s="10">
        <f>I803+I804+I805+I806+I807+I808</f>
        <v>385.6</v>
      </c>
      <c r="J802" s="10">
        <f>J803+J804+J805+J806+J807+J808</f>
        <v>-69.010000000000048</v>
      </c>
      <c r="K802" s="10">
        <f t="shared" ref="K802:Q802" si="389">K803+K804+K805+K806+K807+K808</f>
        <v>0</v>
      </c>
      <c r="L802" s="10">
        <f t="shared" si="389"/>
        <v>-316.58999999999997</v>
      </c>
      <c r="M802" s="10">
        <f t="shared" si="389"/>
        <v>0</v>
      </c>
      <c r="N802" s="309">
        <f t="shared" si="389"/>
        <v>0</v>
      </c>
      <c r="O802" s="310">
        <f t="shared" si="389"/>
        <v>11329.77361</v>
      </c>
      <c r="P802" s="277">
        <f t="shared" si="389"/>
        <v>1.4210854715202004E-13</v>
      </c>
      <c r="Q802" s="277">
        <f t="shared" si="389"/>
        <v>11329.77361</v>
      </c>
    </row>
    <row r="803" spans="1:17" hidden="1">
      <c r="A803" s="17" t="s">
        <v>33</v>
      </c>
      <c r="B803" s="18" t="s">
        <v>30</v>
      </c>
      <c r="C803" s="18" t="s">
        <v>211</v>
      </c>
      <c r="D803" s="18" t="s">
        <v>25</v>
      </c>
      <c r="E803" s="18" t="s">
        <v>691</v>
      </c>
      <c r="F803" s="27" t="s">
        <v>209</v>
      </c>
      <c r="G803" s="28">
        <v>7361.77</v>
      </c>
      <c r="H803" s="29"/>
      <c r="I803" s="30"/>
      <c r="J803" s="30"/>
      <c r="K803" s="30"/>
      <c r="L803" s="30"/>
      <c r="M803" s="30"/>
      <c r="N803" s="126"/>
      <c r="O803" s="311">
        <f t="shared" si="364"/>
        <v>7361.77</v>
      </c>
      <c r="P803" s="287">
        <f t="shared" si="376"/>
        <v>0</v>
      </c>
      <c r="Q803" s="308">
        <v>7361.77</v>
      </c>
    </row>
    <row r="804" spans="1:17" hidden="1">
      <c r="A804" s="31" t="s">
        <v>38</v>
      </c>
      <c r="B804" s="18" t="s">
        <v>30</v>
      </c>
      <c r="C804" s="18" t="s">
        <v>211</v>
      </c>
      <c r="D804" s="18" t="s">
        <v>25</v>
      </c>
      <c r="E804" s="18" t="s">
        <v>691</v>
      </c>
      <c r="F804" s="27" t="s">
        <v>83</v>
      </c>
      <c r="G804" s="28">
        <v>245.68</v>
      </c>
      <c r="H804" s="29"/>
      <c r="I804" s="30">
        <v>10.6</v>
      </c>
      <c r="J804" s="30"/>
      <c r="K804" s="30"/>
      <c r="L804" s="30"/>
      <c r="M804" s="30"/>
      <c r="N804" s="126"/>
      <c r="O804" s="311">
        <f t="shared" si="364"/>
        <v>256.28000000000003</v>
      </c>
      <c r="P804" s="287">
        <f t="shared" si="376"/>
        <v>-113.09670000000003</v>
      </c>
      <c r="Q804" s="308">
        <v>143.1833</v>
      </c>
    </row>
    <row r="805" spans="1:17" ht="25.5" hidden="1">
      <c r="A805" s="31" t="s">
        <v>44</v>
      </c>
      <c r="B805" s="18" t="s">
        <v>30</v>
      </c>
      <c r="C805" s="18" t="s">
        <v>211</v>
      </c>
      <c r="D805" s="18" t="s">
        <v>25</v>
      </c>
      <c r="E805" s="18" t="s">
        <v>691</v>
      </c>
      <c r="F805" s="27" t="s">
        <v>45</v>
      </c>
      <c r="G805" s="28">
        <v>109.78</v>
      </c>
      <c r="H805" s="29"/>
      <c r="I805" s="30">
        <f>29.302+215.6</f>
        <v>244.90199999999999</v>
      </c>
      <c r="J805" s="30">
        <f>-215.6+500</f>
        <v>284.39999999999998</v>
      </c>
      <c r="K805" s="30"/>
      <c r="L805" s="30"/>
      <c r="M805" s="30"/>
      <c r="N805" s="126"/>
      <c r="O805" s="311">
        <f t="shared" si="364"/>
        <v>639.08199999999999</v>
      </c>
      <c r="P805" s="287">
        <f t="shared" si="376"/>
        <v>119.62</v>
      </c>
      <c r="Q805" s="308">
        <v>758.702</v>
      </c>
    </row>
    <row r="806" spans="1:17" s="23" customFormat="1" ht="53.25" hidden="1" customHeight="1">
      <c r="A806" s="31" t="s">
        <v>46</v>
      </c>
      <c r="B806" s="18" t="s">
        <v>30</v>
      </c>
      <c r="C806" s="18" t="s">
        <v>211</v>
      </c>
      <c r="D806" s="18" t="s">
        <v>25</v>
      </c>
      <c r="E806" s="18" t="s">
        <v>691</v>
      </c>
      <c r="F806" s="27" t="s">
        <v>47</v>
      </c>
      <c r="G806" s="28">
        <f>3248.83+150</f>
        <v>3398.83</v>
      </c>
      <c r="H806" s="107">
        <v>85.01361</v>
      </c>
      <c r="I806" s="108">
        <f>-39.902+170-23</f>
        <v>107.09800000000001</v>
      </c>
      <c r="J806" s="108">
        <f>316.59-170-500</f>
        <v>-353.41</v>
      </c>
      <c r="K806" s="108"/>
      <c r="L806" s="30">
        <v>-316.58999999999997</v>
      </c>
      <c r="M806" s="30"/>
      <c r="N806" s="126"/>
      <c r="O806" s="311">
        <f t="shared" si="364"/>
        <v>2920.9416099999999</v>
      </c>
      <c r="P806" s="287">
        <f t="shared" si="376"/>
        <v>-6.5232999999998356</v>
      </c>
      <c r="Q806" s="308">
        <v>2914.41831</v>
      </c>
    </row>
    <row r="807" spans="1:17" hidden="1">
      <c r="A807" s="33" t="s">
        <v>48</v>
      </c>
      <c r="B807" s="18" t="s">
        <v>30</v>
      </c>
      <c r="C807" s="18" t="s">
        <v>211</v>
      </c>
      <c r="D807" s="18" t="s">
        <v>25</v>
      </c>
      <c r="E807" s="18" t="s">
        <v>691</v>
      </c>
      <c r="F807" s="27" t="s">
        <v>49</v>
      </c>
      <c r="G807" s="28">
        <v>128.69999999999999</v>
      </c>
      <c r="H807" s="29"/>
      <c r="I807" s="30"/>
      <c r="J807" s="30"/>
      <c r="K807" s="30"/>
      <c r="L807" s="30"/>
      <c r="M807" s="30"/>
      <c r="N807" s="126"/>
      <c r="O807" s="311">
        <f t="shared" si="364"/>
        <v>128.69999999999999</v>
      </c>
      <c r="P807" s="287">
        <f t="shared" si="376"/>
        <v>0</v>
      </c>
      <c r="Q807" s="308">
        <v>128.69999999999999</v>
      </c>
    </row>
    <row r="808" spans="1:17" s="23" customFormat="1" hidden="1">
      <c r="A808" s="33" t="s">
        <v>50</v>
      </c>
      <c r="B808" s="18" t="s">
        <v>30</v>
      </c>
      <c r="C808" s="18" t="s">
        <v>211</v>
      </c>
      <c r="D808" s="18" t="s">
        <v>25</v>
      </c>
      <c r="E808" s="18" t="s">
        <v>691</v>
      </c>
      <c r="F808" s="27" t="s">
        <v>51</v>
      </c>
      <c r="G808" s="28"/>
      <c r="H808" s="29"/>
      <c r="I808" s="30">
        <v>23</v>
      </c>
      <c r="J808" s="30"/>
      <c r="K808" s="30"/>
      <c r="L808" s="30"/>
      <c r="M808" s="30"/>
      <c r="N808" s="126"/>
      <c r="O808" s="311">
        <f t="shared" si="364"/>
        <v>23</v>
      </c>
      <c r="P808" s="287">
        <f t="shared" si="376"/>
        <v>0</v>
      </c>
      <c r="Q808" s="308">
        <v>23</v>
      </c>
    </row>
    <row r="809" spans="1:17" ht="51" hidden="1">
      <c r="A809" s="130" t="s">
        <v>692</v>
      </c>
      <c r="B809" s="21" t="s">
        <v>30</v>
      </c>
      <c r="C809" s="21" t="s">
        <v>211</v>
      </c>
      <c r="D809" s="21" t="s">
        <v>25</v>
      </c>
      <c r="E809" s="21" t="s">
        <v>693</v>
      </c>
      <c r="F809" s="21"/>
      <c r="G809" s="22">
        <f>G810</f>
        <v>1036.5</v>
      </c>
      <c r="H809" s="22">
        <f>H810</f>
        <v>0</v>
      </c>
      <c r="I809" s="22">
        <f>I810</f>
        <v>0</v>
      </c>
      <c r="J809" s="22">
        <f>J810</f>
        <v>0</v>
      </c>
      <c r="K809" s="22">
        <f t="shared" ref="K809:Q809" si="390">K810</f>
        <v>0</v>
      </c>
      <c r="L809" s="22">
        <f t="shared" si="390"/>
        <v>316.58999999999997</v>
      </c>
      <c r="M809" s="22">
        <f t="shared" si="390"/>
        <v>0</v>
      </c>
      <c r="N809" s="309">
        <f t="shared" si="390"/>
        <v>0</v>
      </c>
      <c r="O809" s="310">
        <f t="shared" si="390"/>
        <v>1353.09</v>
      </c>
      <c r="P809" s="142">
        <f t="shared" si="390"/>
        <v>0</v>
      </c>
      <c r="Q809" s="142">
        <f t="shared" si="390"/>
        <v>1353.09</v>
      </c>
    </row>
    <row r="810" spans="1:17" s="23" customFormat="1" hidden="1">
      <c r="A810" s="31" t="s">
        <v>46</v>
      </c>
      <c r="B810" s="27" t="s">
        <v>30</v>
      </c>
      <c r="C810" s="27" t="s">
        <v>211</v>
      </c>
      <c r="D810" s="27" t="s">
        <v>25</v>
      </c>
      <c r="E810" s="27" t="s">
        <v>693</v>
      </c>
      <c r="F810" s="27" t="s">
        <v>47</v>
      </c>
      <c r="G810" s="28">
        <v>1036.5</v>
      </c>
      <c r="H810" s="29"/>
      <c r="I810" s="30"/>
      <c r="J810" s="30"/>
      <c r="K810" s="30"/>
      <c r="L810" s="30">
        <v>316.58999999999997</v>
      </c>
      <c r="M810" s="30"/>
      <c r="N810" s="126"/>
      <c r="O810" s="311">
        <f t="shared" si="364"/>
        <v>1353.09</v>
      </c>
      <c r="P810" s="287">
        <f t="shared" si="376"/>
        <v>0</v>
      </c>
      <c r="Q810" s="308">
        <v>1353.09</v>
      </c>
    </row>
    <row r="811" spans="1:17" hidden="1">
      <c r="A811" s="130" t="s">
        <v>694</v>
      </c>
      <c r="B811" s="21" t="s">
        <v>30</v>
      </c>
      <c r="C811" s="21" t="s">
        <v>211</v>
      </c>
      <c r="D811" s="21" t="s">
        <v>25</v>
      </c>
      <c r="E811" s="21" t="s">
        <v>695</v>
      </c>
      <c r="F811" s="21"/>
      <c r="G811" s="22">
        <f>G812</f>
        <v>300</v>
      </c>
      <c r="H811" s="22">
        <f>H812</f>
        <v>0</v>
      </c>
      <c r="I811" s="22">
        <f>I812</f>
        <v>0</v>
      </c>
      <c r="J811" s="22">
        <f>J812</f>
        <v>0</v>
      </c>
      <c r="K811" s="22">
        <f t="shared" ref="K811:Q811" si="391">K812</f>
        <v>0</v>
      </c>
      <c r="L811" s="22">
        <f t="shared" si="391"/>
        <v>0</v>
      </c>
      <c r="M811" s="22">
        <f t="shared" si="391"/>
        <v>0</v>
      </c>
      <c r="N811" s="309">
        <f t="shared" si="391"/>
        <v>0</v>
      </c>
      <c r="O811" s="310">
        <f t="shared" si="391"/>
        <v>300</v>
      </c>
      <c r="P811" s="142">
        <f t="shared" si="391"/>
        <v>0</v>
      </c>
      <c r="Q811" s="142">
        <f t="shared" si="391"/>
        <v>300</v>
      </c>
    </row>
    <row r="812" spans="1:17" s="23" customFormat="1" hidden="1">
      <c r="A812" s="33" t="s">
        <v>46</v>
      </c>
      <c r="B812" s="27" t="s">
        <v>30</v>
      </c>
      <c r="C812" s="27" t="s">
        <v>211</v>
      </c>
      <c r="D812" s="27" t="s">
        <v>25</v>
      </c>
      <c r="E812" s="27" t="s">
        <v>695</v>
      </c>
      <c r="F812" s="27" t="s">
        <v>47</v>
      </c>
      <c r="G812" s="28">
        <v>300</v>
      </c>
      <c r="H812" s="29"/>
      <c r="I812" s="30"/>
      <c r="J812" s="30"/>
      <c r="K812" s="30"/>
      <c r="L812" s="30"/>
      <c r="M812" s="30"/>
      <c r="N812" s="126"/>
      <c r="O812" s="311">
        <f t="shared" si="364"/>
        <v>300</v>
      </c>
      <c r="P812" s="287">
        <f t="shared" si="376"/>
        <v>0</v>
      </c>
      <c r="Q812" s="308">
        <v>300</v>
      </c>
    </row>
    <row r="813" spans="1:17" hidden="1">
      <c r="A813" s="130" t="s">
        <v>696</v>
      </c>
      <c r="B813" s="21" t="s">
        <v>30</v>
      </c>
      <c r="C813" s="21" t="s">
        <v>211</v>
      </c>
      <c r="D813" s="21" t="s">
        <v>25</v>
      </c>
      <c r="E813" s="21" t="s">
        <v>697</v>
      </c>
      <c r="F813" s="21"/>
      <c r="G813" s="22">
        <f>G814</f>
        <v>400</v>
      </c>
      <c r="H813" s="22">
        <f>H814</f>
        <v>0</v>
      </c>
      <c r="I813" s="22">
        <f>I814</f>
        <v>0</v>
      </c>
      <c r="J813" s="22">
        <f>J814</f>
        <v>120</v>
      </c>
      <c r="K813" s="22">
        <f t="shared" ref="K813:Q813" si="392">K814</f>
        <v>0</v>
      </c>
      <c r="L813" s="22">
        <f t="shared" si="392"/>
        <v>0</v>
      </c>
      <c r="M813" s="22">
        <f t="shared" si="392"/>
        <v>0</v>
      </c>
      <c r="N813" s="309">
        <f t="shared" si="392"/>
        <v>0</v>
      </c>
      <c r="O813" s="310">
        <f t="shared" si="392"/>
        <v>520</v>
      </c>
      <c r="P813" s="142">
        <f t="shared" si="392"/>
        <v>0</v>
      </c>
      <c r="Q813" s="142">
        <f t="shared" si="392"/>
        <v>520</v>
      </c>
    </row>
    <row r="814" spans="1:17" s="23" customFormat="1" hidden="1">
      <c r="A814" s="33" t="s">
        <v>46</v>
      </c>
      <c r="B814" s="27" t="s">
        <v>30</v>
      </c>
      <c r="C814" s="27" t="s">
        <v>211</v>
      </c>
      <c r="D814" s="27" t="s">
        <v>25</v>
      </c>
      <c r="E814" s="27" t="s">
        <v>697</v>
      </c>
      <c r="F814" s="27" t="s">
        <v>47</v>
      </c>
      <c r="G814" s="28">
        <v>400</v>
      </c>
      <c r="H814" s="29"/>
      <c r="I814" s="30"/>
      <c r="J814" s="30">
        <v>120</v>
      </c>
      <c r="K814" s="30"/>
      <c r="L814" s="30"/>
      <c r="M814" s="30"/>
      <c r="N814" s="126"/>
      <c r="O814" s="311">
        <f t="shared" si="364"/>
        <v>520</v>
      </c>
      <c r="P814" s="287">
        <f t="shared" si="376"/>
        <v>0</v>
      </c>
      <c r="Q814" s="308">
        <v>520</v>
      </c>
    </row>
    <row r="815" spans="1:17" ht="51" hidden="1">
      <c r="A815" s="55" t="s">
        <v>698</v>
      </c>
      <c r="B815" s="21" t="s">
        <v>30</v>
      </c>
      <c r="C815" s="21" t="s">
        <v>211</v>
      </c>
      <c r="D815" s="21" t="s">
        <v>25</v>
      </c>
      <c r="E815" s="21" t="s">
        <v>699</v>
      </c>
      <c r="F815" s="21"/>
      <c r="G815" s="22">
        <f>G816</f>
        <v>0</v>
      </c>
      <c r="H815" s="22">
        <f>H816</f>
        <v>0</v>
      </c>
      <c r="I815" s="22">
        <f>I816</f>
        <v>0</v>
      </c>
      <c r="J815" s="22">
        <f>J816</f>
        <v>33.6</v>
      </c>
      <c r="K815" s="22">
        <f t="shared" ref="K815:Q815" si="393">K816</f>
        <v>0</v>
      </c>
      <c r="L815" s="22">
        <f t="shared" si="393"/>
        <v>0</v>
      </c>
      <c r="M815" s="22">
        <f t="shared" si="393"/>
        <v>0</v>
      </c>
      <c r="N815" s="309">
        <f t="shared" si="393"/>
        <v>0</v>
      </c>
      <c r="O815" s="310">
        <f t="shared" si="393"/>
        <v>33.6</v>
      </c>
      <c r="P815" s="142">
        <f t="shared" si="393"/>
        <v>0</v>
      </c>
      <c r="Q815" s="142">
        <f t="shared" si="393"/>
        <v>33.6</v>
      </c>
    </row>
    <row r="816" spans="1:17" s="23" customFormat="1" ht="25.5" hidden="1">
      <c r="A816" s="31" t="s">
        <v>44</v>
      </c>
      <c r="B816" s="27" t="s">
        <v>30</v>
      </c>
      <c r="C816" s="27" t="s">
        <v>211</v>
      </c>
      <c r="D816" s="27" t="s">
        <v>25</v>
      </c>
      <c r="E816" s="27" t="s">
        <v>699</v>
      </c>
      <c r="F816" s="27" t="s">
        <v>45</v>
      </c>
      <c r="G816" s="28"/>
      <c r="H816" s="29"/>
      <c r="I816" s="30"/>
      <c r="J816" s="30">
        <v>33.6</v>
      </c>
      <c r="K816" s="30"/>
      <c r="L816" s="30"/>
      <c r="M816" s="30"/>
      <c r="N816" s="126"/>
      <c r="O816" s="311">
        <f t="shared" si="364"/>
        <v>33.6</v>
      </c>
      <c r="P816" s="287">
        <f t="shared" si="376"/>
        <v>0</v>
      </c>
      <c r="Q816" s="308">
        <v>33.6</v>
      </c>
    </row>
    <row r="817" spans="1:17" ht="51" hidden="1">
      <c r="A817" s="55" t="s">
        <v>700</v>
      </c>
      <c r="B817" s="21" t="s">
        <v>30</v>
      </c>
      <c r="C817" s="21" t="s">
        <v>211</v>
      </c>
      <c r="D817" s="21" t="s">
        <v>25</v>
      </c>
      <c r="E817" s="21" t="s">
        <v>701</v>
      </c>
      <c r="F817" s="21"/>
      <c r="G817" s="22">
        <f>G818</f>
        <v>0</v>
      </c>
      <c r="H817" s="22">
        <f>H818</f>
        <v>0</v>
      </c>
      <c r="I817" s="22">
        <f>I818</f>
        <v>0</v>
      </c>
      <c r="J817" s="22">
        <f>J818</f>
        <v>67</v>
      </c>
      <c r="K817" s="22">
        <f t="shared" ref="K817:Q817" si="394">K818</f>
        <v>0</v>
      </c>
      <c r="L817" s="22">
        <f t="shared" si="394"/>
        <v>0</v>
      </c>
      <c r="M817" s="22">
        <f t="shared" si="394"/>
        <v>0</v>
      </c>
      <c r="N817" s="309">
        <f t="shared" si="394"/>
        <v>0</v>
      </c>
      <c r="O817" s="310">
        <f t="shared" si="394"/>
        <v>67</v>
      </c>
      <c r="P817" s="142">
        <f t="shared" si="394"/>
        <v>0</v>
      </c>
      <c r="Q817" s="142">
        <f t="shared" si="394"/>
        <v>67</v>
      </c>
    </row>
    <row r="818" spans="1:17" s="23" customFormat="1" ht="25.5" hidden="1">
      <c r="A818" s="31" t="s">
        <v>44</v>
      </c>
      <c r="B818" s="27" t="s">
        <v>30</v>
      </c>
      <c r="C818" s="27" t="s">
        <v>211</v>
      </c>
      <c r="D818" s="27" t="s">
        <v>25</v>
      </c>
      <c r="E818" s="27" t="s">
        <v>701</v>
      </c>
      <c r="F818" s="27" t="s">
        <v>45</v>
      </c>
      <c r="G818" s="28"/>
      <c r="H818" s="29"/>
      <c r="I818" s="30"/>
      <c r="J818" s="30">
        <v>67</v>
      </c>
      <c r="K818" s="30"/>
      <c r="L818" s="30"/>
      <c r="M818" s="30"/>
      <c r="N818" s="126"/>
      <c r="O818" s="311">
        <f t="shared" si="364"/>
        <v>67</v>
      </c>
      <c r="P818" s="287">
        <f t="shared" si="376"/>
        <v>0</v>
      </c>
      <c r="Q818" s="308">
        <v>67</v>
      </c>
    </row>
    <row r="819" spans="1:17" ht="38.25" hidden="1">
      <c r="A819" s="55" t="s">
        <v>702</v>
      </c>
      <c r="B819" s="21" t="s">
        <v>30</v>
      </c>
      <c r="C819" s="21" t="s">
        <v>211</v>
      </c>
      <c r="D819" s="21" t="s">
        <v>25</v>
      </c>
      <c r="E819" s="21" t="s">
        <v>703</v>
      </c>
      <c r="F819" s="21"/>
      <c r="G819" s="22">
        <f>G820</f>
        <v>0</v>
      </c>
      <c r="H819" s="22">
        <f>H820</f>
        <v>0</v>
      </c>
      <c r="I819" s="22">
        <f>I820</f>
        <v>0</v>
      </c>
      <c r="J819" s="22">
        <f>J820</f>
        <v>50</v>
      </c>
      <c r="K819" s="22">
        <f t="shared" ref="K819:Q819" si="395">K820</f>
        <v>0</v>
      </c>
      <c r="L819" s="22">
        <f t="shared" si="395"/>
        <v>0</v>
      </c>
      <c r="M819" s="22">
        <f t="shared" si="395"/>
        <v>0</v>
      </c>
      <c r="N819" s="309">
        <f t="shared" si="395"/>
        <v>0</v>
      </c>
      <c r="O819" s="310">
        <f t="shared" si="395"/>
        <v>50</v>
      </c>
      <c r="P819" s="142">
        <f t="shared" si="395"/>
        <v>0</v>
      </c>
      <c r="Q819" s="142">
        <f t="shared" si="395"/>
        <v>50</v>
      </c>
    </row>
    <row r="820" spans="1:17" s="23" customFormat="1" hidden="1">
      <c r="A820" s="33" t="s">
        <v>46</v>
      </c>
      <c r="B820" s="27" t="s">
        <v>30</v>
      </c>
      <c r="C820" s="27" t="s">
        <v>211</v>
      </c>
      <c r="D820" s="27" t="s">
        <v>25</v>
      </c>
      <c r="E820" s="27" t="s">
        <v>703</v>
      </c>
      <c r="F820" s="27" t="s">
        <v>47</v>
      </c>
      <c r="G820" s="28"/>
      <c r="H820" s="29"/>
      <c r="I820" s="30"/>
      <c r="J820" s="30">
        <v>50</v>
      </c>
      <c r="K820" s="30"/>
      <c r="L820" s="30"/>
      <c r="M820" s="30"/>
      <c r="N820" s="126"/>
      <c r="O820" s="311">
        <f t="shared" ref="O820:O886" si="396">I820+H820+G820+J820+K820+L820+M820+N820</f>
        <v>50</v>
      </c>
      <c r="P820" s="287">
        <f t="shared" si="376"/>
        <v>0</v>
      </c>
      <c r="Q820" s="308">
        <v>50</v>
      </c>
    </row>
    <row r="821" spans="1:17" hidden="1">
      <c r="A821" s="55" t="s">
        <v>704</v>
      </c>
      <c r="B821" s="21" t="s">
        <v>30</v>
      </c>
      <c r="C821" s="21" t="s">
        <v>211</v>
      </c>
      <c r="D821" s="21" t="s">
        <v>25</v>
      </c>
      <c r="E821" s="21" t="s">
        <v>705</v>
      </c>
      <c r="F821" s="21"/>
      <c r="G821" s="22">
        <f>G822</f>
        <v>0</v>
      </c>
      <c r="H821" s="22">
        <f>H822</f>
        <v>0</v>
      </c>
      <c r="I821" s="22">
        <f>I822</f>
        <v>0</v>
      </c>
      <c r="J821" s="22">
        <f>J822</f>
        <v>115</v>
      </c>
      <c r="K821" s="22">
        <f t="shared" ref="K821:Q821" si="397">K822</f>
        <v>0</v>
      </c>
      <c r="L821" s="22">
        <f t="shared" si="397"/>
        <v>0</v>
      </c>
      <c r="M821" s="22">
        <f t="shared" si="397"/>
        <v>0</v>
      </c>
      <c r="N821" s="309">
        <f t="shared" si="397"/>
        <v>0</v>
      </c>
      <c r="O821" s="310">
        <f t="shared" si="397"/>
        <v>115</v>
      </c>
      <c r="P821" s="142">
        <f t="shared" si="397"/>
        <v>0</v>
      </c>
      <c r="Q821" s="142">
        <f t="shared" si="397"/>
        <v>115</v>
      </c>
    </row>
    <row r="822" spans="1:17" s="23" customFormat="1" hidden="1">
      <c r="A822" s="33" t="s">
        <v>46</v>
      </c>
      <c r="B822" s="27" t="s">
        <v>30</v>
      </c>
      <c r="C822" s="27" t="s">
        <v>211</v>
      </c>
      <c r="D822" s="27" t="s">
        <v>25</v>
      </c>
      <c r="E822" s="27" t="s">
        <v>705</v>
      </c>
      <c r="F822" s="27" t="s">
        <v>47</v>
      </c>
      <c r="G822" s="28"/>
      <c r="H822" s="29"/>
      <c r="I822" s="30"/>
      <c r="J822" s="30">
        <v>115</v>
      </c>
      <c r="K822" s="30"/>
      <c r="L822" s="30"/>
      <c r="M822" s="30"/>
      <c r="N822" s="126"/>
      <c r="O822" s="311">
        <f t="shared" si="396"/>
        <v>115</v>
      </c>
      <c r="P822" s="287">
        <f t="shared" si="376"/>
        <v>0</v>
      </c>
      <c r="Q822" s="308">
        <v>115</v>
      </c>
    </row>
    <row r="823" spans="1:17">
      <c r="A823" s="531" t="s">
        <v>1109</v>
      </c>
      <c r="B823" s="466" t="s">
        <v>30</v>
      </c>
      <c r="C823" s="466" t="s">
        <v>211</v>
      </c>
      <c r="D823" s="466" t="s">
        <v>25</v>
      </c>
      <c r="E823" s="466" t="s">
        <v>1110</v>
      </c>
      <c r="F823" s="466"/>
      <c r="G823" s="467">
        <f>G824</f>
        <v>0</v>
      </c>
      <c r="H823" s="467">
        <f t="shared" ref="H823:Q823" si="398">H824</f>
        <v>0</v>
      </c>
      <c r="I823" s="467">
        <f t="shared" si="398"/>
        <v>0</v>
      </c>
      <c r="J823" s="467">
        <f t="shared" si="398"/>
        <v>0</v>
      </c>
      <c r="K823" s="467">
        <f t="shared" si="398"/>
        <v>0</v>
      </c>
      <c r="L823" s="467">
        <f t="shared" si="398"/>
        <v>0</v>
      </c>
      <c r="M823" s="468">
        <f t="shared" si="398"/>
        <v>0</v>
      </c>
      <c r="N823" s="413">
        <f t="shared" si="398"/>
        <v>0</v>
      </c>
      <c r="O823" s="89">
        <f t="shared" si="398"/>
        <v>0</v>
      </c>
      <c r="P823" s="475">
        <f t="shared" si="398"/>
        <v>104.1</v>
      </c>
      <c r="Q823" s="468">
        <f t="shared" si="398"/>
        <v>104.1</v>
      </c>
    </row>
    <row r="824" spans="1:17" s="23" customFormat="1">
      <c r="A824" s="394" t="s">
        <v>46</v>
      </c>
      <c r="B824" s="390" t="s">
        <v>30</v>
      </c>
      <c r="C824" s="390" t="s">
        <v>211</v>
      </c>
      <c r="D824" s="390" t="s">
        <v>25</v>
      </c>
      <c r="E824" s="390" t="s">
        <v>1110</v>
      </c>
      <c r="F824" s="390" t="s">
        <v>47</v>
      </c>
      <c r="G824" s="67"/>
      <c r="H824" s="114"/>
      <c r="I824" s="95"/>
      <c r="J824" s="95"/>
      <c r="K824" s="95"/>
      <c r="L824" s="95"/>
      <c r="M824" s="497"/>
      <c r="N824" s="418"/>
      <c r="O824" s="378"/>
      <c r="P824" s="541">
        <v>104.1</v>
      </c>
      <c r="Q824" s="497">
        <f>P824</f>
        <v>104.1</v>
      </c>
    </row>
    <row r="825" spans="1:17" ht="33.75">
      <c r="A825" s="540" t="s">
        <v>706</v>
      </c>
      <c r="B825" s="389" t="s">
        <v>30</v>
      </c>
      <c r="C825" s="389" t="s">
        <v>211</v>
      </c>
      <c r="D825" s="389" t="s">
        <v>25</v>
      </c>
      <c r="E825" s="389" t="s">
        <v>707</v>
      </c>
      <c r="F825" s="389"/>
      <c r="G825" s="112">
        <f>G826</f>
        <v>0</v>
      </c>
      <c r="H825" s="112">
        <f t="shared" ref="H825:Q825" si="399">H826</f>
        <v>0</v>
      </c>
      <c r="I825" s="112">
        <f t="shared" si="399"/>
        <v>0</v>
      </c>
      <c r="J825" s="112">
        <f t="shared" si="399"/>
        <v>0</v>
      </c>
      <c r="K825" s="112">
        <f t="shared" si="399"/>
        <v>0</v>
      </c>
      <c r="L825" s="112">
        <f t="shared" si="399"/>
        <v>107</v>
      </c>
      <c r="M825" s="469">
        <f t="shared" si="399"/>
        <v>0</v>
      </c>
      <c r="N825" s="413">
        <f t="shared" si="399"/>
        <v>0</v>
      </c>
      <c r="O825" s="283">
        <f t="shared" si="399"/>
        <v>107</v>
      </c>
      <c r="P825" s="515">
        <f t="shared" si="399"/>
        <v>0</v>
      </c>
      <c r="Q825" s="469">
        <f t="shared" si="399"/>
        <v>107</v>
      </c>
    </row>
    <row r="826" spans="1:17" ht="22.5">
      <c r="A826" s="399" t="s">
        <v>73</v>
      </c>
      <c r="B826" s="390" t="s">
        <v>30</v>
      </c>
      <c r="C826" s="390" t="s">
        <v>211</v>
      </c>
      <c r="D826" s="390" t="s">
        <v>25</v>
      </c>
      <c r="E826" s="390" t="s">
        <v>707</v>
      </c>
      <c r="F826" s="390" t="s">
        <v>74</v>
      </c>
      <c r="G826" s="67"/>
      <c r="H826" s="114"/>
      <c r="I826" s="95"/>
      <c r="J826" s="95"/>
      <c r="K826" s="95"/>
      <c r="L826" s="95">
        <v>107</v>
      </c>
      <c r="M826" s="497"/>
      <c r="N826" s="418"/>
      <c r="O826" s="378">
        <f t="shared" si="396"/>
        <v>107</v>
      </c>
      <c r="P826" s="494">
        <f t="shared" si="376"/>
        <v>0</v>
      </c>
      <c r="Q826" s="497">
        <v>107</v>
      </c>
    </row>
    <row r="827" spans="1:17" ht="56.25">
      <c r="A827" s="403" t="s">
        <v>29</v>
      </c>
      <c r="B827" s="389" t="s">
        <v>30</v>
      </c>
      <c r="C827" s="389" t="s">
        <v>211</v>
      </c>
      <c r="D827" s="389" t="s">
        <v>25</v>
      </c>
      <c r="E827" s="389" t="s">
        <v>32</v>
      </c>
      <c r="F827" s="389"/>
      <c r="G827" s="112">
        <f>G828</f>
        <v>0</v>
      </c>
      <c r="H827" s="112">
        <f t="shared" ref="H827:Q827" si="400">H828</f>
        <v>0</v>
      </c>
      <c r="I827" s="112">
        <f t="shared" si="400"/>
        <v>0</v>
      </c>
      <c r="J827" s="112">
        <f t="shared" si="400"/>
        <v>29.5</v>
      </c>
      <c r="K827" s="112">
        <f t="shared" si="400"/>
        <v>0</v>
      </c>
      <c r="L827" s="112">
        <f t="shared" si="400"/>
        <v>0</v>
      </c>
      <c r="M827" s="469">
        <f t="shared" si="400"/>
        <v>0</v>
      </c>
      <c r="N827" s="413">
        <f t="shared" si="400"/>
        <v>0</v>
      </c>
      <c r="O827" s="283">
        <f t="shared" si="400"/>
        <v>29.5</v>
      </c>
      <c r="P827" s="515">
        <f t="shared" si="400"/>
        <v>-29.5</v>
      </c>
      <c r="Q827" s="469">
        <f t="shared" si="400"/>
        <v>0</v>
      </c>
    </row>
    <row r="828" spans="1:17">
      <c r="A828" s="370" t="s">
        <v>33</v>
      </c>
      <c r="B828" s="390" t="s">
        <v>30</v>
      </c>
      <c r="C828" s="390" t="s">
        <v>211</v>
      </c>
      <c r="D828" s="390" t="s">
        <v>25</v>
      </c>
      <c r="E828" s="390" t="s">
        <v>32</v>
      </c>
      <c r="F828" s="390" t="s">
        <v>209</v>
      </c>
      <c r="G828" s="67"/>
      <c r="H828" s="114"/>
      <c r="I828" s="95"/>
      <c r="J828" s="95">
        <v>29.5</v>
      </c>
      <c r="K828" s="95"/>
      <c r="L828" s="95"/>
      <c r="M828" s="497"/>
      <c r="N828" s="418"/>
      <c r="O828" s="378">
        <f t="shared" si="396"/>
        <v>29.5</v>
      </c>
      <c r="P828" s="494">
        <f t="shared" si="376"/>
        <v>-29.5</v>
      </c>
      <c r="Q828" s="497">
        <v>0</v>
      </c>
    </row>
    <row r="829" spans="1:17" s="23" customFormat="1" ht="56.25">
      <c r="A829" s="403" t="s">
        <v>490</v>
      </c>
      <c r="B829" s="389" t="s">
        <v>30</v>
      </c>
      <c r="C829" s="389" t="s">
        <v>211</v>
      </c>
      <c r="D829" s="389" t="s">
        <v>25</v>
      </c>
      <c r="E829" s="389" t="s">
        <v>491</v>
      </c>
      <c r="F829" s="389"/>
      <c r="G829" s="112">
        <f>G830+G831</f>
        <v>0</v>
      </c>
      <c r="H829" s="112">
        <f t="shared" ref="H829:Q829" si="401">H830+H831</f>
        <v>0</v>
      </c>
      <c r="I829" s="112">
        <f t="shared" si="401"/>
        <v>0</v>
      </c>
      <c r="J829" s="112">
        <f t="shared" si="401"/>
        <v>5865</v>
      </c>
      <c r="K829" s="112">
        <f t="shared" si="401"/>
        <v>0</v>
      </c>
      <c r="L829" s="112">
        <f t="shared" si="401"/>
        <v>0</v>
      </c>
      <c r="M829" s="469">
        <f t="shared" si="401"/>
        <v>0</v>
      </c>
      <c r="N829" s="413">
        <f t="shared" si="401"/>
        <v>0</v>
      </c>
      <c r="O829" s="283">
        <f t="shared" si="401"/>
        <v>5865</v>
      </c>
      <c r="P829" s="515">
        <f t="shared" si="401"/>
        <v>13909.85</v>
      </c>
      <c r="Q829" s="469">
        <f t="shared" si="401"/>
        <v>19774.850000000002</v>
      </c>
    </row>
    <row r="830" spans="1:17">
      <c r="A830" s="370" t="s">
        <v>33</v>
      </c>
      <c r="B830" s="390" t="s">
        <v>30</v>
      </c>
      <c r="C830" s="390" t="s">
        <v>211</v>
      </c>
      <c r="D830" s="390" t="s">
        <v>25</v>
      </c>
      <c r="E830" s="390" t="s">
        <v>491</v>
      </c>
      <c r="F830" s="390" t="s">
        <v>209</v>
      </c>
      <c r="G830" s="67"/>
      <c r="H830" s="114"/>
      <c r="I830" s="95"/>
      <c r="J830" s="95">
        <v>1359</v>
      </c>
      <c r="K830" s="95"/>
      <c r="L830" s="95"/>
      <c r="M830" s="497"/>
      <c r="N830" s="418"/>
      <c r="O830" s="378">
        <f t="shared" si="396"/>
        <v>1359</v>
      </c>
      <c r="P830" s="494">
        <f t="shared" si="376"/>
        <v>1871.24217</v>
      </c>
      <c r="Q830" s="497">
        <v>3230.24217</v>
      </c>
    </row>
    <row r="831" spans="1:17" s="23" customFormat="1" ht="22.5">
      <c r="A831" s="399" t="s">
        <v>73</v>
      </c>
      <c r="B831" s="390" t="s">
        <v>30</v>
      </c>
      <c r="C831" s="390" t="s">
        <v>211</v>
      </c>
      <c r="D831" s="390" t="s">
        <v>25</v>
      </c>
      <c r="E831" s="390" t="s">
        <v>491</v>
      </c>
      <c r="F831" s="390" t="s">
        <v>74</v>
      </c>
      <c r="G831" s="67"/>
      <c r="H831" s="114"/>
      <c r="I831" s="95"/>
      <c r="J831" s="95">
        <v>4506</v>
      </c>
      <c r="K831" s="95"/>
      <c r="L831" s="95"/>
      <c r="M831" s="497"/>
      <c r="N831" s="418"/>
      <c r="O831" s="378">
        <f t="shared" si="396"/>
        <v>4506</v>
      </c>
      <c r="P831" s="494">
        <f t="shared" si="376"/>
        <v>12038.607830000001</v>
      </c>
      <c r="Q831" s="497">
        <v>16544.607830000001</v>
      </c>
    </row>
    <row r="832" spans="1:17">
      <c r="A832" s="388" t="s">
        <v>708</v>
      </c>
      <c r="B832" s="389"/>
      <c r="C832" s="389">
        <v>10</v>
      </c>
      <c r="D832" s="389"/>
      <c r="E832" s="389"/>
      <c r="F832" s="389"/>
      <c r="G832" s="112">
        <f>G833+G838+G850+G882</f>
        <v>78167.799999999988</v>
      </c>
      <c r="H832" s="112">
        <f>H833+H838+H850+H882</f>
        <v>50997.60353</v>
      </c>
      <c r="I832" s="112">
        <f>I833+I838+I850+I882</f>
        <v>0</v>
      </c>
      <c r="J832" s="112">
        <f>J833+J838+J850+J882</f>
        <v>27118.297000000002</v>
      </c>
      <c r="K832" s="112">
        <f t="shared" ref="K832:Q832" si="402">K833+K838+K850+K882</f>
        <v>505.6</v>
      </c>
      <c r="L832" s="112">
        <f t="shared" si="402"/>
        <v>-120.04999999999991</v>
      </c>
      <c r="M832" s="469">
        <f t="shared" si="402"/>
        <v>0</v>
      </c>
      <c r="N832" s="413">
        <f t="shared" si="402"/>
        <v>0</v>
      </c>
      <c r="O832" s="283">
        <f t="shared" si="402"/>
        <v>156669.25052999999</v>
      </c>
      <c r="P832" s="515">
        <f t="shared" si="402"/>
        <v>10562.208999999999</v>
      </c>
      <c r="Q832" s="469">
        <f t="shared" si="402"/>
        <v>167231.45952999996</v>
      </c>
    </row>
    <row r="833" spans="1:17" ht="13.5" thickBot="1">
      <c r="A833" s="511" t="s">
        <v>709</v>
      </c>
      <c r="B833" s="512"/>
      <c r="C833" s="512">
        <v>10</v>
      </c>
      <c r="D833" s="512" t="s">
        <v>25</v>
      </c>
      <c r="E833" s="512"/>
      <c r="F833" s="512"/>
      <c r="G833" s="387">
        <f>G836</f>
        <v>0</v>
      </c>
      <c r="H833" s="387">
        <f t="shared" ref="H833:Q833" si="403">H836</f>
        <v>0</v>
      </c>
      <c r="I833" s="387">
        <f t="shared" si="403"/>
        <v>0</v>
      </c>
      <c r="J833" s="387">
        <f t="shared" si="403"/>
        <v>0</v>
      </c>
      <c r="K833" s="387">
        <f t="shared" si="403"/>
        <v>505.6</v>
      </c>
      <c r="L833" s="387">
        <f t="shared" si="403"/>
        <v>0</v>
      </c>
      <c r="M833" s="513">
        <f t="shared" si="403"/>
        <v>0</v>
      </c>
      <c r="N833" s="413">
        <f t="shared" si="403"/>
        <v>0</v>
      </c>
      <c r="O833" s="89">
        <f t="shared" si="403"/>
        <v>505.6</v>
      </c>
      <c r="P833" s="516">
        <f t="shared" si="403"/>
        <v>0</v>
      </c>
      <c r="Q833" s="513">
        <f t="shared" si="403"/>
        <v>505.6</v>
      </c>
    </row>
    <row r="834" spans="1:17" s="23" customFormat="1" ht="38.25" hidden="1">
      <c r="A834" s="433" t="s">
        <v>710</v>
      </c>
      <c r="B834" s="434" t="s">
        <v>30</v>
      </c>
      <c r="C834" s="461">
        <v>10</v>
      </c>
      <c r="D834" s="434" t="s">
        <v>25</v>
      </c>
      <c r="E834" s="461">
        <v>9997002</v>
      </c>
      <c r="F834" s="434"/>
      <c r="G834" s="435">
        <f>G835</f>
        <v>1008.7</v>
      </c>
      <c r="H834" s="435">
        <f t="shared" ref="H834:Q834" si="404">H835</f>
        <v>0</v>
      </c>
      <c r="I834" s="435">
        <f t="shared" si="404"/>
        <v>0</v>
      </c>
      <c r="J834" s="435">
        <f t="shared" si="404"/>
        <v>0</v>
      </c>
      <c r="K834" s="435">
        <f t="shared" si="404"/>
        <v>0</v>
      </c>
      <c r="L834" s="435">
        <f t="shared" si="404"/>
        <v>0</v>
      </c>
      <c r="M834" s="435">
        <f t="shared" si="404"/>
        <v>0</v>
      </c>
      <c r="N834" s="309">
        <f t="shared" si="404"/>
        <v>0</v>
      </c>
      <c r="O834" s="310">
        <f t="shared" si="404"/>
        <v>1008.7</v>
      </c>
      <c r="P834" s="460">
        <f t="shared" si="404"/>
        <v>112.78503000000001</v>
      </c>
      <c r="Q834" s="460">
        <f t="shared" si="404"/>
        <v>1121.4850300000001</v>
      </c>
    </row>
    <row r="835" spans="1:17" ht="25.5" hidden="1">
      <c r="A835" s="145" t="s">
        <v>711</v>
      </c>
      <c r="B835" s="27" t="s">
        <v>30</v>
      </c>
      <c r="C835" s="146">
        <v>10</v>
      </c>
      <c r="D835" s="27" t="s">
        <v>25</v>
      </c>
      <c r="E835" s="146">
        <v>9997002</v>
      </c>
      <c r="F835" s="27" t="s">
        <v>712</v>
      </c>
      <c r="G835" s="28">
        <v>1008.7</v>
      </c>
      <c r="H835" s="29"/>
      <c r="I835" s="30"/>
      <c r="J835" s="30"/>
      <c r="K835" s="30"/>
      <c r="L835" s="30"/>
      <c r="M835" s="30"/>
      <c r="N835" s="126"/>
      <c r="O835" s="311">
        <f t="shared" si="396"/>
        <v>1008.7</v>
      </c>
      <c r="P835" s="287">
        <f t="shared" si="376"/>
        <v>112.78503000000001</v>
      </c>
      <c r="Q835" s="308">
        <v>1121.4850300000001</v>
      </c>
    </row>
    <row r="836" spans="1:17" s="23" customFormat="1" ht="22.5">
      <c r="A836" s="496" t="s">
        <v>713</v>
      </c>
      <c r="B836" s="466" t="s">
        <v>30</v>
      </c>
      <c r="C836" s="542">
        <v>10</v>
      </c>
      <c r="D836" s="466" t="s">
        <v>25</v>
      </c>
      <c r="E836" s="542">
        <v>9503301</v>
      </c>
      <c r="F836" s="466"/>
      <c r="G836" s="467">
        <f>G837</f>
        <v>0</v>
      </c>
      <c r="H836" s="467">
        <f t="shared" ref="H836:Q836" si="405">H837</f>
        <v>0</v>
      </c>
      <c r="I836" s="467">
        <f t="shared" si="405"/>
        <v>0</v>
      </c>
      <c r="J836" s="467">
        <f t="shared" si="405"/>
        <v>0</v>
      </c>
      <c r="K836" s="467">
        <f t="shared" si="405"/>
        <v>505.6</v>
      </c>
      <c r="L836" s="467">
        <f t="shared" si="405"/>
        <v>0</v>
      </c>
      <c r="M836" s="468">
        <f t="shared" si="405"/>
        <v>0</v>
      </c>
      <c r="N836" s="413">
        <f t="shared" si="405"/>
        <v>0</v>
      </c>
      <c r="O836" s="283">
        <f t="shared" si="405"/>
        <v>505.6</v>
      </c>
      <c r="P836" s="534">
        <f t="shared" si="405"/>
        <v>0</v>
      </c>
      <c r="Q836" s="468">
        <f t="shared" si="405"/>
        <v>505.6</v>
      </c>
    </row>
    <row r="837" spans="1:17" ht="22.5">
      <c r="A837" s="543" t="s">
        <v>711</v>
      </c>
      <c r="B837" s="390" t="s">
        <v>30</v>
      </c>
      <c r="C837" s="407">
        <v>10</v>
      </c>
      <c r="D837" s="390" t="s">
        <v>25</v>
      </c>
      <c r="E837" s="407">
        <v>9503301</v>
      </c>
      <c r="F837" s="390" t="s">
        <v>712</v>
      </c>
      <c r="G837" s="67"/>
      <c r="H837" s="114"/>
      <c r="I837" s="95"/>
      <c r="J837" s="95"/>
      <c r="K837" s="95">
        <v>505.6</v>
      </c>
      <c r="L837" s="95"/>
      <c r="M837" s="497"/>
      <c r="N837" s="418"/>
      <c r="O837" s="378">
        <f t="shared" si="396"/>
        <v>505.6</v>
      </c>
      <c r="P837" s="494">
        <f t="shared" ref="P837:P902" si="406">Q837-O837</f>
        <v>0</v>
      </c>
      <c r="Q837" s="497">
        <v>505.6</v>
      </c>
    </row>
    <row r="838" spans="1:17" ht="13.5" thickBot="1">
      <c r="A838" s="539" t="s">
        <v>714</v>
      </c>
      <c r="B838" s="471"/>
      <c r="C838" s="544">
        <v>10</v>
      </c>
      <c r="D838" s="512" t="s">
        <v>127</v>
      </c>
      <c r="E838" s="545"/>
      <c r="F838" s="471"/>
      <c r="G838" s="546">
        <f>G843+G845</f>
        <v>0</v>
      </c>
      <c r="H838" s="546">
        <f t="shared" ref="H838:Q838" si="407">H843+H845</f>
        <v>1400.0067300000001</v>
      </c>
      <c r="I838" s="546">
        <f t="shared" si="407"/>
        <v>0</v>
      </c>
      <c r="J838" s="546">
        <f t="shared" si="407"/>
        <v>0</v>
      </c>
      <c r="K838" s="546">
        <f t="shared" si="407"/>
        <v>0</v>
      </c>
      <c r="L838" s="546">
        <f t="shared" si="407"/>
        <v>0</v>
      </c>
      <c r="M838" s="547">
        <f t="shared" si="407"/>
        <v>0</v>
      </c>
      <c r="N838" s="415">
        <f t="shared" si="407"/>
        <v>0</v>
      </c>
      <c r="O838" s="379">
        <f t="shared" si="407"/>
        <v>1400.0067300000001</v>
      </c>
      <c r="P838" s="548">
        <f t="shared" si="407"/>
        <v>9827.982</v>
      </c>
      <c r="Q838" s="547">
        <f t="shared" si="407"/>
        <v>11227.988730000001</v>
      </c>
    </row>
    <row r="839" spans="1:17" hidden="1">
      <c r="A839" s="436" t="s">
        <v>715</v>
      </c>
      <c r="B839" s="434" t="s">
        <v>30</v>
      </c>
      <c r="C839" s="461">
        <v>10</v>
      </c>
      <c r="D839" s="434" t="s">
        <v>127</v>
      </c>
      <c r="E839" s="461">
        <v>9997006</v>
      </c>
      <c r="F839" s="434"/>
      <c r="G839" s="435">
        <f>G840</f>
        <v>40.6</v>
      </c>
      <c r="H839" s="435">
        <f>H840</f>
        <v>0</v>
      </c>
      <c r="I839" s="435">
        <f>I840</f>
        <v>0</v>
      </c>
      <c r="J839" s="435">
        <f>J840</f>
        <v>0</v>
      </c>
      <c r="K839" s="435">
        <f t="shared" ref="K839:Q839" si="408">K840</f>
        <v>0</v>
      </c>
      <c r="L839" s="435">
        <f t="shared" si="408"/>
        <v>0</v>
      </c>
      <c r="M839" s="435">
        <f t="shared" si="408"/>
        <v>0</v>
      </c>
      <c r="N839" s="309">
        <f t="shared" si="408"/>
        <v>0</v>
      </c>
      <c r="O839" s="310">
        <f t="shared" si="408"/>
        <v>40.6</v>
      </c>
      <c r="P839" s="460">
        <f t="shared" si="408"/>
        <v>0</v>
      </c>
      <c r="Q839" s="460">
        <f t="shared" si="408"/>
        <v>40.6</v>
      </c>
    </row>
    <row r="840" spans="1:17" s="23" customFormat="1" ht="25.5" hidden="1">
      <c r="A840" s="33" t="s">
        <v>716</v>
      </c>
      <c r="B840" s="27" t="s">
        <v>30</v>
      </c>
      <c r="C840" s="146">
        <v>10</v>
      </c>
      <c r="D840" s="27" t="s">
        <v>127</v>
      </c>
      <c r="E840" s="146">
        <v>9997006</v>
      </c>
      <c r="F840" s="27" t="s">
        <v>717</v>
      </c>
      <c r="G840" s="28">
        <v>40.6</v>
      </c>
      <c r="H840" s="29"/>
      <c r="I840" s="30"/>
      <c r="J840" s="30"/>
      <c r="K840" s="30"/>
      <c r="L840" s="30"/>
      <c r="M840" s="30"/>
      <c r="N840" s="126"/>
      <c r="O840" s="311">
        <f t="shared" si="396"/>
        <v>40.6</v>
      </c>
      <c r="P840" s="287">
        <f t="shared" si="406"/>
        <v>0</v>
      </c>
      <c r="Q840" s="308">
        <v>40.6</v>
      </c>
    </row>
    <row r="841" spans="1:17" hidden="1">
      <c r="A841" s="75" t="s">
        <v>718</v>
      </c>
      <c r="B841" s="25" t="s">
        <v>30</v>
      </c>
      <c r="C841" s="144">
        <v>10</v>
      </c>
      <c r="D841" s="25" t="s">
        <v>127</v>
      </c>
      <c r="E841" s="144">
        <v>9997007</v>
      </c>
      <c r="F841" s="25"/>
      <c r="G841" s="26">
        <f>G842</f>
        <v>0</v>
      </c>
      <c r="H841" s="26">
        <f>H842</f>
        <v>37.896999999999998</v>
      </c>
      <c r="I841" s="26">
        <f>I842</f>
        <v>0</v>
      </c>
      <c r="J841" s="26">
        <f>J842</f>
        <v>0</v>
      </c>
      <c r="K841" s="26">
        <f t="shared" ref="K841:Q841" si="409">K842</f>
        <v>0</v>
      </c>
      <c r="L841" s="26">
        <f t="shared" si="409"/>
        <v>52</v>
      </c>
      <c r="M841" s="26">
        <f t="shared" si="409"/>
        <v>0</v>
      </c>
      <c r="N841" s="309">
        <f t="shared" si="409"/>
        <v>0</v>
      </c>
      <c r="O841" s="310">
        <f t="shared" si="409"/>
        <v>89.896999999999991</v>
      </c>
      <c r="P841" s="279">
        <f t="shared" si="409"/>
        <v>170</v>
      </c>
      <c r="Q841" s="279">
        <f t="shared" si="409"/>
        <v>259.89699999999999</v>
      </c>
    </row>
    <row r="842" spans="1:17" s="23" customFormat="1" ht="25.5" hidden="1">
      <c r="A842" s="33" t="s">
        <v>716</v>
      </c>
      <c r="B842" s="27" t="s">
        <v>30</v>
      </c>
      <c r="C842" s="146">
        <v>10</v>
      </c>
      <c r="D842" s="27" t="s">
        <v>127</v>
      </c>
      <c r="E842" s="146">
        <v>9997007</v>
      </c>
      <c r="F842" s="27" t="s">
        <v>717</v>
      </c>
      <c r="G842" s="28"/>
      <c r="H842" s="29">
        <f>10.897+15+12</f>
        <v>37.896999999999998</v>
      </c>
      <c r="I842" s="30"/>
      <c r="J842" s="30"/>
      <c r="K842" s="30"/>
      <c r="L842" s="30">
        <f>40+12</f>
        <v>52</v>
      </c>
      <c r="M842" s="30"/>
      <c r="N842" s="126"/>
      <c r="O842" s="311">
        <f t="shared" si="396"/>
        <v>89.896999999999991</v>
      </c>
      <c r="P842" s="287">
        <f t="shared" si="406"/>
        <v>170</v>
      </c>
      <c r="Q842" s="308">
        <v>259.89699999999999</v>
      </c>
    </row>
    <row r="843" spans="1:17" s="23" customFormat="1" ht="22.5">
      <c r="A843" s="479" t="s">
        <v>719</v>
      </c>
      <c r="B843" s="466" t="s">
        <v>30</v>
      </c>
      <c r="C843" s="542">
        <v>10</v>
      </c>
      <c r="D843" s="466" t="s">
        <v>127</v>
      </c>
      <c r="E843" s="542">
        <v>1008820</v>
      </c>
      <c r="F843" s="481"/>
      <c r="G843" s="467">
        <f>G844</f>
        <v>0</v>
      </c>
      <c r="H843" s="467">
        <f>H844</f>
        <v>733.33439999999996</v>
      </c>
      <c r="I843" s="467">
        <f>I844</f>
        <v>0</v>
      </c>
      <c r="J843" s="467">
        <f>J844</f>
        <v>0</v>
      </c>
      <c r="K843" s="467">
        <f t="shared" ref="K843:Q843" si="410">K844</f>
        <v>0</v>
      </c>
      <c r="L843" s="467">
        <f t="shared" si="410"/>
        <v>0</v>
      </c>
      <c r="M843" s="468">
        <f t="shared" si="410"/>
        <v>0</v>
      </c>
      <c r="N843" s="413">
        <f t="shared" si="410"/>
        <v>0</v>
      </c>
      <c r="O843" s="283">
        <f t="shared" si="410"/>
        <v>733.33439999999996</v>
      </c>
      <c r="P843" s="534">
        <f t="shared" si="410"/>
        <v>4810.3429999999998</v>
      </c>
      <c r="Q843" s="468">
        <f t="shared" si="410"/>
        <v>5543.6773999999996</v>
      </c>
    </row>
    <row r="844" spans="1:17">
      <c r="A844" s="393" t="s">
        <v>641</v>
      </c>
      <c r="B844" s="390" t="s">
        <v>30</v>
      </c>
      <c r="C844" s="407">
        <v>10</v>
      </c>
      <c r="D844" s="390" t="s">
        <v>127</v>
      </c>
      <c r="E844" s="407">
        <v>1008820</v>
      </c>
      <c r="F844" s="390" t="s">
        <v>642</v>
      </c>
      <c r="G844" s="67"/>
      <c r="H844" s="114">
        <v>733.33439999999996</v>
      </c>
      <c r="I844" s="95"/>
      <c r="J844" s="95"/>
      <c r="K844" s="95"/>
      <c r="L844" s="95"/>
      <c r="M844" s="497"/>
      <c r="N844" s="418"/>
      <c r="O844" s="378">
        <f t="shared" si="396"/>
        <v>733.33439999999996</v>
      </c>
      <c r="P844" s="494">
        <f t="shared" si="406"/>
        <v>4810.3429999999998</v>
      </c>
      <c r="Q844" s="497">
        <v>5543.6773999999996</v>
      </c>
    </row>
    <row r="845" spans="1:17" ht="22.5">
      <c r="A845" s="392" t="s">
        <v>719</v>
      </c>
      <c r="B845" s="389" t="s">
        <v>30</v>
      </c>
      <c r="C845" s="406">
        <v>10</v>
      </c>
      <c r="D845" s="389" t="s">
        <v>127</v>
      </c>
      <c r="E845" s="406">
        <v>6812100</v>
      </c>
      <c r="F845" s="389"/>
      <c r="G845" s="112">
        <f>G846</f>
        <v>0</v>
      </c>
      <c r="H845" s="112">
        <f t="shared" ref="H845:Q845" si="411">H846</f>
        <v>666.67232999999999</v>
      </c>
      <c r="I845" s="112">
        <f t="shared" si="411"/>
        <v>0</v>
      </c>
      <c r="J845" s="112">
        <f t="shared" si="411"/>
        <v>0</v>
      </c>
      <c r="K845" s="112">
        <f t="shared" si="411"/>
        <v>0</v>
      </c>
      <c r="L845" s="112">
        <f t="shared" si="411"/>
        <v>0</v>
      </c>
      <c r="M845" s="469">
        <f t="shared" si="411"/>
        <v>0</v>
      </c>
      <c r="N845" s="413">
        <f t="shared" si="411"/>
        <v>0</v>
      </c>
      <c r="O845" s="283">
        <f t="shared" si="411"/>
        <v>666.67232999999999</v>
      </c>
      <c r="P845" s="515">
        <f t="shared" si="411"/>
        <v>5017.6390000000001</v>
      </c>
      <c r="Q845" s="469">
        <f t="shared" si="411"/>
        <v>5684.3113300000005</v>
      </c>
    </row>
    <row r="846" spans="1:17" ht="13.5" thickBot="1">
      <c r="A846" s="539" t="s">
        <v>641</v>
      </c>
      <c r="B846" s="471" t="s">
        <v>30</v>
      </c>
      <c r="C846" s="545">
        <v>10</v>
      </c>
      <c r="D846" s="471" t="s">
        <v>127</v>
      </c>
      <c r="E846" s="545">
        <v>6812100</v>
      </c>
      <c r="F846" s="471" t="s">
        <v>642</v>
      </c>
      <c r="G846" s="472"/>
      <c r="H846" s="499">
        <v>666.67232999999999</v>
      </c>
      <c r="I846" s="500"/>
      <c r="J846" s="500"/>
      <c r="K846" s="500"/>
      <c r="L846" s="500"/>
      <c r="M846" s="501"/>
      <c r="N846" s="418"/>
      <c r="O846" s="378">
        <f t="shared" si="396"/>
        <v>666.67232999999999</v>
      </c>
      <c r="P846" s="477">
        <f t="shared" si="406"/>
        <v>5017.6390000000001</v>
      </c>
      <c r="Q846" s="501">
        <v>5684.3113300000005</v>
      </c>
    </row>
    <row r="847" spans="1:17" hidden="1">
      <c r="A847" s="462" t="s">
        <v>720</v>
      </c>
      <c r="B847" s="439" t="s">
        <v>30</v>
      </c>
      <c r="C847" s="463">
        <v>10</v>
      </c>
      <c r="D847" s="439" t="s">
        <v>127</v>
      </c>
      <c r="E847" s="463">
        <v>6013000</v>
      </c>
      <c r="F847" s="439"/>
      <c r="G847" s="448">
        <f>G848</f>
        <v>0</v>
      </c>
      <c r="H847" s="448">
        <f t="shared" ref="H847:Q848" si="412">H848</f>
        <v>2500</v>
      </c>
      <c r="I847" s="448">
        <f t="shared" si="412"/>
        <v>298.86599999999999</v>
      </c>
      <c r="J847" s="448">
        <f t="shared" si="412"/>
        <v>0</v>
      </c>
      <c r="K847" s="448">
        <f t="shared" si="412"/>
        <v>2900</v>
      </c>
      <c r="L847" s="448">
        <f t="shared" si="412"/>
        <v>0</v>
      </c>
      <c r="M847" s="448">
        <f t="shared" si="412"/>
        <v>0</v>
      </c>
      <c r="N847" s="309">
        <f t="shared" si="412"/>
        <v>0</v>
      </c>
      <c r="O847" s="310">
        <f t="shared" si="412"/>
        <v>5698.866</v>
      </c>
      <c r="P847" s="450">
        <f t="shared" si="412"/>
        <v>0</v>
      </c>
      <c r="Q847" s="450">
        <f t="shared" si="412"/>
        <v>5698.866</v>
      </c>
    </row>
    <row r="848" spans="1:17" hidden="1">
      <c r="A848" s="55" t="s">
        <v>721</v>
      </c>
      <c r="B848" s="21" t="s">
        <v>30</v>
      </c>
      <c r="C848" s="148">
        <v>10</v>
      </c>
      <c r="D848" s="21" t="s">
        <v>127</v>
      </c>
      <c r="E848" s="148">
        <v>6013100</v>
      </c>
      <c r="F848" s="12"/>
      <c r="G848" s="22">
        <f>G849</f>
        <v>0</v>
      </c>
      <c r="H848" s="22">
        <f t="shared" si="412"/>
        <v>2500</v>
      </c>
      <c r="I848" s="22">
        <f t="shared" si="412"/>
        <v>298.86599999999999</v>
      </c>
      <c r="J848" s="22">
        <f t="shared" si="412"/>
        <v>0</v>
      </c>
      <c r="K848" s="22">
        <f t="shared" si="412"/>
        <v>2900</v>
      </c>
      <c r="L848" s="22">
        <f t="shared" si="412"/>
        <v>0</v>
      </c>
      <c r="M848" s="22">
        <f t="shared" si="412"/>
        <v>0</v>
      </c>
      <c r="N848" s="309">
        <f t="shared" si="412"/>
        <v>0</v>
      </c>
      <c r="O848" s="310">
        <f t="shared" si="412"/>
        <v>5698.866</v>
      </c>
      <c r="P848" s="142">
        <f t="shared" si="412"/>
        <v>0</v>
      </c>
      <c r="Q848" s="142">
        <f t="shared" si="412"/>
        <v>5698.866</v>
      </c>
    </row>
    <row r="849" spans="1:17" hidden="1">
      <c r="A849" s="141" t="s">
        <v>641</v>
      </c>
      <c r="B849" s="27" t="s">
        <v>30</v>
      </c>
      <c r="C849" s="146">
        <v>10</v>
      </c>
      <c r="D849" s="27" t="s">
        <v>127</v>
      </c>
      <c r="E849" s="146">
        <v>6013100</v>
      </c>
      <c r="F849" s="18" t="s">
        <v>642</v>
      </c>
      <c r="G849" s="28"/>
      <c r="H849" s="29">
        <v>2500</v>
      </c>
      <c r="I849" s="30">
        <v>298.86599999999999</v>
      </c>
      <c r="J849" s="30"/>
      <c r="K849" s="30">
        <v>2900</v>
      </c>
      <c r="L849" s="30"/>
      <c r="M849" s="30"/>
      <c r="N849" s="126"/>
      <c r="O849" s="311">
        <f t="shared" si="396"/>
        <v>5698.866</v>
      </c>
      <c r="P849" s="287">
        <f t="shared" si="406"/>
        <v>0</v>
      </c>
      <c r="Q849" s="308">
        <v>5698.866</v>
      </c>
    </row>
    <row r="850" spans="1:17">
      <c r="A850" s="465" t="s">
        <v>722</v>
      </c>
      <c r="B850" s="466"/>
      <c r="C850" s="466">
        <v>10</v>
      </c>
      <c r="D850" s="466" t="s">
        <v>41</v>
      </c>
      <c r="E850" s="466"/>
      <c r="F850" s="466"/>
      <c r="G850" s="467">
        <f>G851+G856+G859+G861+G863+G866+G868+G871+G873+G875+G877</f>
        <v>76582.299999999988</v>
      </c>
      <c r="H850" s="467">
        <f t="shared" ref="H850:Q850" si="413">H851+H856+H859+H861+H863+H866+H868+H871+H873+H875+H877</f>
        <v>49597.596799999999</v>
      </c>
      <c r="I850" s="467">
        <f t="shared" si="413"/>
        <v>0</v>
      </c>
      <c r="J850" s="467">
        <f t="shared" si="413"/>
        <v>27084.397000000001</v>
      </c>
      <c r="K850" s="467">
        <f t="shared" si="413"/>
        <v>0</v>
      </c>
      <c r="L850" s="467">
        <f t="shared" si="413"/>
        <v>-167.24999999999991</v>
      </c>
      <c r="M850" s="468">
        <f t="shared" si="413"/>
        <v>0</v>
      </c>
      <c r="N850" s="413">
        <f t="shared" si="413"/>
        <v>0</v>
      </c>
      <c r="O850" s="89">
        <f t="shared" si="413"/>
        <v>153097.04379999998</v>
      </c>
      <c r="P850" s="475">
        <f t="shared" si="413"/>
        <v>610.5349999999994</v>
      </c>
      <c r="Q850" s="468">
        <f t="shared" si="413"/>
        <v>153707.57879999999</v>
      </c>
    </row>
    <row r="851" spans="1:17" s="34" customFormat="1" ht="22.5">
      <c r="A851" s="396" t="s">
        <v>723</v>
      </c>
      <c r="B851" s="389" t="s">
        <v>30</v>
      </c>
      <c r="C851" s="389" t="s">
        <v>724</v>
      </c>
      <c r="D851" s="389" t="s">
        <v>41</v>
      </c>
      <c r="E851" s="389" t="s">
        <v>725</v>
      </c>
      <c r="F851" s="389"/>
      <c r="G851" s="112">
        <f>G852+G853+G854+G855</f>
        <v>2213.6999999999998</v>
      </c>
      <c r="H851" s="112">
        <f>H852+H853+H854+H855</f>
        <v>0</v>
      </c>
      <c r="I851" s="112">
        <f>I852+I853+I854+I855</f>
        <v>0</v>
      </c>
      <c r="J851" s="112">
        <f>J852+J853+J854+J855</f>
        <v>96.18</v>
      </c>
      <c r="K851" s="112">
        <f t="shared" ref="K851:Q851" si="414">K852+K853+K854+K855</f>
        <v>0</v>
      </c>
      <c r="L851" s="112">
        <f t="shared" si="414"/>
        <v>36</v>
      </c>
      <c r="M851" s="469">
        <f t="shared" si="414"/>
        <v>0</v>
      </c>
      <c r="N851" s="413">
        <f t="shared" si="414"/>
        <v>0</v>
      </c>
      <c r="O851" s="283">
        <f t="shared" si="414"/>
        <v>2345.88</v>
      </c>
      <c r="P851" s="515">
        <f t="shared" si="414"/>
        <v>87.907000000000025</v>
      </c>
      <c r="Q851" s="469">
        <f t="shared" si="414"/>
        <v>2433.7870000000003</v>
      </c>
    </row>
    <row r="852" spans="1:17">
      <c r="A852" s="408" t="s">
        <v>33</v>
      </c>
      <c r="B852" s="390" t="s">
        <v>30</v>
      </c>
      <c r="C852" s="390" t="s">
        <v>724</v>
      </c>
      <c r="D852" s="390" t="s">
        <v>41</v>
      </c>
      <c r="E852" s="390" t="s">
        <v>725</v>
      </c>
      <c r="F852" s="390" t="s">
        <v>34</v>
      </c>
      <c r="G852" s="67">
        <v>1757.7</v>
      </c>
      <c r="H852" s="114"/>
      <c r="I852" s="95"/>
      <c r="J852" s="95">
        <v>96.18</v>
      </c>
      <c r="K852" s="95"/>
      <c r="L852" s="95">
        <v>36</v>
      </c>
      <c r="M852" s="497"/>
      <c r="N852" s="418"/>
      <c r="O852" s="378">
        <f t="shared" si="396"/>
        <v>1889.88</v>
      </c>
      <c r="P852" s="494">
        <f t="shared" si="406"/>
        <v>0</v>
      </c>
      <c r="Q852" s="497">
        <v>1889.88</v>
      </c>
    </row>
    <row r="853" spans="1:17">
      <c r="A853" s="394" t="s">
        <v>38</v>
      </c>
      <c r="B853" s="390" t="s">
        <v>30</v>
      </c>
      <c r="C853" s="390" t="s">
        <v>724</v>
      </c>
      <c r="D853" s="390" t="s">
        <v>41</v>
      </c>
      <c r="E853" s="390" t="s">
        <v>725</v>
      </c>
      <c r="F853" s="390" t="s">
        <v>39</v>
      </c>
      <c r="G853" s="67">
        <v>128.75</v>
      </c>
      <c r="H853" s="114"/>
      <c r="I853" s="95"/>
      <c r="J853" s="95"/>
      <c r="K853" s="95"/>
      <c r="L853" s="95">
        <v>86.23</v>
      </c>
      <c r="M853" s="497"/>
      <c r="N853" s="418"/>
      <c r="O853" s="378">
        <f t="shared" si="396"/>
        <v>214.98000000000002</v>
      </c>
      <c r="P853" s="494">
        <f t="shared" si="406"/>
        <v>0</v>
      </c>
      <c r="Q853" s="497">
        <v>214.98</v>
      </c>
    </row>
    <row r="854" spans="1:17" s="153" customFormat="1" ht="22.5">
      <c r="A854" s="395" t="s">
        <v>44</v>
      </c>
      <c r="B854" s="390" t="s">
        <v>30</v>
      </c>
      <c r="C854" s="390" t="s">
        <v>724</v>
      </c>
      <c r="D854" s="390" t="s">
        <v>41</v>
      </c>
      <c r="E854" s="390" t="s">
        <v>725</v>
      </c>
      <c r="F854" s="390" t="s">
        <v>45</v>
      </c>
      <c r="G854" s="67">
        <v>80</v>
      </c>
      <c r="H854" s="114"/>
      <c r="I854" s="95">
        <v>30.3</v>
      </c>
      <c r="J854" s="95"/>
      <c r="K854" s="95"/>
      <c r="L854" s="95">
        <v>4.0999999999999996</v>
      </c>
      <c r="M854" s="497"/>
      <c r="N854" s="418"/>
      <c r="O854" s="378">
        <f t="shared" si="396"/>
        <v>114.39999999999999</v>
      </c>
      <c r="P854" s="494">
        <f t="shared" si="406"/>
        <v>5.1500000000000057</v>
      </c>
      <c r="Q854" s="497">
        <v>119.55</v>
      </c>
    </row>
    <row r="855" spans="1:17" s="94" customFormat="1">
      <c r="A855" s="395" t="s">
        <v>46</v>
      </c>
      <c r="B855" s="390" t="s">
        <v>30</v>
      </c>
      <c r="C855" s="390" t="s">
        <v>724</v>
      </c>
      <c r="D855" s="390" t="s">
        <v>41</v>
      </c>
      <c r="E855" s="390" t="s">
        <v>725</v>
      </c>
      <c r="F855" s="390" t="s">
        <v>47</v>
      </c>
      <c r="G855" s="67">
        <v>247.25</v>
      </c>
      <c r="H855" s="114"/>
      <c r="I855" s="95">
        <v>-30.3</v>
      </c>
      <c r="J855" s="95"/>
      <c r="K855" s="95"/>
      <c r="L855" s="95">
        <f>-4.1-86.23</f>
        <v>-90.33</v>
      </c>
      <c r="M855" s="497"/>
      <c r="N855" s="418"/>
      <c r="O855" s="378">
        <f t="shared" si="396"/>
        <v>126.61999999999999</v>
      </c>
      <c r="P855" s="494">
        <f t="shared" si="406"/>
        <v>82.757000000000019</v>
      </c>
      <c r="Q855" s="497">
        <v>209.37700000000001</v>
      </c>
    </row>
    <row r="856" spans="1:17" s="155" customFormat="1" ht="22.5">
      <c r="A856" s="388" t="s">
        <v>726</v>
      </c>
      <c r="B856" s="389" t="s">
        <v>30</v>
      </c>
      <c r="C856" s="389">
        <v>10</v>
      </c>
      <c r="D856" s="389" t="s">
        <v>41</v>
      </c>
      <c r="E856" s="389" t="s">
        <v>727</v>
      </c>
      <c r="F856" s="389"/>
      <c r="G856" s="112">
        <f>G857+G858</f>
        <v>559</v>
      </c>
      <c r="H856" s="112">
        <f t="shared" ref="H856:Q856" si="415">H857+H858</f>
        <v>0</v>
      </c>
      <c r="I856" s="112">
        <f t="shared" si="415"/>
        <v>0</v>
      </c>
      <c r="J856" s="112">
        <f t="shared" si="415"/>
        <v>0</v>
      </c>
      <c r="K856" s="112">
        <f t="shared" si="415"/>
        <v>0</v>
      </c>
      <c r="L856" s="112">
        <f t="shared" si="415"/>
        <v>0</v>
      </c>
      <c r="M856" s="469">
        <f t="shared" si="415"/>
        <v>0</v>
      </c>
      <c r="N856" s="413">
        <f t="shared" si="415"/>
        <v>0</v>
      </c>
      <c r="O856" s="283">
        <f t="shared" si="415"/>
        <v>559</v>
      </c>
      <c r="P856" s="515">
        <f t="shared" si="415"/>
        <v>47.5</v>
      </c>
      <c r="Q856" s="469">
        <f t="shared" si="415"/>
        <v>606.5</v>
      </c>
    </row>
    <row r="857" spans="1:17" s="94" customFormat="1">
      <c r="A857" s="395" t="s">
        <v>716</v>
      </c>
      <c r="B857" s="390" t="s">
        <v>30</v>
      </c>
      <c r="C857" s="390">
        <v>10</v>
      </c>
      <c r="D857" s="390" t="s">
        <v>41</v>
      </c>
      <c r="E857" s="390" t="s">
        <v>727</v>
      </c>
      <c r="F857" s="390" t="s">
        <v>717</v>
      </c>
      <c r="G857" s="67">
        <v>559</v>
      </c>
      <c r="H857" s="114"/>
      <c r="I857" s="95"/>
      <c r="J857" s="95"/>
      <c r="K857" s="95"/>
      <c r="L857" s="95"/>
      <c r="M857" s="497"/>
      <c r="N857" s="418"/>
      <c r="O857" s="378">
        <f t="shared" si="396"/>
        <v>559</v>
      </c>
      <c r="P857" s="494">
        <f t="shared" si="406"/>
        <v>47.5</v>
      </c>
      <c r="Q857" s="497">
        <v>606.5</v>
      </c>
    </row>
    <row r="858" spans="1:17" s="34" customFormat="1">
      <c r="A858" s="395" t="s">
        <v>46</v>
      </c>
      <c r="B858" s="390" t="s">
        <v>30</v>
      </c>
      <c r="C858" s="390">
        <v>10</v>
      </c>
      <c r="D858" s="390" t="s">
        <v>41</v>
      </c>
      <c r="E858" s="390" t="s">
        <v>727</v>
      </c>
      <c r="F858" s="390" t="s">
        <v>47</v>
      </c>
      <c r="G858" s="67"/>
      <c r="H858" s="114"/>
      <c r="I858" s="95"/>
      <c r="J858" s="95"/>
      <c r="K858" s="95"/>
      <c r="L858" s="95"/>
      <c r="M858" s="497"/>
      <c r="N858" s="418"/>
      <c r="O858" s="378">
        <f t="shared" si="396"/>
        <v>0</v>
      </c>
      <c r="P858" s="494">
        <f t="shared" si="406"/>
        <v>0</v>
      </c>
      <c r="Q858" s="497"/>
    </row>
    <row r="859" spans="1:17" ht="22.5">
      <c r="A859" s="388" t="s">
        <v>728</v>
      </c>
      <c r="B859" s="389" t="s">
        <v>30</v>
      </c>
      <c r="C859" s="406">
        <v>10</v>
      </c>
      <c r="D859" s="389" t="s">
        <v>41</v>
      </c>
      <c r="E859" s="406">
        <v>6205110</v>
      </c>
      <c r="F859" s="389"/>
      <c r="G859" s="373">
        <f>G860</f>
        <v>26506.7</v>
      </c>
      <c r="H859" s="373">
        <f>H860</f>
        <v>49597.596799999999</v>
      </c>
      <c r="I859" s="373">
        <f>I860</f>
        <v>0</v>
      </c>
      <c r="J859" s="373">
        <f>J860</f>
        <v>26840.146000000001</v>
      </c>
      <c r="K859" s="373">
        <f t="shared" ref="K859:Q859" si="416">K860</f>
        <v>0</v>
      </c>
      <c r="L859" s="373">
        <f t="shared" si="416"/>
        <v>0</v>
      </c>
      <c r="M859" s="549">
        <f t="shared" si="416"/>
        <v>0</v>
      </c>
      <c r="N859" s="415">
        <f t="shared" si="416"/>
        <v>0</v>
      </c>
      <c r="O859" s="382">
        <f t="shared" si="416"/>
        <v>102944.44279999999</v>
      </c>
      <c r="P859" s="550">
        <f t="shared" si="416"/>
        <v>0</v>
      </c>
      <c r="Q859" s="549">
        <f t="shared" si="416"/>
        <v>102944.4428</v>
      </c>
    </row>
    <row r="860" spans="1:17" ht="22.5">
      <c r="A860" s="395" t="s">
        <v>729</v>
      </c>
      <c r="B860" s="390" t="s">
        <v>30</v>
      </c>
      <c r="C860" s="407">
        <v>10</v>
      </c>
      <c r="D860" s="390" t="s">
        <v>41</v>
      </c>
      <c r="E860" s="407">
        <v>6205110</v>
      </c>
      <c r="F860" s="390" t="s">
        <v>730</v>
      </c>
      <c r="G860" s="386">
        <v>26506.7</v>
      </c>
      <c r="H860" s="114">
        <v>49597.596799999999</v>
      </c>
      <c r="I860" s="95"/>
      <c r="J860" s="95">
        <f>40463.146-13623</f>
        <v>26840.146000000001</v>
      </c>
      <c r="K860" s="95"/>
      <c r="L860" s="95"/>
      <c r="M860" s="497"/>
      <c r="N860" s="418"/>
      <c r="O860" s="378">
        <f t="shared" si="396"/>
        <v>102944.44279999999</v>
      </c>
      <c r="P860" s="494">
        <f t="shared" si="406"/>
        <v>0</v>
      </c>
      <c r="Q860" s="497">
        <v>102944.4428</v>
      </c>
    </row>
    <row r="861" spans="1:17" s="34" customFormat="1" ht="22.5">
      <c r="A861" s="388" t="s">
        <v>728</v>
      </c>
      <c r="B861" s="389" t="s">
        <v>30</v>
      </c>
      <c r="C861" s="406">
        <v>10</v>
      </c>
      <c r="D861" s="389" t="s">
        <v>41</v>
      </c>
      <c r="E861" s="406">
        <v>5052102</v>
      </c>
      <c r="F861" s="389"/>
      <c r="G861" s="373">
        <f>G862</f>
        <v>0</v>
      </c>
      <c r="H861" s="373">
        <f>H862</f>
        <v>0</v>
      </c>
      <c r="I861" s="373">
        <f>I862</f>
        <v>0</v>
      </c>
      <c r="J861" s="373">
        <f>J862</f>
        <v>0</v>
      </c>
      <c r="K861" s="373">
        <f t="shared" ref="K861:Q861" si="417">K862</f>
        <v>0</v>
      </c>
      <c r="L861" s="373">
        <f t="shared" si="417"/>
        <v>0</v>
      </c>
      <c r="M861" s="549">
        <f t="shared" si="417"/>
        <v>0</v>
      </c>
      <c r="N861" s="415">
        <f t="shared" si="417"/>
        <v>0</v>
      </c>
      <c r="O861" s="382">
        <f t="shared" si="417"/>
        <v>0</v>
      </c>
      <c r="P861" s="550">
        <f t="shared" si="417"/>
        <v>0</v>
      </c>
      <c r="Q861" s="549">
        <f t="shared" si="417"/>
        <v>0</v>
      </c>
    </row>
    <row r="862" spans="1:17" ht="22.5">
      <c r="A862" s="395" t="s">
        <v>729</v>
      </c>
      <c r="B862" s="390" t="s">
        <v>30</v>
      </c>
      <c r="C862" s="407">
        <v>10</v>
      </c>
      <c r="D862" s="390" t="s">
        <v>41</v>
      </c>
      <c r="E862" s="407">
        <v>5052102</v>
      </c>
      <c r="F862" s="390" t="s">
        <v>730</v>
      </c>
      <c r="G862" s="386"/>
      <c r="H862" s="114"/>
      <c r="I862" s="95"/>
      <c r="J862" s="95">
        <f>-13623+13623</f>
        <v>0</v>
      </c>
      <c r="K862" s="95"/>
      <c r="L862" s="95"/>
      <c r="M862" s="497"/>
      <c r="N862" s="418"/>
      <c r="O862" s="378">
        <f t="shared" si="396"/>
        <v>0</v>
      </c>
      <c r="P862" s="494">
        <f t="shared" si="406"/>
        <v>0</v>
      </c>
      <c r="Q862" s="497">
        <v>0</v>
      </c>
    </row>
    <row r="863" spans="1:17" s="34" customFormat="1" ht="45">
      <c r="A863" s="388" t="s">
        <v>731</v>
      </c>
      <c r="B863" s="389" t="s">
        <v>30</v>
      </c>
      <c r="C863" s="389">
        <v>10</v>
      </c>
      <c r="D863" s="389" t="s">
        <v>41</v>
      </c>
      <c r="E863" s="389" t="s">
        <v>732</v>
      </c>
      <c r="F863" s="389"/>
      <c r="G863" s="112">
        <f>G864+G865</f>
        <v>992.4</v>
      </c>
      <c r="H863" s="112">
        <f>H864+H865</f>
        <v>0</v>
      </c>
      <c r="I863" s="112">
        <f>I864+I865</f>
        <v>0</v>
      </c>
      <c r="J863" s="112">
        <f>J864+J865</f>
        <v>0</v>
      </c>
      <c r="K863" s="112">
        <f t="shared" ref="K863:Q863" si="418">K864+K865</f>
        <v>0</v>
      </c>
      <c r="L863" s="112">
        <f t="shared" si="418"/>
        <v>0</v>
      </c>
      <c r="M863" s="469">
        <f t="shared" si="418"/>
        <v>0</v>
      </c>
      <c r="N863" s="413">
        <f t="shared" si="418"/>
        <v>0</v>
      </c>
      <c r="O863" s="283">
        <f t="shared" si="418"/>
        <v>992.4</v>
      </c>
      <c r="P863" s="515">
        <f t="shared" si="418"/>
        <v>-342.58519000000001</v>
      </c>
      <c r="Q863" s="469">
        <f t="shared" si="418"/>
        <v>649.81480999999997</v>
      </c>
    </row>
    <row r="864" spans="1:17">
      <c r="A864" s="395" t="s">
        <v>716</v>
      </c>
      <c r="B864" s="390" t="s">
        <v>30</v>
      </c>
      <c r="C864" s="390">
        <v>10</v>
      </c>
      <c r="D864" s="390" t="s">
        <v>41</v>
      </c>
      <c r="E864" s="390" t="s">
        <v>732</v>
      </c>
      <c r="F864" s="390" t="s">
        <v>733</v>
      </c>
      <c r="G864" s="67">
        <v>992.4</v>
      </c>
      <c r="H864" s="114"/>
      <c r="I864" s="95"/>
      <c r="J864" s="95"/>
      <c r="K864" s="95"/>
      <c r="L864" s="95"/>
      <c r="M864" s="497"/>
      <c r="N864" s="418"/>
      <c r="O864" s="378">
        <f t="shared" si="396"/>
        <v>992.4</v>
      </c>
      <c r="P864" s="494">
        <f t="shared" si="406"/>
        <v>-342.58519000000001</v>
      </c>
      <c r="Q864" s="497">
        <f>992.4-342.58519</f>
        <v>649.81480999999997</v>
      </c>
    </row>
    <row r="865" spans="1:17">
      <c r="A865" s="395" t="s">
        <v>46</v>
      </c>
      <c r="B865" s="390" t="s">
        <v>30</v>
      </c>
      <c r="C865" s="390">
        <v>10</v>
      </c>
      <c r="D865" s="390" t="s">
        <v>41</v>
      </c>
      <c r="E865" s="390" t="s">
        <v>732</v>
      </c>
      <c r="F865" s="390" t="s">
        <v>47</v>
      </c>
      <c r="G865" s="67"/>
      <c r="H865" s="114"/>
      <c r="I865" s="95"/>
      <c r="J865" s="95"/>
      <c r="K865" s="95"/>
      <c r="L865" s="95"/>
      <c r="M865" s="497"/>
      <c r="N865" s="418"/>
      <c r="O865" s="378">
        <f t="shared" si="396"/>
        <v>0</v>
      </c>
      <c r="P865" s="494">
        <f t="shared" si="406"/>
        <v>0</v>
      </c>
      <c r="Q865" s="497">
        <v>0</v>
      </c>
    </row>
    <row r="866" spans="1:17" s="34" customFormat="1" ht="45">
      <c r="A866" s="388" t="s">
        <v>731</v>
      </c>
      <c r="B866" s="389" t="s">
        <v>30</v>
      </c>
      <c r="C866" s="389">
        <v>10</v>
      </c>
      <c r="D866" s="389" t="s">
        <v>41</v>
      </c>
      <c r="E866" s="389" t="s">
        <v>732</v>
      </c>
      <c r="F866" s="389"/>
      <c r="G866" s="112">
        <f>G867</f>
        <v>9185.6</v>
      </c>
      <c r="H866" s="112">
        <f>H867</f>
        <v>0</v>
      </c>
      <c r="I866" s="112">
        <f>I867</f>
        <v>0</v>
      </c>
      <c r="J866" s="112">
        <f>J867</f>
        <v>0</v>
      </c>
      <c r="K866" s="112">
        <f t="shared" ref="K866:Q866" si="419">K867</f>
        <v>0</v>
      </c>
      <c r="L866" s="112">
        <f t="shared" si="419"/>
        <v>0</v>
      </c>
      <c r="M866" s="469">
        <f t="shared" si="419"/>
        <v>0</v>
      </c>
      <c r="N866" s="413">
        <f t="shared" si="419"/>
        <v>0</v>
      </c>
      <c r="O866" s="283">
        <f t="shared" si="419"/>
        <v>9185.6</v>
      </c>
      <c r="P866" s="515">
        <f t="shared" si="419"/>
        <v>-816.01481000000058</v>
      </c>
      <c r="Q866" s="469">
        <f t="shared" si="419"/>
        <v>8369.5851899999998</v>
      </c>
    </row>
    <row r="867" spans="1:17">
      <c r="A867" s="370" t="s">
        <v>92</v>
      </c>
      <c r="B867" s="390" t="s">
        <v>30</v>
      </c>
      <c r="C867" s="390">
        <v>10</v>
      </c>
      <c r="D867" s="390" t="s">
        <v>41</v>
      </c>
      <c r="E867" s="390" t="s">
        <v>732</v>
      </c>
      <c r="F867" s="390" t="s">
        <v>93</v>
      </c>
      <c r="G867" s="67">
        <v>9185.6</v>
      </c>
      <c r="H867" s="114"/>
      <c r="I867" s="95"/>
      <c r="J867" s="95"/>
      <c r="K867" s="95"/>
      <c r="L867" s="95"/>
      <c r="M867" s="497"/>
      <c r="N867" s="418"/>
      <c r="O867" s="378">
        <f t="shared" si="396"/>
        <v>9185.6</v>
      </c>
      <c r="P867" s="494">
        <f t="shared" si="406"/>
        <v>-816.01481000000058</v>
      </c>
      <c r="Q867" s="497">
        <f>9185.6-816.01481</f>
        <v>8369.5851899999998</v>
      </c>
    </row>
    <row r="868" spans="1:17" s="34" customFormat="1">
      <c r="A868" s="388" t="s">
        <v>734</v>
      </c>
      <c r="B868" s="389" t="s">
        <v>30</v>
      </c>
      <c r="C868" s="389">
        <v>10</v>
      </c>
      <c r="D868" s="389" t="s">
        <v>41</v>
      </c>
      <c r="E868" s="389" t="s">
        <v>735</v>
      </c>
      <c r="F868" s="389"/>
      <c r="G868" s="112">
        <f>G870+G869</f>
        <v>27999</v>
      </c>
      <c r="H868" s="112">
        <f t="shared" ref="H868:Q868" si="420">H870+H869</f>
        <v>0</v>
      </c>
      <c r="I868" s="112">
        <f t="shared" si="420"/>
        <v>0</v>
      </c>
      <c r="J868" s="112">
        <f t="shared" si="420"/>
        <v>0</v>
      </c>
      <c r="K868" s="112">
        <f t="shared" si="420"/>
        <v>0</v>
      </c>
      <c r="L868" s="112">
        <f t="shared" si="420"/>
        <v>-52.8</v>
      </c>
      <c r="M868" s="469">
        <f t="shared" si="420"/>
        <v>0</v>
      </c>
      <c r="N868" s="413">
        <f t="shared" si="420"/>
        <v>0</v>
      </c>
      <c r="O868" s="283">
        <f t="shared" si="420"/>
        <v>27946.2</v>
      </c>
      <c r="P868" s="515">
        <f t="shared" si="420"/>
        <v>1630</v>
      </c>
      <c r="Q868" s="469">
        <f t="shared" si="420"/>
        <v>29576.2</v>
      </c>
    </row>
    <row r="869" spans="1:17">
      <c r="A869" s="395" t="s">
        <v>716</v>
      </c>
      <c r="B869" s="390" t="s">
        <v>30</v>
      </c>
      <c r="C869" s="390">
        <v>10</v>
      </c>
      <c r="D869" s="390" t="s">
        <v>41</v>
      </c>
      <c r="E869" s="390" t="s">
        <v>735</v>
      </c>
      <c r="F869" s="390" t="s">
        <v>717</v>
      </c>
      <c r="G869" s="67">
        <v>27999</v>
      </c>
      <c r="H869" s="114"/>
      <c r="I869" s="95"/>
      <c r="J869" s="95"/>
      <c r="K869" s="95"/>
      <c r="L869" s="95">
        <v>-52.8</v>
      </c>
      <c r="M869" s="497"/>
      <c r="N869" s="418"/>
      <c r="O869" s="378">
        <f t="shared" si="396"/>
        <v>27946.2</v>
      </c>
      <c r="P869" s="494">
        <f t="shared" si="406"/>
        <v>1630</v>
      </c>
      <c r="Q869" s="497">
        <v>29576.2</v>
      </c>
    </row>
    <row r="870" spans="1:17" s="34" customFormat="1">
      <c r="A870" s="395" t="s">
        <v>46</v>
      </c>
      <c r="B870" s="390" t="s">
        <v>30</v>
      </c>
      <c r="C870" s="390">
        <v>10</v>
      </c>
      <c r="D870" s="390" t="s">
        <v>41</v>
      </c>
      <c r="E870" s="390" t="s">
        <v>735</v>
      </c>
      <c r="F870" s="390" t="s">
        <v>47</v>
      </c>
      <c r="G870" s="67"/>
      <c r="H870" s="114"/>
      <c r="I870" s="95"/>
      <c r="J870" s="95"/>
      <c r="K870" s="95"/>
      <c r="L870" s="95"/>
      <c r="M870" s="497"/>
      <c r="N870" s="418"/>
      <c r="O870" s="378">
        <f t="shared" si="396"/>
        <v>0</v>
      </c>
      <c r="P870" s="494">
        <f t="shared" si="406"/>
        <v>0</v>
      </c>
      <c r="Q870" s="497"/>
    </row>
    <row r="871" spans="1:17">
      <c r="A871" s="401" t="s">
        <v>1111</v>
      </c>
      <c r="B871" s="389" t="s">
        <v>30</v>
      </c>
      <c r="C871" s="389" t="s">
        <v>724</v>
      </c>
      <c r="D871" s="389" t="s">
        <v>41</v>
      </c>
      <c r="E871" s="389" t="s">
        <v>1112</v>
      </c>
      <c r="F871" s="389"/>
      <c r="G871" s="112">
        <f>G872</f>
        <v>0</v>
      </c>
      <c r="H871" s="112">
        <f t="shared" ref="H871:Q871" si="421">H872</f>
        <v>0</v>
      </c>
      <c r="I871" s="112">
        <f t="shared" si="421"/>
        <v>0</v>
      </c>
      <c r="J871" s="112">
        <f t="shared" si="421"/>
        <v>0</v>
      </c>
      <c r="K871" s="112">
        <f t="shared" si="421"/>
        <v>0</v>
      </c>
      <c r="L871" s="112">
        <f t="shared" si="421"/>
        <v>0</v>
      </c>
      <c r="M871" s="469">
        <f t="shared" si="421"/>
        <v>0</v>
      </c>
      <c r="N871" s="413">
        <f t="shared" si="421"/>
        <v>0</v>
      </c>
      <c r="O871" s="89">
        <f t="shared" si="421"/>
        <v>0</v>
      </c>
      <c r="P871" s="476">
        <f t="shared" si="421"/>
        <v>69.5</v>
      </c>
      <c r="Q871" s="469">
        <f t="shared" si="421"/>
        <v>69.5</v>
      </c>
    </row>
    <row r="872" spans="1:17">
      <c r="A872" s="395"/>
      <c r="B872" s="390" t="s">
        <v>30</v>
      </c>
      <c r="C872" s="390" t="s">
        <v>724</v>
      </c>
      <c r="D872" s="390" t="s">
        <v>41</v>
      </c>
      <c r="E872" s="390" t="s">
        <v>1112</v>
      </c>
      <c r="F872" s="390" t="s">
        <v>717</v>
      </c>
      <c r="G872" s="67"/>
      <c r="H872" s="114"/>
      <c r="I872" s="95"/>
      <c r="J872" s="95"/>
      <c r="K872" s="95"/>
      <c r="L872" s="95"/>
      <c r="M872" s="497"/>
      <c r="N872" s="418"/>
      <c r="O872" s="378"/>
      <c r="P872" s="541">
        <v>69.5</v>
      </c>
      <c r="Q872" s="497">
        <v>69.5</v>
      </c>
    </row>
    <row r="873" spans="1:17" ht="33.75">
      <c r="A873" s="388" t="s">
        <v>736</v>
      </c>
      <c r="B873" s="389" t="s">
        <v>30</v>
      </c>
      <c r="C873" s="406">
        <v>10</v>
      </c>
      <c r="D873" s="389" t="s">
        <v>41</v>
      </c>
      <c r="E873" s="406">
        <v>6205101</v>
      </c>
      <c r="F873" s="389"/>
      <c r="G873" s="112">
        <f>G874</f>
        <v>2210</v>
      </c>
      <c r="H873" s="112">
        <f>H874</f>
        <v>0</v>
      </c>
      <c r="I873" s="112">
        <f>I874</f>
        <v>0</v>
      </c>
      <c r="J873" s="112">
        <f>J874</f>
        <v>0</v>
      </c>
      <c r="K873" s="112">
        <f t="shared" ref="K873:Q873" si="422">K874</f>
        <v>0</v>
      </c>
      <c r="L873" s="112">
        <f t="shared" si="422"/>
        <v>-1775.1</v>
      </c>
      <c r="M873" s="469">
        <f t="shared" si="422"/>
        <v>0</v>
      </c>
      <c r="N873" s="413">
        <f t="shared" si="422"/>
        <v>0</v>
      </c>
      <c r="O873" s="283">
        <f t="shared" si="422"/>
        <v>434.90000000000009</v>
      </c>
      <c r="P873" s="515">
        <f t="shared" si="422"/>
        <v>97.999999999999886</v>
      </c>
      <c r="Q873" s="469">
        <f t="shared" si="422"/>
        <v>532.9</v>
      </c>
    </row>
    <row r="874" spans="1:17">
      <c r="A874" s="395" t="s">
        <v>500</v>
      </c>
      <c r="B874" s="390" t="s">
        <v>30</v>
      </c>
      <c r="C874" s="407">
        <v>10</v>
      </c>
      <c r="D874" s="390" t="s">
        <v>41</v>
      </c>
      <c r="E874" s="407">
        <v>6205101</v>
      </c>
      <c r="F874" s="390" t="s">
        <v>501</v>
      </c>
      <c r="G874" s="67">
        <v>2210</v>
      </c>
      <c r="H874" s="114"/>
      <c r="I874" s="95"/>
      <c r="J874" s="95"/>
      <c r="K874" s="95"/>
      <c r="L874" s="95">
        <v>-1775.1</v>
      </c>
      <c r="M874" s="497"/>
      <c r="N874" s="418"/>
      <c r="O874" s="378">
        <f t="shared" si="396"/>
        <v>434.90000000000009</v>
      </c>
      <c r="P874" s="494">
        <f t="shared" si="406"/>
        <v>97.999999999999886</v>
      </c>
      <c r="Q874" s="497">
        <v>532.9</v>
      </c>
    </row>
    <row r="875" spans="1:17" ht="22.5">
      <c r="A875" s="388" t="s">
        <v>737</v>
      </c>
      <c r="B875" s="389" t="s">
        <v>30</v>
      </c>
      <c r="C875" s="406">
        <v>10</v>
      </c>
      <c r="D875" s="389" t="s">
        <v>41</v>
      </c>
      <c r="E875" s="406">
        <v>6205102</v>
      </c>
      <c r="F875" s="389"/>
      <c r="G875" s="112">
        <f>G876</f>
        <v>3454</v>
      </c>
      <c r="H875" s="112">
        <f>H876</f>
        <v>0</v>
      </c>
      <c r="I875" s="112">
        <f>I876</f>
        <v>0</v>
      </c>
      <c r="J875" s="112">
        <f>J876</f>
        <v>0</v>
      </c>
      <c r="K875" s="112">
        <f t="shared" ref="K875:Q875" si="423">K876</f>
        <v>0</v>
      </c>
      <c r="L875" s="112">
        <f t="shared" si="423"/>
        <v>1570.3</v>
      </c>
      <c r="M875" s="469">
        <f t="shared" si="423"/>
        <v>0</v>
      </c>
      <c r="N875" s="413">
        <f t="shared" si="423"/>
        <v>0</v>
      </c>
      <c r="O875" s="283">
        <f t="shared" si="423"/>
        <v>5024.3</v>
      </c>
      <c r="P875" s="515">
        <f t="shared" si="423"/>
        <v>-300</v>
      </c>
      <c r="Q875" s="469">
        <f t="shared" si="423"/>
        <v>4724.3</v>
      </c>
    </row>
    <row r="876" spans="1:17" s="156" customFormat="1">
      <c r="A876" s="395" t="s">
        <v>500</v>
      </c>
      <c r="B876" s="390" t="s">
        <v>30</v>
      </c>
      <c r="C876" s="407">
        <v>10</v>
      </c>
      <c r="D876" s="390" t="s">
        <v>41</v>
      </c>
      <c r="E876" s="407">
        <v>6205102</v>
      </c>
      <c r="F876" s="390" t="s">
        <v>501</v>
      </c>
      <c r="G876" s="67">
        <v>3454</v>
      </c>
      <c r="H876" s="114"/>
      <c r="I876" s="95"/>
      <c r="J876" s="95"/>
      <c r="K876" s="95"/>
      <c r="L876" s="95">
        <v>1570.3</v>
      </c>
      <c r="M876" s="497"/>
      <c r="N876" s="418"/>
      <c r="O876" s="378">
        <f t="shared" si="396"/>
        <v>5024.3</v>
      </c>
      <c r="P876" s="494">
        <f t="shared" si="406"/>
        <v>-300</v>
      </c>
      <c r="Q876" s="497">
        <v>4724.3</v>
      </c>
    </row>
    <row r="877" spans="1:17" ht="22.5">
      <c r="A877" s="388" t="s">
        <v>738</v>
      </c>
      <c r="B877" s="389" t="s">
        <v>30</v>
      </c>
      <c r="C877" s="406">
        <v>10</v>
      </c>
      <c r="D877" s="389" t="s">
        <v>41</v>
      </c>
      <c r="E877" s="406">
        <v>6205108</v>
      </c>
      <c r="F877" s="389"/>
      <c r="G877" s="112">
        <f>G878+G879+G880+G881</f>
        <v>3461.9</v>
      </c>
      <c r="H877" s="112">
        <f>H878+H879+H880+H881</f>
        <v>0</v>
      </c>
      <c r="I877" s="112">
        <f>I878+I879+I880+I881</f>
        <v>0</v>
      </c>
      <c r="J877" s="112">
        <f>J878+J879+J880+J881</f>
        <v>148.071</v>
      </c>
      <c r="K877" s="112">
        <f t="shared" ref="K877:Q877" si="424">K878+K879+K880+K881</f>
        <v>0</v>
      </c>
      <c r="L877" s="112">
        <f t="shared" si="424"/>
        <v>54.35</v>
      </c>
      <c r="M877" s="469">
        <f t="shared" si="424"/>
        <v>0</v>
      </c>
      <c r="N877" s="413">
        <f t="shared" si="424"/>
        <v>0</v>
      </c>
      <c r="O877" s="283">
        <f t="shared" si="424"/>
        <v>3664.3209999999999</v>
      </c>
      <c r="P877" s="515">
        <f t="shared" si="424"/>
        <v>136.22800000000007</v>
      </c>
      <c r="Q877" s="469">
        <f t="shared" si="424"/>
        <v>3800.549</v>
      </c>
    </row>
    <row r="878" spans="1:17">
      <c r="A878" s="370" t="s">
        <v>33</v>
      </c>
      <c r="B878" s="390" t="s">
        <v>30</v>
      </c>
      <c r="C878" s="407">
        <v>10</v>
      </c>
      <c r="D878" s="390" t="s">
        <v>41</v>
      </c>
      <c r="E878" s="407">
        <v>6205108</v>
      </c>
      <c r="F878" s="390" t="s">
        <v>34</v>
      </c>
      <c r="G878" s="67">
        <v>2566.0500000000002</v>
      </c>
      <c r="H878" s="114"/>
      <c r="I878" s="95"/>
      <c r="J878" s="95">
        <v>148.071</v>
      </c>
      <c r="K878" s="95"/>
      <c r="L878" s="95">
        <v>54.35</v>
      </c>
      <c r="M878" s="497"/>
      <c r="N878" s="418"/>
      <c r="O878" s="378">
        <f t="shared" si="396"/>
        <v>2768.471</v>
      </c>
      <c r="P878" s="494">
        <f t="shared" si="406"/>
        <v>66.228000000000065</v>
      </c>
      <c r="Q878" s="497">
        <v>2834.6990000000001</v>
      </c>
    </row>
    <row r="879" spans="1:17">
      <c r="A879" s="395" t="s">
        <v>38</v>
      </c>
      <c r="B879" s="390" t="s">
        <v>30</v>
      </c>
      <c r="C879" s="407">
        <v>10</v>
      </c>
      <c r="D879" s="390" t="s">
        <v>41</v>
      </c>
      <c r="E879" s="407">
        <v>6205108</v>
      </c>
      <c r="F879" s="390" t="s">
        <v>39</v>
      </c>
      <c r="G879" s="67">
        <v>290.85000000000002</v>
      </c>
      <c r="H879" s="114"/>
      <c r="I879" s="95"/>
      <c r="J879" s="95"/>
      <c r="K879" s="95"/>
      <c r="L879" s="95"/>
      <c r="M879" s="497"/>
      <c r="N879" s="418"/>
      <c r="O879" s="378">
        <f t="shared" si="396"/>
        <v>290.85000000000002</v>
      </c>
      <c r="P879" s="494">
        <f t="shared" si="406"/>
        <v>-50.5</v>
      </c>
      <c r="Q879" s="497">
        <f>280.35-40</f>
        <v>240.35000000000002</v>
      </c>
    </row>
    <row r="880" spans="1:17" s="34" customFormat="1" ht="22.5">
      <c r="A880" s="395" t="s">
        <v>44</v>
      </c>
      <c r="B880" s="390" t="s">
        <v>30</v>
      </c>
      <c r="C880" s="407">
        <v>10</v>
      </c>
      <c r="D880" s="390" t="s">
        <v>41</v>
      </c>
      <c r="E880" s="407">
        <v>6205108</v>
      </c>
      <c r="F880" s="390" t="s">
        <v>45</v>
      </c>
      <c r="G880" s="67">
        <v>110</v>
      </c>
      <c r="H880" s="114"/>
      <c r="I880" s="95">
        <f>25+30.855+58.786</f>
        <v>114.64100000000001</v>
      </c>
      <c r="J880" s="95"/>
      <c r="K880" s="95"/>
      <c r="L880" s="95"/>
      <c r="M880" s="497"/>
      <c r="N880" s="418"/>
      <c r="O880" s="378">
        <f t="shared" si="396"/>
        <v>224.64100000000002</v>
      </c>
      <c r="P880" s="494">
        <f t="shared" si="406"/>
        <v>127.09999999999997</v>
      </c>
      <c r="Q880" s="497">
        <f>311.741+40</f>
        <v>351.74099999999999</v>
      </c>
    </row>
    <row r="881" spans="1:17">
      <c r="A881" s="395" t="s">
        <v>46</v>
      </c>
      <c r="B881" s="390" t="s">
        <v>30</v>
      </c>
      <c r="C881" s="407">
        <v>10</v>
      </c>
      <c r="D881" s="390" t="s">
        <v>41</v>
      </c>
      <c r="E881" s="407">
        <v>6205108</v>
      </c>
      <c r="F881" s="390" t="s">
        <v>47</v>
      </c>
      <c r="G881" s="67">
        <v>495</v>
      </c>
      <c r="H881" s="114"/>
      <c r="I881" s="95">
        <f>-25-30.855-58.786</f>
        <v>-114.64100000000001</v>
      </c>
      <c r="J881" s="95"/>
      <c r="K881" s="95"/>
      <c r="L881" s="95"/>
      <c r="M881" s="497"/>
      <c r="N881" s="418"/>
      <c r="O881" s="378">
        <f t="shared" si="396"/>
        <v>380.35899999999998</v>
      </c>
      <c r="P881" s="494">
        <f t="shared" si="406"/>
        <v>-6.5999999999999659</v>
      </c>
      <c r="Q881" s="497">
        <v>373.75900000000001</v>
      </c>
    </row>
    <row r="882" spans="1:17">
      <c r="A882" s="388" t="s">
        <v>739</v>
      </c>
      <c r="B882" s="389"/>
      <c r="C882" s="389">
        <v>10</v>
      </c>
      <c r="D882" s="389" t="s">
        <v>56</v>
      </c>
      <c r="E882" s="389"/>
      <c r="F882" s="389"/>
      <c r="G882" s="112">
        <f>G883+G887+G892</f>
        <v>1585.5</v>
      </c>
      <c r="H882" s="112">
        <f t="shared" ref="H882:Q882" si="425">H883+H887+H892</f>
        <v>0</v>
      </c>
      <c r="I882" s="112">
        <f t="shared" si="425"/>
        <v>0</v>
      </c>
      <c r="J882" s="112">
        <f t="shared" si="425"/>
        <v>33.9</v>
      </c>
      <c r="K882" s="112">
        <f t="shared" si="425"/>
        <v>0</v>
      </c>
      <c r="L882" s="112">
        <f t="shared" si="425"/>
        <v>47.2</v>
      </c>
      <c r="M882" s="469">
        <f t="shared" si="425"/>
        <v>0</v>
      </c>
      <c r="N882" s="413">
        <f t="shared" si="425"/>
        <v>0</v>
      </c>
      <c r="O882" s="89">
        <f t="shared" si="425"/>
        <v>1666.6</v>
      </c>
      <c r="P882" s="476">
        <f t="shared" si="425"/>
        <v>123.69199999999992</v>
      </c>
      <c r="Q882" s="469">
        <f t="shared" si="425"/>
        <v>1790.2919999999999</v>
      </c>
    </row>
    <row r="883" spans="1:17" ht="45">
      <c r="A883" s="388" t="s">
        <v>740</v>
      </c>
      <c r="B883" s="389" t="s">
        <v>30</v>
      </c>
      <c r="C883" s="389" t="s">
        <v>724</v>
      </c>
      <c r="D883" s="389" t="s">
        <v>56</v>
      </c>
      <c r="E883" s="389" t="s">
        <v>741</v>
      </c>
      <c r="F883" s="389"/>
      <c r="G883" s="112">
        <f>G884+G885+G886</f>
        <v>0</v>
      </c>
      <c r="H883" s="112">
        <f>H884+H885+H886</f>
        <v>0</v>
      </c>
      <c r="I883" s="112">
        <f>I884+I885+I886</f>
        <v>0</v>
      </c>
      <c r="J883" s="112">
        <f>J884+J885+J886</f>
        <v>0</v>
      </c>
      <c r="K883" s="112">
        <f t="shared" ref="K883:Q883" si="426">K884+K885+K886</f>
        <v>0</v>
      </c>
      <c r="L883" s="112">
        <f t="shared" si="426"/>
        <v>0</v>
      </c>
      <c r="M883" s="469">
        <f t="shared" si="426"/>
        <v>0</v>
      </c>
      <c r="N883" s="413">
        <f t="shared" si="426"/>
        <v>0</v>
      </c>
      <c r="O883" s="283">
        <f t="shared" si="426"/>
        <v>0</v>
      </c>
      <c r="P883" s="515">
        <f t="shared" si="426"/>
        <v>0</v>
      </c>
      <c r="Q883" s="469">
        <f t="shared" si="426"/>
        <v>0</v>
      </c>
    </row>
    <row r="884" spans="1:17">
      <c r="A884" s="370" t="s">
        <v>33</v>
      </c>
      <c r="B884" s="390" t="s">
        <v>30</v>
      </c>
      <c r="C884" s="390" t="s">
        <v>724</v>
      </c>
      <c r="D884" s="390" t="s">
        <v>56</v>
      </c>
      <c r="E884" s="390" t="s">
        <v>741</v>
      </c>
      <c r="F884" s="390" t="s">
        <v>34</v>
      </c>
      <c r="G884" s="67"/>
      <c r="H884" s="114"/>
      <c r="I884" s="95"/>
      <c r="J884" s="95"/>
      <c r="K884" s="95"/>
      <c r="L884" s="95"/>
      <c r="M884" s="497"/>
      <c r="N884" s="418"/>
      <c r="O884" s="378">
        <f t="shared" si="396"/>
        <v>0</v>
      </c>
      <c r="P884" s="494">
        <f t="shared" si="406"/>
        <v>0</v>
      </c>
      <c r="Q884" s="497"/>
    </row>
    <row r="885" spans="1:17" s="34" customFormat="1">
      <c r="A885" s="395" t="s">
        <v>38</v>
      </c>
      <c r="B885" s="390" t="s">
        <v>30</v>
      </c>
      <c r="C885" s="390" t="s">
        <v>724</v>
      </c>
      <c r="D885" s="390" t="s">
        <v>56</v>
      </c>
      <c r="E885" s="390" t="s">
        <v>741</v>
      </c>
      <c r="F885" s="390" t="s">
        <v>39</v>
      </c>
      <c r="G885" s="67"/>
      <c r="H885" s="114"/>
      <c r="I885" s="95"/>
      <c r="J885" s="95"/>
      <c r="K885" s="95"/>
      <c r="L885" s="95"/>
      <c r="M885" s="497"/>
      <c r="N885" s="418"/>
      <c r="O885" s="378">
        <f t="shared" si="396"/>
        <v>0</v>
      </c>
      <c r="P885" s="494">
        <f t="shared" si="406"/>
        <v>0</v>
      </c>
      <c r="Q885" s="497"/>
    </row>
    <row r="886" spans="1:17">
      <c r="A886" s="395" t="s">
        <v>46</v>
      </c>
      <c r="B886" s="390" t="s">
        <v>30</v>
      </c>
      <c r="C886" s="390" t="s">
        <v>724</v>
      </c>
      <c r="D886" s="390" t="s">
        <v>56</v>
      </c>
      <c r="E886" s="390" t="s">
        <v>741</v>
      </c>
      <c r="F886" s="390" t="s">
        <v>47</v>
      </c>
      <c r="G886" s="67"/>
      <c r="H886" s="114"/>
      <c r="I886" s="95"/>
      <c r="J886" s="95"/>
      <c r="K886" s="95"/>
      <c r="L886" s="95"/>
      <c r="M886" s="497"/>
      <c r="N886" s="418"/>
      <c r="O886" s="378">
        <f t="shared" si="396"/>
        <v>0</v>
      </c>
      <c r="P886" s="494">
        <f t="shared" si="406"/>
        <v>0</v>
      </c>
      <c r="Q886" s="497"/>
    </row>
    <row r="887" spans="1:17" ht="45">
      <c r="A887" s="388" t="s">
        <v>742</v>
      </c>
      <c r="B887" s="389" t="s">
        <v>30</v>
      </c>
      <c r="C887" s="389">
        <v>10</v>
      </c>
      <c r="D887" s="389" t="s">
        <v>56</v>
      </c>
      <c r="E887" s="389" t="s">
        <v>743</v>
      </c>
      <c r="F887" s="389"/>
      <c r="G887" s="112">
        <f>G891+G889+G888+G890</f>
        <v>788</v>
      </c>
      <c r="H887" s="112">
        <f>H891+H889+H888+H890</f>
        <v>0</v>
      </c>
      <c r="I887" s="112">
        <f>I891+I889+I888+I890</f>
        <v>0</v>
      </c>
      <c r="J887" s="112">
        <f>J891+J889+J888+J890</f>
        <v>33.9</v>
      </c>
      <c r="K887" s="112">
        <f t="shared" ref="K887:Q887" si="427">K891+K889+K888+K890</f>
        <v>0</v>
      </c>
      <c r="L887" s="112">
        <f t="shared" si="427"/>
        <v>13</v>
      </c>
      <c r="M887" s="469">
        <f t="shared" si="427"/>
        <v>0</v>
      </c>
      <c r="N887" s="413">
        <f t="shared" si="427"/>
        <v>0</v>
      </c>
      <c r="O887" s="283">
        <f t="shared" si="427"/>
        <v>834.9</v>
      </c>
      <c r="P887" s="515">
        <f t="shared" si="427"/>
        <v>67.791999999999959</v>
      </c>
      <c r="Q887" s="469">
        <f t="shared" si="427"/>
        <v>902.69200000000001</v>
      </c>
    </row>
    <row r="888" spans="1:17">
      <c r="A888" s="370" t="s">
        <v>33</v>
      </c>
      <c r="B888" s="390" t="s">
        <v>30</v>
      </c>
      <c r="C888" s="390">
        <v>10</v>
      </c>
      <c r="D888" s="390" t="s">
        <v>56</v>
      </c>
      <c r="E888" s="390" t="s">
        <v>743</v>
      </c>
      <c r="F888" s="390" t="s">
        <v>34</v>
      </c>
      <c r="G888" s="67">
        <v>716.1</v>
      </c>
      <c r="H888" s="114"/>
      <c r="I888" s="95"/>
      <c r="J888" s="95">
        <v>33.9</v>
      </c>
      <c r="K888" s="95"/>
      <c r="L888" s="95">
        <v>13</v>
      </c>
      <c r="M888" s="497"/>
      <c r="N888" s="418"/>
      <c r="O888" s="378">
        <f t="shared" ref="O888:O931" si="428">I888+H888+G888+J888+K888+L888+M888+N888</f>
        <v>763</v>
      </c>
      <c r="P888" s="494">
        <f t="shared" si="406"/>
        <v>-23.868000000000052</v>
      </c>
      <c r="Q888" s="497">
        <v>739.13199999999995</v>
      </c>
    </row>
    <row r="889" spans="1:17">
      <c r="A889" s="395" t="s">
        <v>38</v>
      </c>
      <c r="B889" s="390" t="s">
        <v>30</v>
      </c>
      <c r="C889" s="390">
        <v>10</v>
      </c>
      <c r="D889" s="390" t="s">
        <v>56</v>
      </c>
      <c r="E889" s="390" t="s">
        <v>743</v>
      </c>
      <c r="F889" s="390" t="s">
        <v>39</v>
      </c>
      <c r="G889" s="67">
        <v>3.5</v>
      </c>
      <c r="H889" s="114"/>
      <c r="I889" s="95"/>
      <c r="J889" s="95"/>
      <c r="K889" s="95"/>
      <c r="L889" s="95"/>
      <c r="M889" s="497"/>
      <c r="N889" s="418"/>
      <c r="O889" s="378">
        <f t="shared" si="428"/>
        <v>3.5</v>
      </c>
      <c r="P889" s="494">
        <f t="shared" si="406"/>
        <v>0</v>
      </c>
      <c r="Q889" s="497">
        <v>3.5</v>
      </c>
    </row>
    <row r="890" spans="1:17" s="23" customFormat="1" ht="22.5">
      <c r="A890" s="395" t="s">
        <v>44</v>
      </c>
      <c r="B890" s="390" t="s">
        <v>30</v>
      </c>
      <c r="C890" s="390">
        <v>10</v>
      </c>
      <c r="D890" s="390" t="s">
        <v>56</v>
      </c>
      <c r="E890" s="390" t="s">
        <v>743</v>
      </c>
      <c r="F890" s="390" t="s">
        <v>45</v>
      </c>
      <c r="G890" s="67">
        <v>15</v>
      </c>
      <c r="H890" s="114"/>
      <c r="I890" s="95">
        <v>1.99</v>
      </c>
      <c r="J890" s="95"/>
      <c r="K890" s="95"/>
      <c r="L890" s="95"/>
      <c r="M890" s="497"/>
      <c r="N890" s="418"/>
      <c r="O890" s="378">
        <f t="shared" si="428"/>
        <v>16.989999999999998</v>
      </c>
      <c r="P890" s="494">
        <f t="shared" si="406"/>
        <v>48.2</v>
      </c>
      <c r="Q890" s="497">
        <v>65.19</v>
      </c>
    </row>
    <row r="891" spans="1:17" s="100" customFormat="1">
      <c r="A891" s="395" t="s">
        <v>46</v>
      </c>
      <c r="B891" s="390" t="s">
        <v>30</v>
      </c>
      <c r="C891" s="390">
        <v>10</v>
      </c>
      <c r="D891" s="390" t="s">
        <v>56</v>
      </c>
      <c r="E891" s="390" t="s">
        <v>743</v>
      </c>
      <c r="F891" s="390" t="s">
        <v>47</v>
      </c>
      <c r="G891" s="67">
        <v>53.4</v>
      </c>
      <c r="H891" s="114"/>
      <c r="I891" s="95">
        <v>-1.99</v>
      </c>
      <c r="J891" s="95"/>
      <c r="K891" s="95"/>
      <c r="L891" s="95"/>
      <c r="M891" s="497"/>
      <c r="N891" s="418"/>
      <c r="O891" s="378">
        <f t="shared" si="428"/>
        <v>51.41</v>
      </c>
      <c r="P891" s="494">
        <f t="shared" si="406"/>
        <v>43.460000000000008</v>
      </c>
      <c r="Q891" s="497">
        <v>94.87</v>
      </c>
    </row>
    <row r="892" spans="1:17" ht="22.5">
      <c r="A892" s="401" t="s">
        <v>744</v>
      </c>
      <c r="B892" s="389" t="s">
        <v>30</v>
      </c>
      <c r="C892" s="389" t="s">
        <v>724</v>
      </c>
      <c r="D892" s="389" t="s">
        <v>56</v>
      </c>
      <c r="E892" s="389" t="s">
        <v>745</v>
      </c>
      <c r="F892" s="389"/>
      <c r="G892" s="112">
        <f>G893+G896+G895</f>
        <v>797.5</v>
      </c>
      <c r="H892" s="112">
        <f>H893+H896+H895</f>
        <v>0</v>
      </c>
      <c r="I892" s="112">
        <f>I893+I896+I895</f>
        <v>0</v>
      </c>
      <c r="J892" s="112">
        <f>J893+J896+J895</f>
        <v>0</v>
      </c>
      <c r="K892" s="112">
        <f t="shared" ref="K892:M892" si="429">K893+K896+K895</f>
        <v>0</v>
      </c>
      <c r="L892" s="112">
        <f t="shared" si="429"/>
        <v>34.200000000000003</v>
      </c>
      <c r="M892" s="469">
        <f t="shared" si="429"/>
        <v>0</v>
      </c>
      <c r="N892" s="413">
        <f>N893+N896+N895+N894</f>
        <v>0</v>
      </c>
      <c r="O892" s="89">
        <f t="shared" ref="O892:Q892" si="430">O893+O896+O895+O894</f>
        <v>831.7</v>
      </c>
      <c r="P892" s="476">
        <f t="shared" si="430"/>
        <v>55.899999999999956</v>
      </c>
      <c r="Q892" s="469">
        <f t="shared" si="430"/>
        <v>887.6</v>
      </c>
    </row>
    <row r="893" spans="1:17" s="23" customFormat="1" ht="21.75" customHeight="1">
      <c r="A893" s="370" t="s">
        <v>33</v>
      </c>
      <c r="B893" s="390" t="s">
        <v>30</v>
      </c>
      <c r="C893" s="390" t="s">
        <v>724</v>
      </c>
      <c r="D893" s="390" t="s">
        <v>56</v>
      </c>
      <c r="E893" s="390" t="s">
        <v>745</v>
      </c>
      <c r="F893" s="390" t="s">
        <v>34</v>
      </c>
      <c r="G893" s="67">
        <v>774.6</v>
      </c>
      <c r="H893" s="114"/>
      <c r="I893" s="95"/>
      <c r="J893" s="95"/>
      <c r="K893" s="95"/>
      <c r="L893" s="95">
        <v>34.200000000000003</v>
      </c>
      <c r="M893" s="497"/>
      <c r="N893" s="418"/>
      <c r="O893" s="378">
        <f t="shared" si="428"/>
        <v>808.80000000000007</v>
      </c>
      <c r="P893" s="494">
        <f t="shared" si="406"/>
        <v>-13.479900000000043</v>
      </c>
      <c r="Q893" s="497">
        <v>795.32010000000002</v>
      </c>
    </row>
    <row r="894" spans="1:17">
      <c r="A894" s="395" t="s">
        <v>38</v>
      </c>
      <c r="B894" s="390" t="s">
        <v>30</v>
      </c>
      <c r="C894" s="390" t="s">
        <v>724</v>
      </c>
      <c r="D894" s="390" t="s">
        <v>56</v>
      </c>
      <c r="E894" s="390" t="s">
        <v>745</v>
      </c>
      <c r="F894" s="390" t="s">
        <v>39</v>
      </c>
      <c r="G894" s="67"/>
      <c r="H894" s="114"/>
      <c r="I894" s="95"/>
      <c r="J894" s="95"/>
      <c r="K894" s="95"/>
      <c r="L894" s="95"/>
      <c r="M894" s="497"/>
      <c r="N894" s="418"/>
      <c r="O894" s="378"/>
      <c r="P894" s="494">
        <v>1.75</v>
      </c>
      <c r="Q894" s="497">
        <v>1.75</v>
      </c>
    </row>
    <row r="895" spans="1:17" s="23" customFormat="1" ht="22.5">
      <c r="A895" s="395" t="s">
        <v>44</v>
      </c>
      <c r="B895" s="390" t="s">
        <v>30</v>
      </c>
      <c r="C895" s="390" t="s">
        <v>724</v>
      </c>
      <c r="D895" s="390" t="s">
        <v>56</v>
      </c>
      <c r="E895" s="390" t="s">
        <v>745</v>
      </c>
      <c r="F895" s="390" t="s">
        <v>45</v>
      </c>
      <c r="G895" s="67">
        <v>10</v>
      </c>
      <c r="H895" s="114"/>
      <c r="I895" s="95"/>
      <c r="J895" s="95"/>
      <c r="K895" s="95"/>
      <c r="L895" s="95"/>
      <c r="M895" s="497"/>
      <c r="N895" s="418"/>
      <c r="O895" s="378">
        <f t="shared" si="428"/>
        <v>10</v>
      </c>
      <c r="P895" s="494">
        <f t="shared" si="406"/>
        <v>11.5</v>
      </c>
      <c r="Q895" s="497">
        <v>21.5</v>
      </c>
    </row>
    <row r="896" spans="1:17" ht="13.5" thickBot="1">
      <c r="A896" s="498" t="s">
        <v>46</v>
      </c>
      <c r="B896" s="471" t="s">
        <v>30</v>
      </c>
      <c r="C896" s="471" t="s">
        <v>724</v>
      </c>
      <c r="D896" s="471" t="s">
        <v>56</v>
      </c>
      <c r="E896" s="471" t="s">
        <v>745</v>
      </c>
      <c r="F896" s="471" t="s">
        <v>47</v>
      </c>
      <c r="G896" s="472">
        <v>12.9</v>
      </c>
      <c r="H896" s="499"/>
      <c r="I896" s="500"/>
      <c r="J896" s="500"/>
      <c r="K896" s="500"/>
      <c r="L896" s="500"/>
      <c r="M896" s="501"/>
      <c r="N896" s="418"/>
      <c r="O896" s="378">
        <f t="shared" si="428"/>
        <v>12.9</v>
      </c>
      <c r="P896" s="477">
        <f t="shared" si="406"/>
        <v>56.129899999999999</v>
      </c>
      <c r="Q896" s="501">
        <v>69.029899999999998</v>
      </c>
    </row>
    <row r="897" spans="1:17" hidden="1">
      <c r="A897" s="429" t="s">
        <v>746</v>
      </c>
      <c r="B897" s="430"/>
      <c r="C897" s="430" t="s">
        <v>64</v>
      </c>
      <c r="D897" s="430" t="s">
        <v>344</v>
      </c>
      <c r="E897" s="430"/>
      <c r="F897" s="430"/>
      <c r="G897" s="431">
        <f>G898</f>
        <v>1500</v>
      </c>
      <c r="H897" s="431">
        <f t="shared" ref="H897:Q899" si="431">H898</f>
        <v>2100</v>
      </c>
      <c r="I897" s="431">
        <f t="shared" si="431"/>
        <v>0</v>
      </c>
      <c r="J897" s="431">
        <f t="shared" si="431"/>
        <v>1000</v>
      </c>
      <c r="K897" s="431">
        <f t="shared" si="431"/>
        <v>0</v>
      </c>
      <c r="L897" s="431">
        <f t="shared" si="431"/>
        <v>0</v>
      </c>
      <c r="M897" s="431">
        <f t="shared" si="431"/>
        <v>0</v>
      </c>
      <c r="N897" s="309">
        <f t="shared" si="431"/>
        <v>0</v>
      </c>
      <c r="O897" s="310">
        <f t="shared" si="431"/>
        <v>4600</v>
      </c>
      <c r="P897" s="432">
        <f t="shared" si="431"/>
        <v>0</v>
      </c>
      <c r="Q897" s="464">
        <f t="shared" si="431"/>
        <v>4600</v>
      </c>
    </row>
    <row r="898" spans="1:17" s="23" customFormat="1" hidden="1">
      <c r="A898" s="80" t="s">
        <v>747</v>
      </c>
      <c r="B898" s="49" t="s">
        <v>30</v>
      </c>
      <c r="C898" s="49" t="s">
        <v>64</v>
      </c>
      <c r="D898" s="49" t="s">
        <v>25</v>
      </c>
      <c r="E898" s="49" t="s">
        <v>748</v>
      </c>
      <c r="F898" s="49"/>
      <c r="G898" s="81">
        <f>G899+G901+G903+G906+G908+G910</f>
        <v>1500</v>
      </c>
      <c r="H898" s="81">
        <f>H899+H901+H903+H906+H908+H910</f>
        <v>2100</v>
      </c>
      <c r="I898" s="81">
        <f>I899+I901+I903+I906+I908+I910</f>
        <v>0</v>
      </c>
      <c r="J898" s="81">
        <f>J899+J901+J903+J906+J908+J910</f>
        <v>1000</v>
      </c>
      <c r="K898" s="81">
        <f t="shared" ref="K898:Q898" si="432">K899+K901+K903+K906+K908+K910</f>
        <v>0</v>
      </c>
      <c r="L898" s="81">
        <f t="shared" si="432"/>
        <v>0</v>
      </c>
      <c r="M898" s="81">
        <f t="shared" si="432"/>
        <v>0</v>
      </c>
      <c r="N898" s="309">
        <f t="shared" si="432"/>
        <v>0</v>
      </c>
      <c r="O898" s="310">
        <f t="shared" si="432"/>
        <v>4600</v>
      </c>
      <c r="P898" s="121">
        <f t="shared" si="432"/>
        <v>0</v>
      </c>
      <c r="Q898" s="121">
        <f t="shared" si="432"/>
        <v>4600</v>
      </c>
    </row>
    <row r="899" spans="1:17" hidden="1">
      <c r="A899" s="32" t="s">
        <v>749</v>
      </c>
      <c r="B899" s="12" t="s">
        <v>30</v>
      </c>
      <c r="C899" s="12" t="s">
        <v>64</v>
      </c>
      <c r="D899" s="12" t="s">
        <v>25</v>
      </c>
      <c r="E899" s="12" t="s">
        <v>750</v>
      </c>
      <c r="F899" s="12"/>
      <c r="G899" s="10">
        <f>G900</f>
        <v>1500</v>
      </c>
      <c r="H899" s="10">
        <f t="shared" si="431"/>
        <v>0</v>
      </c>
      <c r="I899" s="10">
        <f t="shared" si="431"/>
        <v>0</v>
      </c>
      <c r="J899" s="10">
        <f t="shared" si="431"/>
        <v>300</v>
      </c>
      <c r="K899" s="10">
        <f t="shared" si="431"/>
        <v>0</v>
      </c>
      <c r="L899" s="10">
        <f t="shared" si="431"/>
        <v>243</v>
      </c>
      <c r="M899" s="10">
        <f t="shared" si="431"/>
        <v>0</v>
      </c>
      <c r="N899" s="309">
        <f t="shared" si="431"/>
        <v>0</v>
      </c>
      <c r="O899" s="310">
        <f t="shared" si="431"/>
        <v>2043</v>
      </c>
      <c r="P899" s="277">
        <f t="shared" si="431"/>
        <v>0</v>
      </c>
      <c r="Q899" s="277">
        <f t="shared" si="431"/>
        <v>2043</v>
      </c>
    </row>
    <row r="900" spans="1:17" s="23" customFormat="1" hidden="1">
      <c r="A900" s="31" t="s">
        <v>46</v>
      </c>
      <c r="B900" s="27" t="s">
        <v>30</v>
      </c>
      <c r="C900" s="18" t="s">
        <v>64</v>
      </c>
      <c r="D900" s="18" t="s">
        <v>25</v>
      </c>
      <c r="E900" s="18" t="s">
        <v>750</v>
      </c>
      <c r="F900" s="27" t="s">
        <v>47</v>
      </c>
      <c r="G900" s="28">
        <v>1500</v>
      </c>
      <c r="H900" s="29"/>
      <c r="I900" s="30"/>
      <c r="J900" s="30">
        <v>300</v>
      </c>
      <c r="K900" s="30"/>
      <c r="L900" s="30">
        <f>193+50</f>
        <v>243</v>
      </c>
      <c r="M900" s="30"/>
      <c r="N900" s="126"/>
      <c r="O900" s="311">
        <f t="shared" si="428"/>
        <v>2043</v>
      </c>
      <c r="P900" s="287">
        <f t="shared" si="406"/>
        <v>0</v>
      </c>
      <c r="Q900" s="308">
        <v>2043</v>
      </c>
    </row>
    <row r="901" spans="1:17" ht="51" hidden="1">
      <c r="A901" s="52" t="s">
        <v>751</v>
      </c>
      <c r="B901" s="21" t="s">
        <v>30</v>
      </c>
      <c r="C901" s="12" t="s">
        <v>64</v>
      </c>
      <c r="D901" s="12" t="s">
        <v>25</v>
      </c>
      <c r="E901" s="12" t="s">
        <v>752</v>
      </c>
      <c r="F901" s="21"/>
      <c r="G901" s="22">
        <f>G902</f>
        <v>0</v>
      </c>
      <c r="H901" s="22">
        <f>H902</f>
        <v>2100</v>
      </c>
      <c r="I901" s="22">
        <f>I902</f>
        <v>0</v>
      </c>
      <c r="J901" s="22">
        <f>J902</f>
        <v>0</v>
      </c>
      <c r="K901" s="22">
        <f t="shared" ref="K901:Q901" si="433">K902</f>
        <v>0</v>
      </c>
      <c r="L901" s="22">
        <f t="shared" si="433"/>
        <v>-493</v>
      </c>
      <c r="M901" s="22">
        <f t="shared" si="433"/>
        <v>0</v>
      </c>
      <c r="N901" s="309">
        <f t="shared" si="433"/>
        <v>0</v>
      </c>
      <c r="O901" s="310">
        <f t="shared" si="433"/>
        <v>1607</v>
      </c>
      <c r="P901" s="142">
        <f t="shared" si="433"/>
        <v>0</v>
      </c>
      <c r="Q901" s="142">
        <f t="shared" si="433"/>
        <v>1607</v>
      </c>
    </row>
    <row r="902" spans="1:17" s="23" customFormat="1" hidden="1">
      <c r="A902" s="31" t="s">
        <v>46</v>
      </c>
      <c r="B902" s="27" t="s">
        <v>30</v>
      </c>
      <c r="C902" s="18" t="s">
        <v>64</v>
      </c>
      <c r="D902" s="18" t="s">
        <v>25</v>
      </c>
      <c r="E902" s="18" t="s">
        <v>752</v>
      </c>
      <c r="F902" s="27" t="s">
        <v>47</v>
      </c>
      <c r="G902" s="28"/>
      <c r="H902" s="29">
        <v>2100</v>
      </c>
      <c r="I902" s="30"/>
      <c r="J902" s="30"/>
      <c r="K902" s="30"/>
      <c r="L902" s="30">
        <v>-493</v>
      </c>
      <c r="M902" s="30"/>
      <c r="N902" s="126"/>
      <c r="O902" s="311">
        <f t="shared" si="428"/>
        <v>1607</v>
      </c>
      <c r="P902" s="287">
        <f t="shared" si="406"/>
        <v>0</v>
      </c>
      <c r="Q902" s="308">
        <v>1607</v>
      </c>
    </row>
    <row r="903" spans="1:17" ht="38.25" hidden="1">
      <c r="A903" s="52" t="s">
        <v>753</v>
      </c>
      <c r="B903" s="21" t="s">
        <v>30</v>
      </c>
      <c r="C903" s="12" t="s">
        <v>64</v>
      </c>
      <c r="D903" s="12" t="s">
        <v>25</v>
      </c>
      <c r="E903" s="12" t="s">
        <v>754</v>
      </c>
      <c r="F903" s="21"/>
      <c r="G903" s="22">
        <f>G905+G904</f>
        <v>0</v>
      </c>
      <c r="H903" s="22">
        <f t="shared" ref="H903:Q903" si="434">H905+H904</f>
        <v>0</v>
      </c>
      <c r="I903" s="22">
        <f t="shared" si="434"/>
        <v>0</v>
      </c>
      <c r="J903" s="22">
        <f t="shared" si="434"/>
        <v>500</v>
      </c>
      <c r="K903" s="22">
        <f t="shared" si="434"/>
        <v>0</v>
      </c>
      <c r="L903" s="22">
        <f t="shared" si="434"/>
        <v>0</v>
      </c>
      <c r="M903" s="22">
        <f t="shared" si="434"/>
        <v>0</v>
      </c>
      <c r="N903" s="309">
        <f t="shared" si="434"/>
        <v>0</v>
      </c>
      <c r="O903" s="310">
        <f t="shared" si="434"/>
        <v>500</v>
      </c>
      <c r="P903" s="142">
        <f t="shared" si="434"/>
        <v>0</v>
      </c>
      <c r="Q903" s="142">
        <f t="shared" si="434"/>
        <v>500</v>
      </c>
    </row>
    <row r="904" spans="1:17" hidden="1">
      <c r="A904" s="31" t="s">
        <v>46</v>
      </c>
      <c r="B904" s="27" t="s">
        <v>30</v>
      </c>
      <c r="C904" s="18" t="s">
        <v>64</v>
      </c>
      <c r="D904" s="18" t="s">
        <v>25</v>
      </c>
      <c r="E904" s="18" t="s">
        <v>754</v>
      </c>
      <c r="F904" s="27" t="s">
        <v>47</v>
      </c>
      <c r="G904" s="28"/>
      <c r="H904" s="28"/>
      <c r="I904" s="299"/>
      <c r="J904" s="299"/>
      <c r="K904" s="299"/>
      <c r="L904" s="299"/>
      <c r="M904" s="299"/>
      <c r="N904" s="311"/>
      <c r="O904" s="311">
        <f>N904</f>
        <v>0</v>
      </c>
      <c r="P904" s="287">
        <f t="shared" ref="P904:P931" si="435">Q904-O904</f>
        <v>500</v>
      </c>
      <c r="Q904" s="308">
        <v>500</v>
      </c>
    </row>
    <row r="905" spans="1:17" ht="38.25" hidden="1">
      <c r="A905" s="31" t="s">
        <v>176</v>
      </c>
      <c r="B905" s="27" t="s">
        <v>30</v>
      </c>
      <c r="C905" s="18" t="s">
        <v>64</v>
      </c>
      <c r="D905" s="18" t="s">
        <v>25</v>
      </c>
      <c r="E905" s="18" t="s">
        <v>754</v>
      </c>
      <c r="F905" s="27" t="s">
        <v>177</v>
      </c>
      <c r="G905" s="28"/>
      <c r="H905" s="29"/>
      <c r="I905" s="30"/>
      <c r="J905" s="30">
        <v>500</v>
      </c>
      <c r="K905" s="30"/>
      <c r="L905" s="126"/>
      <c r="M905" s="126"/>
      <c r="N905" s="126"/>
      <c r="O905" s="311">
        <f t="shared" si="428"/>
        <v>500</v>
      </c>
      <c r="P905" s="287">
        <f t="shared" si="435"/>
        <v>-500</v>
      </c>
      <c r="Q905" s="308">
        <v>0</v>
      </c>
    </row>
    <row r="906" spans="1:17" s="23" customFormat="1" hidden="1">
      <c r="A906" s="52" t="s">
        <v>755</v>
      </c>
      <c r="B906" s="21" t="s">
        <v>30</v>
      </c>
      <c r="C906" s="12" t="s">
        <v>64</v>
      </c>
      <c r="D906" s="12" t="s">
        <v>25</v>
      </c>
      <c r="E906" s="12" t="s">
        <v>756</v>
      </c>
      <c r="F906" s="21"/>
      <c r="G906" s="22">
        <f>G907</f>
        <v>0</v>
      </c>
      <c r="H906" s="22">
        <f>H907</f>
        <v>0</v>
      </c>
      <c r="I906" s="22">
        <f>I907</f>
        <v>0</v>
      </c>
      <c r="J906" s="22">
        <f>J907</f>
        <v>150</v>
      </c>
      <c r="K906" s="22">
        <f t="shared" ref="K906:Q906" si="436">K907</f>
        <v>0</v>
      </c>
      <c r="L906" s="22">
        <f t="shared" si="436"/>
        <v>100</v>
      </c>
      <c r="M906" s="22">
        <f t="shared" si="436"/>
        <v>0</v>
      </c>
      <c r="N906" s="309">
        <f t="shared" si="436"/>
        <v>0</v>
      </c>
      <c r="O906" s="310">
        <f t="shared" si="436"/>
        <v>250</v>
      </c>
      <c r="P906" s="142">
        <f t="shared" si="436"/>
        <v>0</v>
      </c>
      <c r="Q906" s="142">
        <f t="shared" si="436"/>
        <v>250</v>
      </c>
    </row>
    <row r="907" spans="1:17" hidden="1">
      <c r="A907" s="31" t="s">
        <v>46</v>
      </c>
      <c r="B907" s="27" t="s">
        <v>30</v>
      </c>
      <c r="C907" s="18" t="s">
        <v>64</v>
      </c>
      <c r="D907" s="18" t="s">
        <v>25</v>
      </c>
      <c r="E907" s="18" t="s">
        <v>756</v>
      </c>
      <c r="F907" s="27" t="s">
        <v>47</v>
      </c>
      <c r="G907" s="28"/>
      <c r="H907" s="29"/>
      <c r="I907" s="30"/>
      <c r="J907" s="30">
        <v>150</v>
      </c>
      <c r="K907" s="30"/>
      <c r="L907" s="30">
        <v>100</v>
      </c>
      <c r="M907" s="30"/>
      <c r="N907" s="126"/>
      <c r="O907" s="311">
        <f t="shared" si="428"/>
        <v>250</v>
      </c>
      <c r="P907" s="287">
        <f t="shared" si="435"/>
        <v>0</v>
      </c>
      <c r="Q907" s="308">
        <v>250</v>
      </c>
    </row>
    <row r="908" spans="1:17" ht="25.5" hidden="1">
      <c r="A908" s="52" t="s">
        <v>757</v>
      </c>
      <c r="B908" s="21" t="s">
        <v>30</v>
      </c>
      <c r="C908" s="12" t="s">
        <v>64</v>
      </c>
      <c r="D908" s="12" t="s">
        <v>25</v>
      </c>
      <c r="E908" s="12" t="s">
        <v>758</v>
      </c>
      <c r="F908" s="21"/>
      <c r="G908" s="22">
        <f>G909</f>
        <v>0</v>
      </c>
      <c r="H908" s="22">
        <f t="shared" ref="H908:Q910" si="437">H909</f>
        <v>0</v>
      </c>
      <c r="I908" s="22">
        <f t="shared" si="437"/>
        <v>0</v>
      </c>
      <c r="J908" s="22">
        <f t="shared" si="437"/>
        <v>50</v>
      </c>
      <c r="K908" s="22">
        <f t="shared" si="437"/>
        <v>0</v>
      </c>
      <c r="L908" s="22">
        <f t="shared" si="437"/>
        <v>150</v>
      </c>
      <c r="M908" s="22">
        <f t="shared" si="437"/>
        <v>0</v>
      </c>
      <c r="N908" s="309">
        <f t="shared" si="437"/>
        <v>0</v>
      </c>
      <c r="O908" s="310">
        <f t="shared" si="437"/>
        <v>200</v>
      </c>
      <c r="P908" s="142">
        <f t="shared" si="437"/>
        <v>0</v>
      </c>
      <c r="Q908" s="142">
        <f t="shared" si="437"/>
        <v>200</v>
      </c>
    </row>
    <row r="909" spans="1:17" hidden="1">
      <c r="A909" s="31" t="s">
        <v>46</v>
      </c>
      <c r="B909" s="27" t="s">
        <v>30</v>
      </c>
      <c r="C909" s="18" t="s">
        <v>64</v>
      </c>
      <c r="D909" s="18" t="s">
        <v>25</v>
      </c>
      <c r="E909" s="18" t="s">
        <v>758</v>
      </c>
      <c r="F909" s="27" t="s">
        <v>47</v>
      </c>
      <c r="G909" s="28">
        <f>G910</f>
        <v>0</v>
      </c>
      <c r="H909" s="28">
        <f t="shared" si="437"/>
        <v>0</v>
      </c>
      <c r="I909" s="28">
        <f t="shared" si="437"/>
        <v>0</v>
      </c>
      <c r="J909" s="28">
        <v>50</v>
      </c>
      <c r="K909" s="299"/>
      <c r="L909" s="299">
        <v>150</v>
      </c>
      <c r="M909" s="299"/>
      <c r="N909" s="311"/>
      <c r="O909" s="311">
        <f t="shared" si="428"/>
        <v>200</v>
      </c>
      <c r="P909" s="287">
        <f t="shared" si="435"/>
        <v>0</v>
      </c>
      <c r="Q909" s="308">
        <v>200</v>
      </c>
    </row>
    <row r="910" spans="1:17" hidden="1">
      <c r="A910" s="52" t="s">
        <v>759</v>
      </c>
      <c r="B910" s="21" t="s">
        <v>30</v>
      </c>
      <c r="C910" s="12" t="s">
        <v>64</v>
      </c>
      <c r="D910" s="12" t="s">
        <v>25</v>
      </c>
      <c r="E910" s="12" t="s">
        <v>760</v>
      </c>
      <c r="F910" s="21"/>
      <c r="G910" s="22">
        <f>G911</f>
        <v>0</v>
      </c>
      <c r="H910" s="22">
        <f t="shared" si="437"/>
        <v>0</v>
      </c>
      <c r="I910" s="22">
        <f t="shared" si="437"/>
        <v>0</v>
      </c>
      <c r="J910" s="22">
        <f t="shared" si="437"/>
        <v>0</v>
      </c>
      <c r="K910" s="22">
        <f t="shared" si="437"/>
        <v>0</v>
      </c>
      <c r="L910" s="22">
        <f t="shared" si="437"/>
        <v>0</v>
      </c>
      <c r="M910" s="22">
        <f t="shared" si="437"/>
        <v>0</v>
      </c>
      <c r="N910" s="309">
        <f t="shared" si="437"/>
        <v>0</v>
      </c>
      <c r="O910" s="310">
        <f t="shared" si="437"/>
        <v>0</v>
      </c>
      <c r="P910" s="142">
        <f t="shared" si="437"/>
        <v>0</v>
      </c>
      <c r="Q910" s="142">
        <f t="shared" si="437"/>
        <v>0</v>
      </c>
    </row>
    <row r="911" spans="1:17" s="34" customFormat="1" hidden="1">
      <c r="A911" s="31" t="s">
        <v>46</v>
      </c>
      <c r="B911" s="27" t="s">
        <v>30</v>
      </c>
      <c r="C911" s="18" t="s">
        <v>64</v>
      </c>
      <c r="D911" s="18" t="s">
        <v>25</v>
      </c>
      <c r="E911" s="18" t="s">
        <v>760</v>
      </c>
      <c r="F911" s="27" t="s">
        <v>47</v>
      </c>
      <c r="G911" s="28"/>
      <c r="H911" s="29"/>
      <c r="I911" s="30"/>
      <c r="J911" s="30"/>
      <c r="K911" s="30"/>
      <c r="L911" s="30"/>
      <c r="M911" s="30"/>
      <c r="N911" s="126"/>
      <c r="O911" s="311">
        <f t="shared" si="428"/>
        <v>0</v>
      </c>
      <c r="P911" s="287">
        <f t="shared" si="435"/>
        <v>0</v>
      </c>
      <c r="Q911" s="308">
        <v>0</v>
      </c>
    </row>
    <row r="912" spans="1:17" ht="24" hidden="1" customHeight="1">
      <c r="A912" s="101" t="s">
        <v>761</v>
      </c>
      <c r="B912" s="21" t="s">
        <v>30</v>
      </c>
      <c r="C912" s="21" t="s">
        <v>70</v>
      </c>
      <c r="D912" s="21"/>
      <c r="E912" s="21"/>
      <c r="F912" s="12"/>
      <c r="G912" s="22">
        <f>G913</f>
        <v>152.63014000000001</v>
      </c>
      <c r="H912" s="22">
        <f t="shared" ref="H912:Q914" si="438">H913</f>
        <v>0</v>
      </c>
      <c r="I912" s="22">
        <f t="shared" si="438"/>
        <v>480.69247000000001</v>
      </c>
      <c r="J912" s="22">
        <f t="shared" si="438"/>
        <v>0</v>
      </c>
      <c r="K912" s="22">
        <f t="shared" si="438"/>
        <v>0</v>
      </c>
      <c r="L912" s="22">
        <f t="shared" si="438"/>
        <v>0</v>
      </c>
      <c r="M912" s="22">
        <f t="shared" si="438"/>
        <v>0</v>
      </c>
      <c r="N912" s="309">
        <f t="shared" si="438"/>
        <v>0</v>
      </c>
      <c r="O912" s="310">
        <f t="shared" si="438"/>
        <v>633.32261000000005</v>
      </c>
      <c r="P912" s="142">
        <f t="shared" si="438"/>
        <v>0</v>
      </c>
      <c r="Q912" s="310">
        <f t="shared" si="438"/>
        <v>633.32261000000005</v>
      </c>
    </row>
    <row r="913" spans="1:17" s="23" customFormat="1" ht="24" hidden="1" customHeight="1">
      <c r="A913" s="75" t="s">
        <v>762</v>
      </c>
      <c r="B913" s="25" t="s">
        <v>30</v>
      </c>
      <c r="C913" s="25" t="s">
        <v>70</v>
      </c>
      <c r="D913" s="25" t="s">
        <v>25</v>
      </c>
      <c r="E913" s="25"/>
      <c r="F913" s="25"/>
      <c r="G913" s="26">
        <f>G914</f>
        <v>152.63014000000001</v>
      </c>
      <c r="H913" s="26">
        <f t="shared" si="438"/>
        <v>0</v>
      </c>
      <c r="I913" s="26">
        <f t="shared" si="438"/>
        <v>480.69247000000001</v>
      </c>
      <c r="J913" s="26">
        <f t="shared" si="438"/>
        <v>0</v>
      </c>
      <c r="K913" s="26">
        <f t="shared" si="438"/>
        <v>0</v>
      </c>
      <c r="L913" s="26">
        <f t="shared" si="438"/>
        <v>0</v>
      </c>
      <c r="M913" s="26">
        <f t="shared" si="438"/>
        <v>0</v>
      </c>
      <c r="N913" s="309">
        <f t="shared" si="438"/>
        <v>0</v>
      </c>
      <c r="O913" s="310">
        <f t="shared" si="438"/>
        <v>633.32261000000005</v>
      </c>
      <c r="P913" s="279">
        <f t="shared" si="438"/>
        <v>0</v>
      </c>
      <c r="Q913" s="279">
        <f t="shared" si="438"/>
        <v>633.32261000000005</v>
      </c>
    </row>
    <row r="914" spans="1:17" s="23" customFormat="1" ht="28.5" hidden="1" customHeight="1">
      <c r="A914" s="157" t="s">
        <v>763</v>
      </c>
      <c r="B914" s="21" t="s">
        <v>30</v>
      </c>
      <c r="C914" s="21" t="s">
        <v>70</v>
      </c>
      <c r="D914" s="21" t="s">
        <v>25</v>
      </c>
      <c r="E914" s="21" t="s">
        <v>764</v>
      </c>
      <c r="F914" s="12"/>
      <c r="G914" s="22">
        <f>G915</f>
        <v>152.63014000000001</v>
      </c>
      <c r="H914" s="22">
        <f t="shared" si="438"/>
        <v>0</v>
      </c>
      <c r="I914" s="22">
        <f t="shared" si="438"/>
        <v>480.69247000000001</v>
      </c>
      <c r="J914" s="22">
        <f t="shared" si="438"/>
        <v>0</v>
      </c>
      <c r="K914" s="22">
        <f t="shared" si="438"/>
        <v>0</v>
      </c>
      <c r="L914" s="22">
        <f t="shared" si="438"/>
        <v>0</v>
      </c>
      <c r="M914" s="22">
        <f t="shared" si="438"/>
        <v>0</v>
      </c>
      <c r="N914" s="309">
        <f t="shared" si="438"/>
        <v>0</v>
      </c>
      <c r="O914" s="310">
        <f t="shared" si="438"/>
        <v>633.32261000000005</v>
      </c>
      <c r="P914" s="142">
        <f t="shared" si="438"/>
        <v>0</v>
      </c>
      <c r="Q914" s="142">
        <f t="shared" si="438"/>
        <v>633.32261000000005</v>
      </c>
    </row>
    <row r="915" spans="1:17" ht="24" hidden="1" customHeight="1">
      <c r="A915" s="151" t="s">
        <v>765</v>
      </c>
      <c r="B915" s="27" t="s">
        <v>30</v>
      </c>
      <c r="C915" s="27" t="s">
        <v>70</v>
      </c>
      <c r="D915" s="27" t="s">
        <v>25</v>
      </c>
      <c r="E915" s="27" t="s">
        <v>764</v>
      </c>
      <c r="F915" s="18" t="s">
        <v>766</v>
      </c>
      <c r="G915" s="28">
        <v>152.63014000000001</v>
      </c>
      <c r="H915" s="29"/>
      <c r="I915" s="30">
        <v>480.69247000000001</v>
      </c>
      <c r="J915" s="30"/>
      <c r="K915" s="30"/>
      <c r="L915" s="30"/>
      <c r="M915" s="30"/>
      <c r="N915" s="126"/>
      <c r="O915" s="311">
        <f t="shared" si="428"/>
        <v>633.32261000000005</v>
      </c>
      <c r="P915" s="287">
        <f t="shared" si="435"/>
        <v>0</v>
      </c>
      <c r="Q915" s="308">
        <v>633.32261000000005</v>
      </c>
    </row>
    <row r="916" spans="1:17" ht="24" customHeight="1">
      <c r="A916" s="465" t="s">
        <v>767</v>
      </c>
      <c r="B916" s="466"/>
      <c r="C916" s="466" t="s">
        <v>768</v>
      </c>
      <c r="D916" s="466"/>
      <c r="E916" s="466"/>
      <c r="F916" s="466"/>
      <c r="G916" s="467">
        <f t="shared" ref="G916:O916" si="439">G917+G923+G921</f>
        <v>137191</v>
      </c>
      <c r="H916" s="467">
        <f t="shared" si="439"/>
        <v>390</v>
      </c>
      <c r="I916" s="467">
        <f t="shared" si="439"/>
        <v>20033.2</v>
      </c>
      <c r="J916" s="467">
        <f t="shared" si="439"/>
        <v>168.5</v>
      </c>
      <c r="K916" s="467">
        <f t="shared" si="439"/>
        <v>654.9</v>
      </c>
      <c r="L916" s="467">
        <f t="shared" si="439"/>
        <v>0</v>
      </c>
      <c r="M916" s="468">
        <f t="shared" si="439"/>
        <v>0</v>
      </c>
      <c r="N916" s="413">
        <f t="shared" si="439"/>
        <v>0</v>
      </c>
      <c r="O916" s="283">
        <f t="shared" si="439"/>
        <v>158437.6</v>
      </c>
      <c r="P916" s="534">
        <f>+P912+P897+P832+P770+P395+P371+P150+P123+P118+P20</f>
        <v>88158.780340000027</v>
      </c>
      <c r="Q916" s="468">
        <f>Q917+Q923+Q921</f>
        <v>165973.19999999998</v>
      </c>
    </row>
    <row r="917" spans="1:17" s="23" customFormat="1" ht="25.5" customHeight="1">
      <c r="A917" s="388" t="s">
        <v>769</v>
      </c>
      <c r="B917" s="389"/>
      <c r="C917" s="389" t="s">
        <v>768</v>
      </c>
      <c r="D917" s="389" t="s">
        <v>25</v>
      </c>
      <c r="E917" s="389"/>
      <c r="F917" s="389"/>
      <c r="G917" s="112">
        <f t="shared" ref="G917:Q917" si="440">G918</f>
        <v>137191</v>
      </c>
      <c r="H917" s="112">
        <f t="shared" si="440"/>
        <v>0</v>
      </c>
      <c r="I917" s="112">
        <f t="shared" si="440"/>
        <v>0</v>
      </c>
      <c r="J917" s="112">
        <f t="shared" si="440"/>
        <v>0</v>
      </c>
      <c r="K917" s="112">
        <f t="shared" si="440"/>
        <v>0</v>
      </c>
      <c r="L917" s="112">
        <f t="shared" si="440"/>
        <v>0</v>
      </c>
      <c r="M917" s="469">
        <f t="shared" si="440"/>
        <v>0</v>
      </c>
      <c r="N917" s="413">
        <f t="shared" si="440"/>
        <v>0</v>
      </c>
      <c r="O917" s="283">
        <f t="shared" si="440"/>
        <v>137191</v>
      </c>
      <c r="P917" s="515">
        <f t="shared" si="440"/>
        <v>0</v>
      </c>
      <c r="Q917" s="469">
        <f t="shared" si="440"/>
        <v>137191</v>
      </c>
    </row>
    <row r="918" spans="1:17" s="23" customFormat="1" ht="27" customHeight="1">
      <c r="A918" s="402" t="s">
        <v>770</v>
      </c>
      <c r="B918" s="389" t="s">
        <v>30</v>
      </c>
      <c r="C918" s="389" t="s">
        <v>768</v>
      </c>
      <c r="D918" s="389" t="s">
        <v>25</v>
      </c>
      <c r="E918" s="389" t="s">
        <v>771</v>
      </c>
      <c r="F918" s="389"/>
      <c r="G918" s="112">
        <f>G919</f>
        <v>137191</v>
      </c>
      <c r="H918" s="112">
        <f t="shared" ref="H918:Q918" si="441">H919</f>
        <v>0</v>
      </c>
      <c r="I918" s="112">
        <f t="shared" si="441"/>
        <v>0</v>
      </c>
      <c r="J918" s="112">
        <f t="shared" si="441"/>
        <v>0</v>
      </c>
      <c r="K918" s="112">
        <f t="shared" si="441"/>
        <v>0</v>
      </c>
      <c r="L918" s="112">
        <f t="shared" si="441"/>
        <v>0</v>
      </c>
      <c r="M918" s="469">
        <f t="shared" si="441"/>
        <v>0</v>
      </c>
      <c r="N918" s="413">
        <f t="shared" si="441"/>
        <v>0</v>
      </c>
      <c r="O918" s="283">
        <f t="shared" si="441"/>
        <v>137191</v>
      </c>
      <c r="P918" s="515">
        <f t="shared" si="441"/>
        <v>0</v>
      </c>
      <c r="Q918" s="469">
        <f t="shared" si="441"/>
        <v>137191</v>
      </c>
    </row>
    <row r="919" spans="1:17" ht="24" customHeight="1">
      <c r="A919" s="395" t="s">
        <v>772</v>
      </c>
      <c r="B919" s="390" t="s">
        <v>30</v>
      </c>
      <c r="C919" s="390" t="s">
        <v>768</v>
      </c>
      <c r="D919" s="390" t="s">
        <v>25</v>
      </c>
      <c r="E919" s="390" t="s">
        <v>771</v>
      </c>
      <c r="F919" s="390" t="s">
        <v>773</v>
      </c>
      <c r="G919" s="67">
        <v>137191</v>
      </c>
      <c r="H919" s="114"/>
      <c r="I919" s="95"/>
      <c r="J919" s="95"/>
      <c r="K919" s="95"/>
      <c r="L919" s="95"/>
      <c r="M919" s="497"/>
      <c r="N919" s="418"/>
      <c r="O919" s="378">
        <f t="shared" si="428"/>
        <v>137191</v>
      </c>
      <c r="P919" s="494">
        <f t="shared" si="435"/>
        <v>0</v>
      </c>
      <c r="Q919" s="497">
        <v>137191</v>
      </c>
    </row>
    <row r="920" spans="1:17" s="23" customFormat="1" ht="16.5" customHeight="1">
      <c r="A920" s="396" t="s">
        <v>774</v>
      </c>
      <c r="B920" s="389"/>
      <c r="C920" s="389" t="s">
        <v>768</v>
      </c>
      <c r="D920" s="389" t="s">
        <v>31</v>
      </c>
      <c r="E920" s="389"/>
      <c r="F920" s="389"/>
      <c r="G920" s="112">
        <f>G921</f>
        <v>0</v>
      </c>
      <c r="H920" s="112">
        <f t="shared" ref="H920:Q921" si="442">H921</f>
        <v>0</v>
      </c>
      <c r="I920" s="112">
        <f t="shared" si="442"/>
        <v>5373</v>
      </c>
      <c r="J920" s="112">
        <f t="shared" si="442"/>
        <v>0</v>
      </c>
      <c r="K920" s="112">
        <f t="shared" si="442"/>
        <v>654.9</v>
      </c>
      <c r="L920" s="112">
        <f t="shared" si="442"/>
        <v>0</v>
      </c>
      <c r="M920" s="469">
        <f t="shared" si="442"/>
        <v>0</v>
      </c>
      <c r="N920" s="413">
        <f t="shared" si="442"/>
        <v>0</v>
      </c>
      <c r="O920" s="283">
        <f t="shared" si="442"/>
        <v>6027.9</v>
      </c>
      <c r="P920" s="515">
        <f t="shared" si="442"/>
        <v>5337</v>
      </c>
      <c r="Q920" s="469">
        <f t="shared" si="442"/>
        <v>11364.9</v>
      </c>
    </row>
    <row r="921" spans="1:17" ht="15.75" customHeight="1">
      <c r="A921" s="403" t="s">
        <v>713</v>
      </c>
      <c r="B921" s="389" t="s">
        <v>30</v>
      </c>
      <c r="C921" s="389" t="s">
        <v>768</v>
      </c>
      <c r="D921" s="389" t="s">
        <v>31</v>
      </c>
      <c r="E921" s="389" t="s">
        <v>775</v>
      </c>
      <c r="F921" s="389"/>
      <c r="G921" s="112">
        <f>G922</f>
        <v>0</v>
      </c>
      <c r="H921" s="112">
        <f t="shared" si="442"/>
        <v>0</v>
      </c>
      <c r="I921" s="112">
        <f t="shared" si="442"/>
        <v>5373</v>
      </c>
      <c r="J921" s="112">
        <f t="shared" si="442"/>
        <v>0</v>
      </c>
      <c r="K921" s="112">
        <f t="shared" si="442"/>
        <v>654.9</v>
      </c>
      <c r="L921" s="112">
        <f t="shared" si="442"/>
        <v>0</v>
      </c>
      <c r="M921" s="469">
        <f t="shared" si="442"/>
        <v>0</v>
      </c>
      <c r="N921" s="413">
        <f t="shared" si="442"/>
        <v>0</v>
      </c>
      <c r="O921" s="283">
        <f t="shared" si="442"/>
        <v>6027.9</v>
      </c>
      <c r="P921" s="515">
        <f t="shared" si="442"/>
        <v>5337</v>
      </c>
      <c r="Q921" s="469">
        <f t="shared" si="442"/>
        <v>11364.9</v>
      </c>
    </row>
    <row r="922" spans="1:17" s="23" customFormat="1" ht="24" customHeight="1">
      <c r="A922" s="399" t="s">
        <v>776</v>
      </c>
      <c r="B922" s="390" t="s">
        <v>30</v>
      </c>
      <c r="C922" s="390" t="s">
        <v>768</v>
      </c>
      <c r="D922" s="390" t="s">
        <v>31</v>
      </c>
      <c r="E922" s="390" t="s">
        <v>775</v>
      </c>
      <c r="F922" s="390" t="s">
        <v>777</v>
      </c>
      <c r="G922" s="67"/>
      <c r="H922" s="114"/>
      <c r="I922" s="95">
        <v>5373</v>
      </c>
      <c r="J922" s="95"/>
      <c r="K922" s="95">
        <v>654.9</v>
      </c>
      <c r="L922" s="95"/>
      <c r="M922" s="497"/>
      <c r="N922" s="418"/>
      <c r="O922" s="378">
        <f t="shared" si="428"/>
        <v>6027.9</v>
      </c>
      <c r="P922" s="494">
        <f t="shared" si="435"/>
        <v>5337</v>
      </c>
      <c r="Q922" s="497">
        <f>6027.9+5337</f>
        <v>11364.9</v>
      </c>
    </row>
    <row r="923" spans="1:17" ht="24" customHeight="1">
      <c r="A923" s="397" t="s">
        <v>778</v>
      </c>
      <c r="B923" s="389"/>
      <c r="C923" s="389" t="s">
        <v>768</v>
      </c>
      <c r="D923" s="389" t="s">
        <v>127</v>
      </c>
      <c r="E923" s="389"/>
      <c r="F923" s="389"/>
      <c r="G923" s="112">
        <f>G928+G930+G924+G926</f>
        <v>0</v>
      </c>
      <c r="H923" s="112">
        <f>H928+H930+H924+H926</f>
        <v>390</v>
      </c>
      <c r="I923" s="112">
        <f>I928+I930+I924+I926</f>
        <v>14660.2</v>
      </c>
      <c r="J923" s="112">
        <f>J928+J930+J924+J926</f>
        <v>168.5</v>
      </c>
      <c r="K923" s="112">
        <f t="shared" ref="K923:Q923" si="443">K928+K930+K924+K926</f>
        <v>0</v>
      </c>
      <c r="L923" s="112">
        <f t="shared" si="443"/>
        <v>0</v>
      </c>
      <c r="M923" s="469">
        <f t="shared" si="443"/>
        <v>0</v>
      </c>
      <c r="N923" s="413">
        <f t="shared" si="443"/>
        <v>0</v>
      </c>
      <c r="O923" s="283">
        <f t="shared" si="443"/>
        <v>15218.7</v>
      </c>
      <c r="P923" s="515">
        <f t="shared" si="443"/>
        <v>2198.6000000000004</v>
      </c>
      <c r="Q923" s="469">
        <f t="shared" si="443"/>
        <v>17417.3</v>
      </c>
    </row>
    <row r="924" spans="1:17" ht="33.75">
      <c r="A924" s="403" t="s">
        <v>779</v>
      </c>
      <c r="B924" s="389" t="s">
        <v>30</v>
      </c>
      <c r="C924" s="389" t="s">
        <v>768</v>
      </c>
      <c r="D924" s="389" t="s">
        <v>127</v>
      </c>
      <c r="E924" s="389" t="s">
        <v>780</v>
      </c>
      <c r="F924" s="389"/>
      <c r="G924" s="112">
        <f>G925</f>
        <v>0</v>
      </c>
      <c r="H924" s="112">
        <f>H925</f>
        <v>0</v>
      </c>
      <c r="I924" s="112">
        <f>I925</f>
        <v>11000</v>
      </c>
      <c r="J924" s="112">
        <f>J925</f>
        <v>0</v>
      </c>
      <c r="K924" s="112">
        <f t="shared" ref="K924:Q924" si="444">K925</f>
        <v>0</v>
      </c>
      <c r="L924" s="112">
        <f t="shared" si="444"/>
        <v>0</v>
      </c>
      <c r="M924" s="469">
        <f t="shared" si="444"/>
        <v>0</v>
      </c>
      <c r="N924" s="413">
        <f t="shared" si="444"/>
        <v>0</v>
      </c>
      <c r="O924" s="283">
        <f t="shared" si="444"/>
        <v>11000</v>
      </c>
      <c r="P924" s="515">
        <f t="shared" si="444"/>
        <v>0</v>
      </c>
      <c r="Q924" s="469">
        <f t="shared" si="444"/>
        <v>11000</v>
      </c>
    </row>
    <row r="925" spans="1:17" ht="22.5">
      <c r="A925" s="399" t="s">
        <v>73</v>
      </c>
      <c r="B925" s="390" t="s">
        <v>30</v>
      </c>
      <c r="C925" s="390" t="s">
        <v>768</v>
      </c>
      <c r="D925" s="390" t="s">
        <v>127</v>
      </c>
      <c r="E925" s="390" t="s">
        <v>780</v>
      </c>
      <c r="F925" s="390" t="s">
        <v>74</v>
      </c>
      <c r="G925" s="67"/>
      <c r="H925" s="67"/>
      <c r="I925" s="67">
        <v>11000</v>
      </c>
      <c r="J925" s="68"/>
      <c r="K925" s="68"/>
      <c r="L925" s="68"/>
      <c r="M925" s="503"/>
      <c r="N925" s="414"/>
      <c r="O925" s="378">
        <f t="shared" si="428"/>
        <v>11000</v>
      </c>
      <c r="P925" s="494">
        <f t="shared" si="435"/>
        <v>0</v>
      </c>
      <c r="Q925" s="497">
        <v>11000</v>
      </c>
    </row>
    <row r="926" spans="1:17" ht="56.25">
      <c r="A926" s="403" t="s">
        <v>29</v>
      </c>
      <c r="B926" s="389" t="s">
        <v>30</v>
      </c>
      <c r="C926" s="389" t="s">
        <v>768</v>
      </c>
      <c r="D926" s="389" t="s">
        <v>127</v>
      </c>
      <c r="E926" s="389" t="s">
        <v>32</v>
      </c>
      <c r="F926" s="389"/>
      <c r="G926" s="112">
        <f>G927</f>
        <v>0</v>
      </c>
      <c r="H926" s="112">
        <f>H927</f>
        <v>0</v>
      </c>
      <c r="I926" s="112">
        <f>I927</f>
        <v>4050.2</v>
      </c>
      <c r="J926" s="112">
        <f>J927</f>
        <v>168.5</v>
      </c>
      <c r="K926" s="112">
        <f t="shared" ref="K926:Q926" si="445">K927</f>
        <v>0</v>
      </c>
      <c r="L926" s="112">
        <f t="shared" si="445"/>
        <v>0</v>
      </c>
      <c r="M926" s="469">
        <f t="shared" si="445"/>
        <v>0</v>
      </c>
      <c r="N926" s="413">
        <f t="shared" si="445"/>
        <v>0</v>
      </c>
      <c r="O926" s="283">
        <f t="shared" si="445"/>
        <v>4218.7</v>
      </c>
      <c r="P926" s="515">
        <f t="shared" si="445"/>
        <v>2198.6000000000004</v>
      </c>
      <c r="Q926" s="469">
        <f t="shared" si="445"/>
        <v>6417.3</v>
      </c>
    </row>
    <row r="927" spans="1:17" s="171" customFormat="1" ht="22.5">
      <c r="A927" s="399" t="s">
        <v>73</v>
      </c>
      <c r="B927" s="390" t="s">
        <v>30</v>
      </c>
      <c r="C927" s="390" t="s">
        <v>768</v>
      </c>
      <c r="D927" s="390" t="s">
        <v>127</v>
      </c>
      <c r="E927" s="390" t="s">
        <v>32</v>
      </c>
      <c r="F927" s="390" t="s">
        <v>74</v>
      </c>
      <c r="G927" s="67"/>
      <c r="H927" s="67"/>
      <c r="I927" s="67">
        <v>4050.2</v>
      </c>
      <c r="J927" s="68">
        <v>168.5</v>
      </c>
      <c r="K927" s="68"/>
      <c r="L927" s="68"/>
      <c r="M927" s="503"/>
      <c r="N927" s="414"/>
      <c r="O927" s="378">
        <f t="shared" si="428"/>
        <v>4218.7</v>
      </c>
      <c r="P927" s="494">
        <f t="shared" si="435"/>
        <v>2198.6000000000004</v>
      </c>
      <c r="Q927" s="497">
        <v>6417.3</v>
      </c>
    </row>
    <row r="928" spans="1:17" ht="33.75">
      <c r="A928" s="388" t="s">
        <v>781</v>
      </c>
      <c r="B928" s="389" t="s">
        <v>30</v>
      </c>
      <c r="C928" s="389" t="s">
        <v>768</v>
      </c>
      <c r="D928" s="389" t="s">
        <v>127</v>
      </c>
      <c r="E928" s="389" t="s">
        <v>113</v>
      </c>
      <c r="F928" s="389"/>
      <c r="G928" s="112">
        <f>G929</f>
        <v>0</v>
      </c>
      <c r="H928" s="112">
        <f>H929</f>
        <v>0</v>
      </c>
      <c r="I928" s="112">
        <f>I929</f>
        <v>0</v>
      </c>
      <c r="J928" s="112">
        <f>J929</f>
        <v>0</v>
      </c>
      <c r="K928" s="112">
        <f t="shared" ref="K928:Q928" si="446">K929</f>
        <v>0</v>
      </c>
      <c r="L928" s="112">
        <f t="shared" si="446"/>
        <v>0</v>
      </c>
      <c r="M928" s="469">
        <f t="shared" si="446"/>
        <v>0</v>
      </c>
      <c r="N928" s="413">
        <f t="shared" si="446"/>
        <v>0</v>
      </c>
      <c r="O928" s="283">
        <f t="shared" si="446"/>
        <v>0</v>
      </c>
      <c r="P928" s="515">
        <f t="shared" si="446"/>
        <v>0</v>
      </c>
      <c r="Q928" s="469">
        <f t="shared" si="446"/>
        <v>0</v>
      </c>
    </row>
    <row r="929" spans="1:17">
      <c r="A929" s="398" t="s">
        <v>782</v>
      </c>
      <c r="B929" s="390" t="s">
        <v>30</v>
      </c>
      <c r="C929" s="390" t="s">
        <v>768</v>
      </c>
      <c r="D929" s="390" t="s">
        <v>127</v>
      </c>
      <c r="E929" s="390" t="s">
        <v>113</v>
      </c>
      <c r="F929" s="390" t="s">
        <v>783</v>
      </c>
      <c r="G929" s="67"/>
      <c r="H929" s="114"/>
      <c r="I929" s="95"/>
      <c r="J929" s="95"/>
      <c r="K929" s="95"/>
      <c r="L929" s="95"/>
      <c r="M929" s="497"/>
      <c r="N929" s="418"/>
      <c r="O929" s="378">
        <f t="shared" si="428"/>
        <v>0</v>
      </c>
      <c r="P929" s="494">
        <f t="shared" si="435"/>
        <v>0</v>
      </c>
      <c r="Q929" s="497">
        <v>0</v>
      </c>
    </row>
    <row r="930" spans="1:17" ht="56.25">
      <c r="A930" s="396" t="s">
        <v>490</v>
      </c>
      <c r="B930" s="389" t="s">
        <v>30</v>
      </c>
      <c r="C930" s="389" t="s">
        <v>768</v>
      </c>
      <c r="D930" s="389" t="s">
        <v>127</v>
      </c>
      <c r="E930" s="389" t="s">
        <v>491</v>
      </c>
      <c r="F930" s="389"/>
      <c r="G930" s="112">
        <f>G931</f>
        <v>0</v>
      </c>
      <c r="H930" s="112">
        <f>H931</f>
        <v>390</v>
      </c>
      <c r="I930" s="112">
        <f>I931</f>
        <v>-390</v>
      </c>
      <c r="J930" s="112">
        <f>J931</f>
        <v>0</v>
      </c>
      <c r="K930" s="112">
        <f t="shared" ref="K930:Q930" si="447">K931</f>
        <v>0</v>
      </c>
      <c r="L930" s="112">
        <f t="shared" si="447"/>
        <v>0</v>
      </c>
      <c r="M930" s="469">
        <f t="shared" si="447"/>
        <v>0</v>
      </c>
      <c r="N930" s="413">
        <f t="shared" si="447"/>
        <v>0</v>
      </c>
      <c r="O930" s="283">
        <f t="shared" si="447"/>
        <v>0</v>
      </c>
      <c r="P930" s="515">
        <f t="shared" si="447"/>
        <v>0</v>
      </c>
      <c r="Q930" s="469">
        <f t="shared" si="447"/>
        <v>0</v>
      </c>
    </row>
    <row r="931" spans="1:17">
      <c r="A931" s="370" t="s">
        <v>33</v>
      </c>
      <c r="B931" s="390" t="s">
        <v>30</v>
      </c>
      <c r="C931" s="390" t="s">
        <v>768</v>
      </c>
      <c r="D931" s="390" t="s">
        <v>127</v>
      </c>
      <c r="E931" s="390" t="s">
        <v>491</v>
      </c>
      <c r="F931" s="390" t="s">
        <v>34</v>
      </c>
      <c r="G931" s="67"/>
      <c r="H931" s="114">
        <v>390</v>
      </c>
      <c r="I931" s="95">
        <v>-390</v>
      </c>
      <c r="J931" s="95"/>
      <c r="K931" s="95"/>
      <c r="L931" s="95"/>
      <c r="M931" s="497"/>
      <c r="N931" s="418"/>
      <c r="O931" s="378">
        <f t="shared" si="428"/>
        <v>0</v>
      </c>
      <c r="P931" s="494">
        <f t="shared" si="435"/>
        <v>0</v>
      </c>
      <c r="Q931" s="497">
        <v>0</v>
      </c>
    </row>
    <row r="932" spans="1:17" ht="13.5" thickBot="1">
      <c r="A932" s="409" t="s">
        <v>23</v>
      </c>
      <c r="B932" s="410"/>
      <c r="C932" s="410"/>
      <c r="D932" s="410"/>
      <c r="E932" s="410"/>
      <c r="F932" s="410"/>
      <c r="G932" s="387">
        <f>G916+G832+G770+G395+G370++G150+G123+G118+G20</f>
        <v>849137.82600000012</v>
      </c>
      <c r="H932" s="387">
        <f t="shared" ref="H932:Q932" si="448">H916+H832+H770+H395+H370++H150+H123+H118+H20</f>
        <v>64305.272400000009</v>
      </c>
      <c r="I932" s="387">
        <f t="shared" si="448"/>
        <v>121275.20371</v>
      </c>
      <c r="J932" s="387">
        <f t="shared" si="448"/>
        <v>220177.44500000004</v>
      </c>
      <c r="K932" s="387">
        <f t="shared" si="448"/>
        <v>13969.962</v>
      </c>
      <c r="L932" s="387">
        <f t="shared" si="448"/>
        <v>65690.65281</v>
      </c>
      <c r="M932" s="513">
        <f t="shared" si="448"/>
        <v>0</v>
      </c>
      <c r="N932" s="425">
        <f t="shared" si="448"/>
        <v>0</v>
      </c>
      <c r="O932" s="383">
        <f t="shared" si="448"/>
        <v>1334556.3619200001</v>
      </c>
      <c r="P932" s="516">
        <f t="shared" si="448"/>
        <v>176317.56068000005</v>
      </c>
      <c r="Q932" s="513">
        <f t="shared" si="448"/>
        <v>1441879.0320900001</v>
      </c>
    </row>
    <row r="933" spans="1:17">
      <c r="A933" s="3"/>
      <c r="B933" s="3"/>
      <c r="C933" s="3"/>
      <c r="D933" s="3"/>
      <c r="E933" s="3"/>
      <c r="F933" s="3"/>
      <c r="G933" s="163"/>
      <c r="O933" s="128"/>
      <c r="P933" s="330"/>
      <c r="Q933" s="331"/>
    </row>
    <row r="934" spans="1:17">
      <c r="A934" s="164"/>
      <c r="B934" s="165"/>
      <c r="C934" s="165"/>
      <c r="D934" s="165"/>
      <c r="E934" s="165"/>
      <c r="F934" s="166"/>
      <c r="G934" s="167"/>
      <c r="O934" s="13"/>
      <c r="P934" s="330"/>
      <c r="Q934" s="331"/>
    </row>
    <row r="935" spans="1:17" ht="14.25">
      <c r="A935" s="168" t="s">
        <v>784</v>
      </c>
      <c r="B935" s="169"/>
      <c r="C935" s="170"/>
      <c r="D935" s="170"/>
      <c r="E935" s="170"/>
      <c r="F935" s="170"/>
      <c r="G935" s="170"/>
      <c r="H935" s="170"/>
      <c r="I935" s="170"/>
      <c r="J935" s="170"/>
      <c r="K935" s="170"/>
      <c r="L935" s="170"/>
      <c r="M935" s="170"/>
      <c r="N935" s="170"/>
      <c r="O935" s="170"/>
      <c r="P935" s="332"/>
      <c r="Q935" s="333"/>
    </row>
    <row r="936" spans="1:17">
      <c r="A936" s="172"/>
      <c r="B936" s="172"/>
      <c r="C936" s="172"/>
      <c r="D936" s="172"/>
      <c r="E936" s="172"/>
      <c r="F936" s="172"/>
      <c r="G936" s="172"/>
      <c r="O936" s="13"/>
      <c r="P936" s="334"/>
      <c r="Q936" s="331"/>
    </row>
    <row r="937" spans="1:17">
      <c r="A937" s="172"/>
      <c r="B937" s="172"/>
      <c r="C937" s="172"/>
      <c r="D937" s="172"/>
      <c r="E937" s="172"/>
      <c r="F937" s="172"/>
      <c r="G937" s="172"/>
      <c r="P937" s="334"/>
      <c r="Q937" s="331"/>
    </row>
    <row r="938" spans="1:17" s="69" customFormat="1">
      <c r="A938" s="374"/>
      <c r="B938" s="374"/>
      <c r="C938" s="374"/>
      <c r="D938" s="374"/>
      <c r="E938" s="374"/>
      <c r="F938" s="374"/>
      <c r="G938" s="685"/>
      <c r="H938" s="685"/>
      <c r="I938" s="685"/>
      <c r="J938" s="685"/>
      <c r="K938" s="685"/>
      <c r="L938" s="685"/>
      <c r="M938" s="685"/>
      <c r="N938" s="173">
        <f t="shared" ref="N938:O938" si="449">N898+N847++N771+N766+N764+N737+N680+N608+N594++N488+N441+N398+N389+N315+N287+N238+N235+N227+N207+N160+N143+N125+N74+N68+N59</f>
        <v>0</v>
      </c>
      <c r="O938" s="173">
        <f t="shared" si="449"/>
        <v>848917.00913000002</v>
      </c>
      <c r="P938" s="685"/>
      <c r="Q938" s="685"/>
    </row>
    <row r="939" spans="1:17" s="69" customFormat="1">
      <c r="A939" s="374"/>
      <c r="B939" s="374"/>
      <c r="C939" s="374"/>
      <c r="D939" s="374"/>
      <c r="E939" s="374"/>
      <c r="F939" s="374"/>
      <c r="G939" s="375"/>
      <c r="H939" s="375"/>
      <c r="I939" s="375"/>
      <c r="J939" s="375"/>
      <c r="K939" s="375"/>
      <c r="L939" s="375"/>
      <c r="M939" s="375"/>
      <c r="N939" s="325">
        <f t="shared" ref="N939:O939" si="450">N913+N841+N839+N834+N591+N589+N386+N378+N376+N232+N114+N112+N109+N104+N102+N83+N51+N48+N45+N31+N25</f>
        <v>0</v>
      </c>
      <c r="O939" s="325">
        <f t="shared" si="450"/>
        <v>87993.518450000003</v>
      </c>
      <c r="P939" s="375"/>
      <c r="Q939" s="375"/>
    </row>
    <row r="940" spans="1:17" s="69" customFormat="1">
      <c r="E940" s="113"/>
      <c r="F940" s="113"/>
      <c r="G940" s="376"/>
      <c r="H940" s="376"/>
      <c r="I940" s="376"/>
      <c r="J940" s="376"/>
      <c r="K940" s="376"/>
      <c r="L940" s="376"/>
      <c r="M940" s="376"/>
      <c r="N940" s="174">
        <f t="shared" ref="G940:Q940" si="451">N930+N926+N924+N921+N918+N892+N887+N877+N875+N873+N871+N868+N866+N863+N861+N859+N856+N851+N845+N843+N836+N829+N827+N825+N823+N768+N735+N732+N730+N727+N724+N722+N586+N583+N580+N573+N570+N562+N555+N550+N545+N542++N437+N434+N431+N428+N383+N380+N374+N372+N368+N366+N364+N360+N285+N283+N280+N277+N275+N273+N271+N230+N201+N194+N191+N189+N187+N185+N183+N181+N179+N177+N175+N152+N140+N121+N119+N116+N107+N99+N94+N91+N86+N80+N78+N57+N55+N43+N29+N22</f>
        <v>0</v>
      </c>
      <c r="O940" s="174">
        <f t="shared" si="451"/>
        <v>1335024.76192</v>
      </c>
      <c r="P940" s="376"/>
      <c r="Q940" s="376"/>
    </row>
    <row r="941" spans="1:17">
      <c r="G941" s="13"/>
      <c r="H941" s="13"/>
      <c r="I941" s="13"/>
      <c r="J941" s="13"/>
      <c r="K941" s="13"/>
      <c r="L941" s="13"/>
      <c r="M941" s="13"/>
      <c r="N941" s="13">
        <f t="shared" ref="N941:O941" si="452">SUBTOTAL(9,N938:N940)</f>
        <v>0</v>
      </c>
      <c r="O941" s="13">
        <f t="shared" si="452"/>
        <v>2271935.2895</v>
      </c>
      <c r="P941" s="13"/>
      <c r="Q941" s="13"/>
    </row>
    <row r="942" spans="1:17">
      <c r="I942" s="13"/>
      <c r="J942" s="13"/>
      <c r="K942" s="13"/>
      <c r="L942" s="13"/>
      <c r="M942" s="13"/>
      <c r="N942" s="13">
        <f>N941-N932</f>
        <v>0</v>
      </c>
      <c r="Q942" s="13"/>
    </row>
    <row r="943" spans="1:17">
      <c r="G943" s="128"/>
      <c r="Q943" s="13"/>
    </row>
    <row r="944" spans="1:17">
      <c r="G944" s="175"/>
      <c r="N944" s="13">
        <f>N941+13.6+981.246+1788.3+4073.56+4847.4+2659.759</f>
        <v>14363.865</v>
      </c>
      <c r="Q944" s="13"/>
    </row>
    <row r="945" spans="7:17">
      <c r="H945" s="13"/>
      <c r="I945" s="13"/>
      <c r="J945" s="13"/>
      <c r="K945" s="13"/>
      <c r="L945" s="13"/>
      <c r="M945" s="13"/>
      <c r="N945" s="13">
        <f>[1]доходы!K196-'[1]расходная часть'!N945+N946</f>
        <v>0</v>
      </c>
      <c r="Q945" s="13"/>
    </row>
    <row r="946" spans="7:17">
      <c r="G946" s="94"/>
      <c r="H946" s="94"/>
      <c r="I946" s="94"/>
      <c r="J946" s="329"/>
      <c r="K946" s="329"/>
      <c r="L946" s="329"/>
      <c r="M946" s="94"/>
      <c r="N946" s="329"/>
      <c r="O946" s="94"/>
      <c r="P946" s="94"/>
      <c r="Q946" s="329"/>
    </row>
    <row r="947" spans="7:17">
      <c r="G947" s="94"/>
      <c r="H947" s="94"/>
      <c r="I947" s="94"/>
      <c r="J947" s="94"/>
      <c r="K947" s="329"/>
      <c r="L947" s="329"/>
      <c r="M947" s="329"/>
      <c r="N947" s="329"/>
      <c r="O947" s="94"/>
      <c r="P947" s="94"/>
      <c r="Q947" s="329"/>
    </row>
    <row r="948" spans="7:17">
      <c r="G948" s="94"/>
      <c r="H948" s="94"/>
      <c r="I948" s="329"/>
      <c r="J948" s="329"/>
      <c r="K948" s="329"/>
      <c r="L948" s="329"/>
      <c r="M948" s="329"/>
      <c r="N948" s="329"/>
      <c r="O948" s="94"/>
      <c r="P948" s="94"/>
      <c r="Q948" s="94"/>
    </row>
    <row r="949" spans="7:17">
      <c r="G949" s="94"/>
      <c r="H949" s="94"/>
      <c r="I949" s="94"/>
      <c r="J949" s="329"/>
      <c r="K949" s="329"/>
      <c r="L949" s="329"/>
      <c r="M949" s="329"/>
      <c r="N949" s="329"/>
      <c r="O949" s="94"/>
      <c r="P949" s="94"/>
      <c r="Q949" s="94"/>
    </row>
    <row r="951" spans="7:17">
      <c r="I951" s="13"/>
      <c r="J951" s="13"/>
      <c r="K951" s="13"/>
      <c r="L951" s="13"/>
      <c r="M951" s="13"/>
      <c r="N951" s="13"/>
    </row>
  </sheetData>
  <autoFilter ref="A18:S932">
    <filterColumn colId="0">
      <colorFilter dxfId="1"/>
    </filterColumn>
    <filterColumn colId="4"/>
    <filterColumn colId="12"/>
    <filterColumn colId="13"/>
  </autoFilter>
  <mergeCells count="11">
    <mergeCell ref="A11:Q14"/>
    <mergeCell ref="E7:Q7"/>
    <mergeCell ref="E8:Q8"/>
    <mergeCell ref="E9:Q9"/>
    <mergeCell ref="E5:Q5"/>
    <mergeCell ref="E6:Q6"/>
    <mergeCell ref="E4:Q4"/>
    <mergeCell ref="E3:Q3"/>
    <mergeCell ref="E2:Q2"/>
    <mergeCell ref="E1:Q1"/>
    <mergeCell ref="E10:Q10"/>
  </mergeCells>
  <pageMargins left="0.74803149606299213" right="0.74803149606299213" top="0.51181102362204722" bottom="0.51181102362204722" header="0.51181102362204722" footer="0.51181102362204722"/>
  <pageSetup paperSize="9" scale="10" fitToHeight="200" orientation="landscape" r:id="rId1"/>
  <headerFooter alignWithMargins="0"/>
  <rowBreaks count="1" manualBreakCount="1">
    <brk id="936" max="16" man="1"/>
  </rowBreaks>
</worksheet>
</file>

<file path=xl/worksheets/sheet5.xml><?xml version="1.0" encoding="utf-8"?>
<worksheet xmlns="http://schemas.openxmlformats.org/spreadsheetml/2006/main" xmlns:r="http://schemas.openxmlformats.org/officeDocument/2006/relationships">
  <dimension ref="A1:H32"/>
  <sheetViews>
    <sheetView view="pageBreakPreview" topLeftCell="A19" workbookViewId="0">
      <selection activeCell="A38" sqref="A38"/>
    </sheetView>
  </sheetViews>
  <sheetFormatPr defaultRowHeight="12.75"/>
  <cols>
    <col min="1" max="1" width="83.5703125" style="641" customWidth="1"/>
    <col min="2" max="2" width="20" style="652" customWidth="1"/>
    <col min="3" max="5" width="9.140625" style="1"/>
    <col min="6" max="6" width="16.140625" style="652" bestFit="1" customWidth="1"/>
    <col min="7" max="7" width="9.140625" style="1"/>
    <col min="8" max="8" width="17.85546875" style="1" bestFit="1" customWidth="1"/>
    <col min="9" max="16384" width="9.140625" style="1"/>
  </cols>
  <sheetData>
    <row r="1" spans="1:2">
      <c r="A1" s="809" t="s">
        <v>1140</v>
      </c>
      <c r="B1" s="809"/>
    </row>
    <row r="2" spans="1:2">
      <c r="A2" s="809" t="s">
        <v>1120</v>
      </c>
      <c r="B2" s="809"/>
    </row>
    <row r="3" spans="1:2">
      <c r="A3" s="809" t="s">
        <v>2</v>
      </c>
      <c r="B3" s="809"/>
    </row>
    <row r="4" spans="1:2">
      <c r="A4" s="809" t="s">
        <v>1121</v>
      </c>
      <c r="B4" s="809"/>
    </row>
    <row r="5" spans="1:2">
      <c r="A5" s="638"/>
      <c r="B5" s="639" t="s">
        <v>1122</v>
      </c>
    </row>
    <row r="6" spans="1:2">
      <c r="A6" s="809" t="s">
        <v>1123</v>
      </c>
      <c r="B6" s="809"/>
    </row>
    <row r="7" spans="1:2">
      <c r="A7" s="809" t="s">
        <v>1120</v>
      </c>
      <c r="B7" s="809"/>
    </row>
    <row r="8" spans="1:2">
      <c r="A8" s="809" t="s">
        <v>2</v>
      </c>
      <c r="B8" s="809"/>
    </row>
    <row r="9" spans="1:2">
      <c r="A9" s="809" t="s">
        <v>1121</v>
      </c>
      <c r="B9" s="809"/>
    </row>
    <row r="10" spans="1:2">
      <c r="A10" s="638"/>
      <c r="B10" s="640" t="s">
        <v>1124</v>
      </c>
    </row>
    <row r="11" spans="1:2">
      <c r="A11" s="810"/>
      <c r="B11" s="810"/>
    </row>
    <row r="12" spans="1:2">
      <c r="A12" s="811" t="s">
        <v>1125</v>
      </c>
      <c r="B12" s="811"/>
    </row>
    <row r="13" spans="1:2">
      <c r="A13" s="811" t="s">
        <v>1126</v>
      </c>
      <c r="B13" s="811"/>
    </row>
    <row r="14" spans="1:2" ht="13.5" thickBot="1">
      <c r="B14" s="642" t="s">
        <v>1127</v>
      </c>
    </row>
    <row r="15" spans="1:2">
      <c r="A15" s="643" t="s">
        <v>10</v>
      </c>
      <c r="B15" s="644" t="s">
        <v>16</v>
      </c>
    </row>
    <row r="16" spans="1:2" ht="25.5" customHeight="1">
      <c r="A16" s="645" t="s">
        <v>1128</v>
      </c>
      <c r="B16" s="646">
        <f>B17+B20++B25</f>
        <v>154780.0595599995</v>
      </c>
    </row>
    <row r="17" spans="1:8" s="23" customFormat="1" ht="36" customHeight="1">
      <c r="A17" s="647" t="s">
        <v>1129</v>
      </c>
      <c r="B17" s="646">
        <f>B19+B18</f>
        <v>27000</v>
      </c>
      <c r="F17" s="648"/>
      <c r="H17" s="125"/>
    </row>
    <row r="18" spans="1:8" s="23" customFormat="1" ht="36" customHeight="1">
      <c r="A18" s="649" t="s">
        <v>1130</v>
      </c>
      <c r="B18" s="650">
        <v>30600</v>
      </c>
      <c r="F18" s="648"/>
      <c r="H18" s="651"/>
    </row>
    <row r="19" spans="1:8" ht="23.25" customHeight="1">
      <c r="A19" s="649" t="s">
        <v>1131</v>
      </c>
      <c r="B19" s="650">
        <v>-3600</v>
      </c>
    </row>
    <row r="20" spans="1:8" s="23" customFormat="1" ht="23.25" customHeight="1">
      <c r="A20" s="647" t="s">
        <v>1132</v>
      </c>
      <c r="B20" s="646">
        <f>B21+B22</f>
        <v>154780.0595599995</v>
      </c>
      <c r="F20" s="648"/>
    </row>
    <row r="21" spans="1:8" ht="22.5" customHeight="1">
      <c r="A21" s="653" t="s">
        <v>1133</v>
      </c>
      <c r="B21" s="650">
        <f>-доходы!L185-30600-3600</f>
        <v>-2243994.8036200004</v>
      </c>
      <c r="E21" s="654"/>
    </row>
    <row r="22" spans="1:8">
      <c r="A22" s="655" t="s">
        <v>1134</v>
      </c>
      <c r="B22" s="637">
        <f>'расходная часть'!Q933+30600+3600</f>
        <v>2398774.8631799999</v>
      </c>
    </row>
    <row r="23" spans="1:8" s="23" customFormat="1">
      <c r="A23" s="656" t="s">
        <v>1135</v>
      </c>
      <c r="B23" s="657">
        <f>B25</f>
        <v>-27000</v>
      </c>
      <c r="F23" s="648"/>
    </row>
    <row r="24" spans="1:8">
      <c r="A24" s="658" t="s">
        <v>1136</v>
      </c>
      <c r="B24" s="659"/>
    </row>
    <row r="25" spans="1:8" s="23" customFormat="1" ht="28.5" customHeight="1">
      <c r="A25" s="660" t="s">
        <v>1137</v>
      </c>
      <c r="B25" s="657">
        <f>B27+B26</f>
        <v>-27000</v>
      </c>
      <c r="F25" s="648"/>
    </row>
    <row r="26" spans="1:8" ht="28.5" customHeight="1">
      <c r="A26" s="661" t="s">
        <v>1138</v>
      </c>
      <c r="B26" s="659">
        <v>-30600</v>
      </c>
    </row>
    <row r="27" spans="1:8" s="23" customFormat="1" ht="28.5" customHeight="1" thickBot="1">
      <c r="A27" s="662" t="s">
        <v>1139</v>
      </c>
      <c r="B27" s="663">
        <v>3600</v>
      </c>
      <c r="F27" s="648"/>
    </row>
    <row r="28" spans="1:8">
      <c r="A28" s="664"/>
      <c r="B28" s="665"/>
    </row>
    <row r="29" spans="1:8">
      <c r="A29" s="664"/>
      <c r="B29" s="665"/>
    </row>
    <row r="30" spans="1:8" ht="3" customHeight="1"/>
    <row r="31" spans="1:8" ht="21" customHeight="1">
      <c r="A31" s="168" t="s">
        <v>1144</v>
      </c>
      <c r="B31" s="169"/>
      <c r="C31" s="170"/>
      <c r="D31" s="170"/>
      <c r="E31" s="170"/>
      <c r="F31" s="170"/>
      <c r="G31" s="333"/>
    </row>
    <row r="32" spans="1:8" ht="16.5" customHeight="1">
      <c r="A32" s="666"/>
    </row>
  </sheetData>
  <mergeCells count="11">
    <mergeCell ref="A7:B7"/>
    <mergeCell ref="A1:B1"/>
    <mergeCell ref="A2:B2"/>
    <mergeCell ref="A3:B3"/>
    <mergeCell ref="A4:B4"/>
    <mergeCell ref="A6:B6"/>
    <mergeCell ref="A8:B8"/>
    <mergeCell ref="A9:B9"/>
    <mergeCell ref="A11:B11"/>
    <mergeCell ref="A12:B12"/>
    <mergeCell ref="A13:B13"/>
  </mergeCells>
  <pageMargins left="0.75" right="0.75" top="0.51" bottom="0.46"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sheetPr filterMode="1">
    <pageSetUpPr fitToPage="1"/>
  </sheetPr>
  <dimension ref="A1:XFD953"/>
  <sheetViews>
    <sheetView view="pageBreakPreview" zoomScaleSheetLayoutView="100" workbookViewId="0">
      <pane xSplit="7" ySplit="9" topLeftCell="K842" activePane="bottomRight" state="frozen"/>
      <selection activeCell="M25" sqref="M25"/>
      <selection pane="topRight" activeCell="M25" sqref="M25"/>
      <selection pane="bottomLeft" activeCell="M25" sqref="M25"/>
      <selection pane="bottomRight" activeCell="Y17" sqref="Y17"/>
    </sheetView>
  </sheetViews>
  <sheetFormatPr defaultRowHeight="12.75"/>
  <cols>
    <col min="1" max="1" width="61.28515625" style="69" customWidth="1"/>
    <col min="2" max="2" width="5.140625" style="69" customWidth="1"/>
    <col min="3" max="3" width="5" style="69" customWidth="1"/>
    <col min="4" max="4" width="3.7109375" style="69" customWidth="1"/>
    <col min="5" max="5" width="16.28515625" style="69" customWidth="1"/>
    <col min="6" max="6" width="4.7109375" style="69" customWidth="1"/>
    <col min="7" max="7" width="24" style="69" hidden="1" customWidth="1"/>
    <col min="8" max="9" width="13.140625" style="69" hidden="1" customWidth="1"/>
    <col min="10" max="10" width="15.28515625" style="69" hidden="1" customWidth="1"/>
    <col min="11" max="13" width="15.140625" style="69" hidden="1" customWidth="1"/>
    <col min="14" max="14" width="15.140625" style="1" hidden="1" customWidth="1"/>
    <col min="15" max="15" width="14.85546875" style="1" hidden="1" customWidth="1"/>
    <col min="16" max="16" width="15.42578125" style="69" hidden="1" customWidth="1"/>
    <col min="17" max="17" width="16" style="69" customWidth="1"/>
    <col min="18" max="18" width="13.28515625" style="1" customWidth="1"/>
    <col min="19" max="19" width="13.28515625" style="1" bestFit="1" customWidth="1"/>
    <col min="20" max="16384" width="9.140625" style="1"/>
  </cols>
  <sheetData>
    <row r="1" spans="1:17">
      <c r="E1" s="815" t="s">
        <v>1141</v>
      </c>
      <c r="F1" s="815"/>
      <c r="G1" s="815"/>
      <c r="H1" s="815"/>
      <c r="I1" s="815"/>
      <c r="J1" s="815"/>
      <c r="K1" s="815"/>
      <c r="L1" s="815"/>
      <c r="M1" s="815"/>
      <c r="N1" s="816"/>
      <c r="O1" s="816"/>
      <c r="P1" s="815"/>
      <c r="Q1" s="817"/>
    </row>
    <row r="2" spans="1:17">
      <c r="E2" s="815" t="s">
        <v>1</v>
      </c>
      <c r="F2" s="815"/>
      <c r="G2" s="815"/>
      <c r="H2" s="815"/>
      <c r="I2" s="815"/>
      <c r="J2" s="815"/>
      <c r="K2" s="815"/>
      <c r="L2" s="815"/>
      <c r="M2" s="815"/>
      <c r="N2" s="816"/>
      <c r="O2" s="816"/>
      <c r="P2" s="815"/>
      <c r="Q2" s="817"/>
    </row>
    <row r="3" spans="1:17">
      <c r="E3" s="815" t="s">
        <v>2</v>
      </c>
      <c r="F3" s="815"/>
      <c r="G3" s="815"/>
      <c r="H3" s="815"/>
      <c r="I3" s="815"/>
      <c r="J3" s="815"/>
      <c r="K3" s="815"/>
      <c r="L3" s="815"/>
      <c r="M3" s="815"/>
      <c r="N3" s="816"/>
      <c r="O3" s="816"/>
      <c r="P3" s="815"/>
      <c r="Q3" s="817"/>
    </row>
    <row r="4" spans="1:17">
      <c r="E4" s="812" t="s">
        <v>3</v>
      </c>
      <c r="F4" s="812"/>
      <c r="G4" s="812"/>
      <c r="H4" s="812"/>
      <c r="I4" s="812"/>
      <c r="J4" s="812"/>
      <c r="K4" s="812"/>
      <c r="L4" s="812"/>
      <c r="M4" s="812"/>
      <c r="N4" s="813"/>
      <c r="O4" s="813"/>
      <c r="P4" s="812"/>
      <c r="Q4" s="814"/>
    </row>
    <row r="5" spans="1:17">
      <c r="E5" s="812" t="s">
        <v>1098</v>
      </c>
      <c r="F5" s="812"/>
      <c r="G5" s="812"/>
      <c r="H5" s="812"/>
      <c r="I5" s="812"/>
      <c r="J5" s="812"/>
      <c r="K5" s="812"/>
      <c r="L5" s="812"/>
      <c r="M5" s="812"/>
      <c r="N5" s="803"/>
      <c r="O5" s="803"/>
      <c r="P5" s="812"/>
      <c r="Q5" s="814"/>
    </row>
    <row r="6" spans="1:17">
      <c r="A6" s="674"/>
      <c r="B6" s="674"/>
      <c r="C6" s="674"/>
      <c r="D6" s="674"/>
      <c r="E6" s="815" t="s">
        <v>1143</v>
      </c>
      <c r="F6" s="815"/>
      <c r="G6" s="815"/>
      <c r="H6" s="815"/>
      <c r="I6" s="815"/>
      <c r="J6" s="815"/>
      <c r="K6" s="815"/>
      <c r="L6" s="815"/>
      <c r="M6" s="815"/>
      <c r="N6" s="799"/>
      <c r="O6" s="799"/>
      <c r="P6" s="815"/>
      <c r="Q6" s="817"/>
    </row>
    <row r="7" spans="1:17">
      <c r="A7" s="674"/>
      <c r="B7" s="674"/>
      <c r="C7" s="674"/>
      <c r="D7" s="674"/>
      <c r="E7" s="815" t="s">
        <v>1</v>
      </c>
      <c r="F7" s="815"/>
      <c r="G7" s="815"/>
      <c r="H7" s="815"/>
      <c r="I7" s="815"/>
      <c r="J7" s="815"/>
      <c r="K7" s="815"/>
      <c r="L7" s="815"/>
      <c r="M7" s="815"/>
      <c r="N7" s="799"/>
      <c r="O7" s="799"/>
      <c r="P7" s="815"/>
      <c r="Q7" s="817"/>
    </row>
    <row r="8" spans="1:17">
      <c r="A8" s="674"/>
      <c r="B8" s="674"/>
      <c r="C8" s="674"/>
      <c r="D8" s="674"/>
      <c r="E8" s="815" t="s">
        <v>2</v>
      </c>
      <c r="F8" s="815"/>
      <c r="G8" s="815"/>
      <c r="H8" s="815"/>
      <c r="I8" s="815"/>
      <c r="J8" s="815"/>
      <c r="K8" s="815"/>
      <c r="L8" s="815"/>
      <c r="M8" s="815"/>
      <c r="N8" s="799"/>
      <c r="O8" s="799"/>
      <c r="P8" s="815"/>
      <c r="Q8" s="817"/>
    </row>
    <row r="9" spans="1:17">
      <c r="A9" s="674"/>
      <c r="B9" s="674"/>
      <c r="C9" s="674"/>
      <c r="D9" s="674"/>
      <c r="E9" s="812" t="s">
        <v>3</v>
      </c>
      <c r="F9" s="812"/>
      <c r="G9" s="812"/>
      <c r="H9" s="812"/>
      <c r="I9" s="812"/>
      <c r="J9" s="812"/>
      <c r="K9" s="812"/>
      <c r="L9" s="812"/>
      <c r="M9" s="812"/>
      <c r="N9" s="801"/>
      <c r="O9" s="801"/>
      <c r="P9" s="812"/>
      <c r="Q9" s="814"/>
    </row>
    <row r="10" spans="1:17">
      <c r="A10" s="674"/>
      <c r="B10" s="674"/>
      <c r="C10" s="674"/>
      <c r="D10" s="674"/>
      <c r="E10" s="812" t="s">
        <v>5</v>
      </c>
      <c r="F10" s="812"/>
      <c r="G10" s="812"/>
      <c r="H10" s="812"/>
      <c r="I10" s="812"/>
      <c r="J10" s="812"/>
      <c r="K10" s="812"/>
      <c r="L10" s="812"/>
      <c r="M10" s="812"/>
      <c r="N10" s="813"/>
      <c r="O10" s="813"/>
      <c r="P10" s="812"/>
      <c r="Q10" s="814"/>
    </row>
    <row r="11" spans="1:17" ht="18.75" customHeight="1">
      <c r="A11" s="805" t="s">
        <v>1142</v>
      </c>
      <c r="B11" s="805"/>
      <c r="C11" s="805"/>
      <c r="D11" s="805"/>
      <c r="E11" s="805"/>
      <c r="F11" s="805"/>
      <c r="G11" s="805"/>
      <c r="H11" s="805"/>
      <c r="I11" s="805"/>
      <c r="J11" s="805"/>
      <c r="K11" s="805"/>
      <c r="L11" s="805"/>
      <c r="M11" s="805"/>
      <c r="N11" s="805"/>
      <c r="O11" s="805"/>
      <c r="P11" s="805"/>
      <c r="Q11" s="805"/>
    </row>
    <row r="12" spans="1:17" ht="14.25" customHeight="1">
      <c r="A12" s="805"/>
      <c r="B12" s="805"/>
      <c r="C12" s="805"/>
      <c r="D12" s="805"/>
      <c r="E12" s="805"/>
      <c r="F12" s="805"/>
      <c r="G12" s="805"/>
      <c r="H12" s="805"/>
      <c r="I12" s="805"/>
      <c r="J12" s="805"/>
      <c r="K12" s="805"/>
      <c r="L12" s="805"/>
      <c r="M12" s="805"/>
      <c r="N12" s="805"/>
      <c r="O12" s="805"/>
      <c r="P12" s="805"/>
      <c r="Q12" s="805"/>
    </row>
    <row r="13" spans="1:17">
      <c r="A13" s="805"/>
      <c r="B13" s="805"/>
      <c r="C13" s="805"/>
      <c r="D13" s="805"/>
      <c r="E13" s="805"/>
      <c r="F13" s="805"/>
      <c r="G13" s="805"/>
      <c r="H13" s="805"/>
      <c r="I13" s="805"/>
      <c r="J13" s="805"/>
      <c r="K13" s="805"/>
      <c r="L13" s="805"/>
      <c r="M13" s="805"/>
      <c r="N13" s="805"/>
      <c r="O13" s="805"/>
      <c r="P13" s="805"/>
      <c r="Q13" s="805"/>
    </row>
    <row r="14" spans="1:17" ht="24" customHeight="1">
      <c r="A14" s="772"/>
      <c r="B14" s="772"/>
      <c r="C14" s="772"/>
      <c r="D14" s="772"/>
      <c r="E14" s="772"/>
      <c r="F14" s="772"/>
      <c r="G14" s="772"/>
      <c r="H14" s="772"/>
      <c r="I14" s="772"/>
      <c r="J14" s="772"/>
      <c r="K14" s="772"/>
      <c r="L14" s="772"/>
      <c r="M14" s="772"/>
      <c r="N14" s="576"/>
      <c r="O14" s="576"/>
      <c r="P14" s="689"/>
      <c r="Q14" s="689"/>
    </row>
    <row r="15" spans="1:17" ht="13.5" thickBot="1">
      <c r="A15" s="675"/>
      <c r="B15" s="676"/>
      <c r="C15" s="676"/>
      <c r="D15" s="676"/>
      <c r="E15" s="676"/>
      <c r="F15" s="677"/>
      <c r="G15" s="678"/>
      <c r="O15" s="7" t="s">
        <v>9</v>
      </c>
      <c r="P15" s="689"/>
      <c r="Q15" s="689"/>
    </row>
    <row r="16" spans="1:17" ht="33.75">
      <c r="A16" s="744" t="s">
        <v>10</v>
      </c>
      <c r="B16" s="542" t="s">
        <v>11</v>
      </c>
      <c r="C16" s="745" t="s">
        <v>12</v>
      </c>
      <c r="D16" s="745" t="s">
        <v>13</v>
      </c>
      <c r="E16" s="745" t="s">
        <v>14</v>
      </c>
      <c r="F16" s="745" t="s">
        <v>15</v>
      </c>
      <c r="G16" s="746" t="s">
        <v>16</v>
      </c>
      <c r="H16" s="747" t="s">
        <v>17</v>
      </c>
      <c r="I16" s="747" t="s">
        <v>18</v>
      </c>
      <c r="J16" s="747" t="s">
        <v>19</v>
      </c>
      <c r="K16" s="747" t="s">
        <v>20</v>
      </c>
      <c r="L16" s="747" t="s">
        <v>21</v>
      </c>
      <c r="M16" s="748" t="s">
        <v>22</v>
      </c>
      <c r="N16" s="411" t="s">
        <v>1071</v>
      </c>
      <c r="O16" s="276" t="s">
        <v>16</v>
      </c>
      <c r="P16" s="756" t="s">
        <v>1099</v>
      </c>
      <c r="Q16" s="757" t="s">
        <v>16</v>
      </c>
    </row>
    <row r="17" spans="1:17" ht="12.75" customHeight="1">
      <c r="A17" s="749">
        <v>1</v>
      </c>
      <c r="B17" s="750">
        <v>2</v>
      </c>
      <c r="C17" s="750">
        <v>3</v>
      </c>
      <c r="D17" s="750">
        <v>4</v>
      </c>
      <c r="E17" s="750">
        <v>5</v>
      </c>
      <c r="F17" s="751">
        <v>6</v>
      </c>
      <c r="G17" s="406">
        <v>7</v>
      </c>
      <c r="H17" s="391"/>
      <c r="I17" s="391"/>
      <c r="J17" s="391"/>
      <c r="K17" s="391"/>
      <c r="L17" s="391"/>
      <c r="M17" s="495"/>
      <c r="N17" s="412"/>
      <c r="O17" s="9"/>
      <c r="P17" s="370"/>
      <c r="Q17" s="495"/>
    </row>
    <row r="18" spans="1:17" ht="12.75" customHeight="1" thickBot="1">
      <c r="A18" s="752"/>
      <c r="B18" s="753"/>
      <c r="C18" s="753"/>
      <c r="D18" s="753"/>
      <c r="E18" s="753"/>
      <c r="F18" s="754"/>
      <c r="G18" s="544"/>
      <c r="H18" s="755"/>
      <c r="I18" s="755"/>
      <c r="J18" s="755"/>
      <c r="K18" s="755"/>
      <c r="L18" s="755"/>
      <c r="M18" s="478"/>
      <c r="N18" s="412"/>
      <c r="O18" s="9"/>
      <c r="P18" s="470"/>
      <c r="Q18" s="478"/>
    </row>
    <row r="19" spans="1:17" ht="12.75" hidden="1" customHeight="1">
      <c r="A19" s="727" t="s">
        <v>23</v>
      </c>
      <c r="B19" s="728"/>
      <c r="C19" s="728"/>
      <c r="D19" s="728"/>
      <c r="E19" s="728"/>
      <c r="F19" s="728"/>
      <c r="G19" s="729">
        <f t="shared" ref="G19:Q19" si="0">G926</f>
        <v>0</v>
      </c>
      <c r="H19" s="729">
        <f t="shared" si="0"/>
        <v>0</v>
      </c>
      <c r="I19" s="729">
        <f t="shared" si="0"/>
        <v>11000</v>
      </c>
      <c r="J19" s="729">
        <f t="shared" si="0"/>
        <v>0</v>
      </c>
      <c r="K19" s="729">
        <f t="shared" si="0"/>
        <v>0</v>
      </c>
      <c r="L19" s="729">
        <f t="shared" si="0"/>
        <v>0</v>
      </c>
      <c r="M19" s="729">
        <f t="shared" si="0"/>
        <v>0</v>
      </c>
      <c r="N19" s="10">
        <f t="shared" si="0"/>
        <v>0</v>
      </c>
      <c r="O19" s="10">
        <f t="shared" si="0"/>
        <v>11000</v>
      </c>
      <c r="P19" s="729">
        <f t="shared" si="0"/>
        <v>0</v>
      </c>
      <c r="Q19" s="729">
        <f t="shared" si="0"/>
        <v>11000</v>
      </c>
    </row>
    <row r="20" spans="1:17">
      <c r="A20" s="465" t="s">
        <v>24</v>
      </c>
      <c r="B20" s="466"/>
      <c r="C20" s="466" t="s">
        <v>25</v>
      </c>
      <c r="D20" s="466"/>
      <c r="E20" s="466"/>
      <c r="F20" s="466"/>
      <c r="G20" s="467">
        <f>G21+G28+G43+G49+G52+G55</f>
        <v>63431.584000000003</v>
      </c>
      <c r="H20" s="467">
        <f t="shared" ref="H20:Q20" si="1">H21+H28+H43+H49+H52+H55</f>
        <v>4537.3029999999999</v>
      </c>
      <c r="I20" s="467">
        <f t="shared" si="1"/>
        <v>-8323.1280000000006</v>
      </c>
      <c r="J20" s="467">
        <f t="shared" si="1"/>
        <v>2573.6350000000002</v>
      </c>
      <c r="K20" s="467">
        <f t="shared" si="1"/>
        <v>1842.1</v>
      </c>
      <c r="L20" s="467">
        <f t="shared" si="1"/>
        <v>317.12925999999999</v>
      </c>
      <c r="M20" s="468">
        <f t="shared" si="1"/>
        <v>-2736.5518400000001</v>
      </c>
      <c r="N20" s="693">
        <f t="shared" si="1"/>
        <v>0</v>
      </c>
      <c r="O20" s="282">
        <f t="shared" si="1"/>
        <v>61642.071420000007</v>
      </c>
      <c r="P20" s="475">
        <f t="shared" si="1"/>
        <v>-1983.984239999998</v>
      </c>
      <c r="Q20" s="468">
        <f t="shared" si="1"/>
        <v>59078.797180000009</v>
      </c>
    </row>
    <row r="21" spans="1:17" ht="23.25" thickBot="1">
      <c r="A21" s="511" t="s">
        <v>26</v>
      </c>
      <c r="B21" s="512"/>
      <c r="C21" s="512" t="s">
        <v>27</v>
      </c>
      <c r="D21" s="512" t="s">
        <v>28</v>
      </c>
      <c r="E21" s="512"/>
      <c r="F21" s="512"/>
      <c r="G21" s="387">
        <f>G25</f>
        <v>2031.44</v>
      </c>
      <c r="H21" s="387">
        <f t="shared" ref="H21:Q21" si="2">H25</f>
        <v>0</v>
      </c>
      <c r="I21" s="387">
        <f t="shared" si="2"/>
        <v>-381</v>
      </c>
      <c r="J21" s="387">
        <f t="shared" si="2"/>
        <v>0</v>
      </c>
      <c r="K21" s="387">
        <f t="shared" si="2"/>
        <v>0</v>
      </c>
      <c r="L21" s="387">
        <f t="shared" si="2"/>
        <v>0</v>
      </c>
      <c r="M21" s="513">
        <f t="shared" si="2"/>
        <v>0</v>
      </c>
      <c r="N21" s="693">
        <f t="shared" si="2"/>
        <v>0</v>
      </c>
      <c r="O21" s="282">
        <f t="shared" si="2"/>
        <v>1650.44</v>
      </c>
      <c r="P21" s="516">
        <f t="shared" si="2"/>
        <v>629.46123</v>
      </c>
      <c r="Q21" s="513">
        <f t="shared" si="2"/>
        <v>2279.9012299999999</v>
      </c>
    </row>
    <row r="22" spans="1:17" ht="76.5" hidden="1">
      <c r="A22" s="600" t="s">
        <v>29</v>
      </c>
      <c r="B22" s="591" t="s">
        <v>30</v>
      </c>
      <c r="C22" s="591" t="s">
        <v>25</v>
      </c>
      <c r="D22" s="591" t="s">
        <v>31</v>
      </c>
      <c r="E22" s="591" t="s">
        <v>32</v>
      </c>
      <c r="F22" s="591"/>
      <c r="G22" s="592">
        <f>G23</f>
        <v>0</v>
      </c>
      <c r="H22" s="592">
        <f>H23</f>
        <v>0</v>
      </c>
      <c r="I22" s="592">
        <f>I23</f>
        <v>381</v>
      </c>
      <c r="J22" s="592">
        <f>J23</f>
        <v>1.3</v>
      </c>
      <c r="K22" s="592">
        <f t="shared" ref="K22:M22" si="3">K23</f>
        <v>0</v>
      </c>
      <c r="L22" s="592">
        <f t="shared" si="3"/>
        <v>0</v>
      </c>
      <c r="M22" s="592">
        <f t="shared" si="3"/>
        <v>0</v>
      </c>
      <c r="N22" s="16">
        <f>N23</f>
        <v>0</v>
      </c>
      <c r="O22" s="16">
        <f t="shared" ref="O22:Q22" si="4">O23</f>
        <v>382.3</v>
      </c>
      <c r="P22" s="592">
        <f t="shared" si="4"/>
        <v>327.21999999999997</v>
      </c>
      <c r="Q22" s="592">
        <f t="shared" si="4"/>
        <v>709.52</v>
      </c>
    </row>
    <row r="23" spans="1:17" hidden="1">
      <c r="A23" s="17" t="s">
        <v>33</v>
      </c>
      <c r="B23" s="18" t="s">
        <v>30</v>
      </c>
      <c r="C23" s="18" t="s">
        <v>25</v>
      </c>
      <c r="D23" s="18" t="s">
        <v>31</v>
      </c>
      <c r="E23" s="18" t="s">
        <v>32</v>
      </c>
      <c r="F23" s="18" t="s">
        <v>34</v>
      </c>
      <c r="G23" s="19"/>
      <c r="H23" s="19"/>
      <c r="I23" s="19">
        <v>381</v>
      </c>
      <c r="J23" s="298">
        <v>1.3</v>
      </c>
      <c r="K23" s="298"/>
      <c r="L23" s="298"/>
      <c r="M23" s="298"/>
      <c r="N23" s="298"/>
      <c r="O23" s="298">
        <f>I23+H23+G23+J23+K23+L23+M23+N23</f>
        <v>382.3</v>
      </c>
      <c r="P23" s="287">
        <f>Q23-O23</f>
        <v>327.21999999999997</v>
      </c>
      <c r="Q23" s="8">
        <v>709.52</v>
      </c>
    </row>
    <row r="24" spans="1:17" s="23" customFormat="1" ht="38.25" hidden="1">
      <c r="A24" s="702" t="s">
        <v>35</v>
      </c>
      <c r="B24" s="703" t="s">
        <v>30</v>
      </c>
      <c r="C24" s="703" t="s">
        <v>25</v>
      </c>
      <c r="D24" s="703" t="s">
        <v>31</v>
      </c>
      <c r="E24" s="703" t="s">
        <v>36</v>
      </c>
      <c r="F24" s="703"/>
      <c r="G24" s="362">
        <f>G25</f>
        <v>2031.44</v>
      </c>
      <c r="H24" s="362">
        <f>H25</f>
        <v>0</v>
      </c>
      <c r="I24" s="362">
        <f>I25</f>
        <v>-381</v>
      </c>
      <c r="J24" s="362">
        <f>J25</f>
        <v>0</v>
      </c>
      <c r="K24" s="362">
        <f t="shared" ref="K24:Q24" si="5">K25</f>
        <v>0</v>
      </c>
      <c r="L24" s="362">
        <f t="shared" si="5"/>
        <v>0</v>
      </c>
      <c r="M24" s="362">
        <f t="shared" si="5"/>
        <v>0</v>
      </c>
      <c r="N24" s="22">
        <f t="shared" si="5"/>
        <v>0</v>
      </c>
      <c r="O24" s="142">
        <f t="shared" si="5"/>
        <v>1650.44</v>
      </c>
      <c r="P24" s="704">
        <f t="shared" si="5"/>
        <v>629.46123</v>
      </c>
      <c r="Q24" s="704">
        <f t="shared" si="5"/>
        <v>2279.9012299999999</v>
      </c>
    </row>
    <row r="25" spans="1:17" s="23" customFormat="1">
      <c r="A25" s="465" t="s">
        <v>37</v>
      </c>
      <c r="B25" s="466" t="s">
        <v>30</v>
      </c>
      <c r="C25" s="466" t="s">
        <v>25</v>
      </c>
      <c r="D25" s="466" t="s">
        <v>31</v>
      </c>
      <c r="E25" s="466" t="s">
        <v>36</v>
      </c>
      <c r="F25" s="466"/>
      <c r="G25" s="467">
        <f>G26+G27</f>
        <v>2031.44</v>
      </c>
      <c r="H25" s="467">
        <f t="shared" ref="H25:Q25" si="6">H26+H27</f>
        <v>0</v>
      </c>
      <c r="I25" s="467">
        <f t="shared" si="6"/>
        <v>-381</v>
      </c>
      <c r="J25" s="467">
        <f t="shared" si="6"/>
        <v>0</v>
      </c>
      <c r="K25" s="467">
        <f t="shared" si="6"/>
        <v>0</v>
      </c>
      <c r="L25" s="467">
        <f t="shared" si="6"/>
        <v>0</v>
      </c>
      <c r="M25" s="468">
        <f t="shared" si="6"/>
        <v>0</v>
      </c>
      <c r="N25" s="693">
        <f t="shared" si="6"/>
        <v>0</v>
      </c>
      <c r="O25" s="282">
        <f t="shared" si="6"/>
        <v>1650.44</v>
      </c>
      <c r="P25" s="475">
        <f t="shared" si="6"/>
        <v>629.46123</v>
      </c>
      <c r="Q25" s="468">
        <f t="shared" si="6"/>
        <v>2279.9012299999999</v>
      </c>
    </row>
    <row r="26" spans="1:17">
      <c r="A26" s="370" t="s">
        <v>33</v>
      </c>
      <c r="B26" s="390" t="s">
        <v>30</v>
      </c>
      <c r="C26" s="390" t="s">
        <v>25</v>
      </c>
      <c r="D26" s="390" t="s">
        <v>31</v>
      </c>
      <c r="E26" s="390" t="s">
        <v>36</v>
      </c>
      <c r="F26" s="390" t="s">
        <v>34</v>
      </c>
      <c r="G26" s="67">
        <v>2020.94</v>
      </c>
      <c r="H26" s="114"/>
      <c r="I26" s="114">
        <v>-381</v>
      </c>
      <c r="J26" s="114"/>
      <c r="K26" s="114"/>
      <c r="L26" s="114"/>
      <c r="M26" s="497"/>
      <c r="N26" s="694"/>
      <c r="O26" s="341">
        <f t="shared" ref="O26:O91" si="7">I26+H26+G26+J26+K26+L26+M26+N26</f>
        <v>1639.94</v>
      </c>
      <c r="P26" s="494">
        <f>Q26-O26</f>
        <v>540</v>
      </c>
      <c r="Q26" s="497">
        <v>2179.94</v>
      </c>
    </row>
    <row r="27" spans="1:17">
      <c r="A27" s="395" t="s">
        <v>38</v>
      </c>
      <c r="B27" s="390" t="s">
        <v>30</v>
      </c>
      <c r="C27" s="390" t="s">
        <v>25</v>
      </c>
      <c r="D27" s="390" t="s">
        <v>31</v>
      </c>
      <c r="E27" s="390" t="s">
        <v>36</v>
      </c>
      <c r="F27" s="390" t="s">
        <v>39</v>
      </c>
      <c r="G27" s="67">
        <v>10.5</v>
      </c>
      <c r="H27" s="114"/>
      <c r="I27" s="114"/>
      <c r="J27" s="114"/>
      <c r="K27" s="114"/>
      <c r="L27" s="114"/>
      <c r="M27" s="497"/>
      <c r="N27" s="694"/>
      <c r="O27" s="341">
        <f t="shared" si="7"/>
        <v>10.5</v>
      </c>
      <c r="P27" s="494">
        <f>Q27-O27</f>
        <v>89.46123</v>
      </c>
      <c r="Q27" s="497">
        <v>99.96123</v>
      </c>
    </row>
    <row r="28" spans="1:17" ht="34.5" thickBot="1">
      <c r="A28" s="518" t="s">
        <v>40</v>
      </c>
      <c r="B28" s="512"/>
      <c r="C28" s="512" t="s">
        <v>25</v>
      </c>
      <c r="D28" s="512" t="s">
        <v>41</v>
      </c>
      <c r="E28" s="512"/>
      <c r="F28" s="512"/>
      <c r="G28" s="387">
        <f>G31</f>
        <v>36723.128000000004</v>
      </c>
      <c r="H28" s="387">
        <f t="shared" ref="H28:Q28" si="8">H31</f>
        <v>0</v>
      </c>
      <c r="I28" s="387">
        <f t="shared" si="8"/>
        <v>-2391.6999999999998</v>
      </c>
      <c r="J28" s="387">
        <f t="shared" si="8"/>
        <v>460</v>
      </c>
      <c r="K28" s="387">
        <f t="shared" si="8"/>
        <v>0</v>
      </c>
      <c r="L28" s="387">
        <f t="shared" si="8"/>
        <v>0</v>
      </c>
      <c r="M28" s="513">
        <f t="shared" si="8"/>
        <v>0</v>
      </c>
      <c r="N28" s="693">
        <f t="shared" si="8"/>
        <v>0</v>
      </c>
      <c r="O28" s="282">
        <f t="shared" si="8"/>
        <v>34791.428</v>
      </c>
      <c r="P28" s="516">
        <f t="shared" si="8"/>
        <v>-1822.026859999999</v>
      </c>
      <c r="Q28" s="513">
        <f t="shared" si="8"/>
        <v>32954.401140000002</v>
      </c>
    </row>
    <row r="29" spans="1:17" ht="76.5" hidden="1">
      <c r="A29" s="600" t="s">
        <v>29</v>
      </c>
      <c r="B29" s="591" t="s">
        <v>30</v>
      </c>
      <c r="C29" s="591" t="s">
        <v>25</v>
      </c>
      <c r="D29" s="591" t="s">
        <v>41</v>
      </c>
      <c r="E29" s="591" t="s">
        <v>32</v>
      </c>
      <c r="F29" s="591"/>
      <c r="G29" s="592">
        <f>G30</f>
        <v>0</v>
      </c>
      <c r="H29" s="592">
        <f>H30</f>
        <v>0</v>
      </c>
      <c r="I29" s="592">
        <f>I30</f>
        <v>2391.6999999999998</v>
      </c>
      <c r="J29" s="592">
        <f>J30</f>
        <v>35.700000000000003</v>
      </c>
      <c r="K29" s="592">
        <f t="shared" ref="K29:Q29" si="9">K30</f>
        <v>0</v>
      </c>
      <c r="L29" s="592">
        <f t="shared" si="9"/>
        <v>0</v>
      </c>
      <c r="M29" s="592">
        <f t="shared" si="9"/>
        <v>0</v>
      </c>
      <c r="N29" s="16">
        <f t="shared" si="9"/>
        <v>0</v>
      </c>
      <c r="O29" s="16">
        <f t="shared" si="9"/>
        <v>2427.3999999999996</v>
      </c>
      <c r="P29" s="592">
        <f t="shared" si="9"/>
        <v>3358.4649599999998</v>
      </c>
      <c r="Q29" s="592">
        <f t="shared" si="9"/>
        <v>3358.4649599999998</v>
      </c>
    </row>
    <row r="30" spans="1:17" hidden="1">
      <c r="A30" s="705" t="s">
        <v>33</v>
      </c>
      <c r="B30" s="706" t="s">
        <v>30</v>
      </c>
      <c r="C30" s="706" t="s">
        <v>25</v>
      </c>
      <c r="D30" s="706" t="s">
        <v>41</v>
      </c>
      <c r="E30" s="706" t="s">
        <v>32</v>
      </c>
      <c r="F30" s="706" t="s">
        <v>34</v>
      </c>
      <c r="G30" s="707"/>
      <c r="H30" s="707"/>
      <c r="I30" s="707">
        <v>2391.6999999999998</v>
      </c>
      <c r="J30" s="708">
        <v>35.700000000000003</v>
      </c>
      <c r="K30" s="708"/>
      <c r="L30" s="708"/>
      <c r="M30" s="708"/>
      <c r="N30" s="298"/>
      <c r="O30" s="298">
        <f t="shared" si="7"/>
        <v>2427.3999999999996</v>
      </c>
      <c r="P30" s="709">
        <f>Q30</f>
        <v>3358.4649599999998</v>
      </c>
      <c r="Q30" s="709">
        <v>3358.4649599999998</v>
      </c>
    </row>
    <row r="31" spans="1:17" s="23" customFormat="1">
      <c r="A31" s="465" t="s">
        <v>42</v>
      </c>
      <c r="B31" s="466" t="s">
        <v>30</v>
      </c>
      <c r="C31" s="466" t="s">
        <v>25</v>
      </c>
      <c r="D31" s="466" t="s">
        <v>41</v>
      </c>
      <c r="E31" s="466" t="s">
        <v>43</v>
      </c>
      <c r="F31" s="466"/>
      <c r="G31" s="467">
        <f>G32+G33+G34+G35+G37+G39</f>
        <v>36723.128000000004</v>
      </c>
      <c r="H31" s="467">
        <f t="shared" ref="H31:P31" si="10">H32+H33+H34+H35+H37+H39</f>
        <v>0</v>
      </c>
      <c r="I31" s="467">
        <f t="shared" si="10"/>
        <v>-2391.6999999999998</v>
      </c>
      <c r="J31" s="467">
        <f t="shared" si="10"/>
        <v>460</v>
      </c>
      <c r="K31" s="467">
        <f t="shared" si="10"/>
        <v>0</v>
      </c>
      <c r="L31" s="467">
        <f t="shared" si="10"/>
        <v>0</v>
      </c>
      <c r="M31" s="468">
        <f t="shared" si="10"/>
        <v>0</v>
      </c>
      <c r="N31" s="693">
        <f t="shared" si="10"/>
        <v>0</v>
      </c>
      <c r="O31" s="282">
        <f t="shared" si="10"/>
        <v>34791.428</v>
      </c>
      <c r="P31" s="475">
        <f t="shared" si="10"/>
        <v>-1822.026859999999</v>
      </c>
      <c r="Q31" s="468">
        <f>Q32+Q33+Q34+Q35+Q37+Q39+Q38</f>
        <v>32954.401140000002</v>
      </c>
    </row>
    <row r="32" spans="1:17">
      <c r="A32" s="370" t="s">
        <v>33</v>
      </c>
      <c r="B32" s="390" t="s">
        <v>30</v>
      </c>
      <c r="C32" s="390" t="s">
        <v>25</v>
      </c>
      <c r="D32" s="390" t="s">
        <v>41</v>
      </c>
      <c r="E32" s="390" t="s">
        <v>43</v>
      </c>
      <c r="F32" s="390" t="s">
        <v>34</v>
      </c>
      <c r="G32" s="67">
        <v>24116.611000000001</v>
      </c>
      <c r="H32" s="114"/>
      <c r="I32" s="114">
        <v>-2391.6999999999998</v>
      </c>
      <c r="J32" s="114"/>
      <c r="K32" s="114"/>
      <c r="L32" s="114"/>
      <c r="M32" s="497"/>
      <c r="N32" s="694"/>
      <c r="O32" s="341">
        <f t="shared" si="7"/>
        <v>21724.911</v>
      </c>
      <c r="P32" s="494">
        <f>Q32-O32</f>
        <v>-379.7599999999984</v>
      </c>
      <c r="Q32" s="497">
        <v>21345.151000000002</v>
      </c>
    </row>
    <row r="33" spans="1:17">
      <c r="A33" s="395" t="s">
        <v>38</v>
      </c>
      <c r="B33" s="390" t="s">
        <v>30</v>
      </c>
      <c r="C33" s="390" t="s">
        <v>25</v>
      </c>
      <c r="D33" s="390" t="s">
        <v>41</v>
      </c>
      <c r="E33" s="390" t="s">
        <v>43</v>
      </c>
      <c r="F33" s="390" t="s">
        <v>39</v>
      </c>
      <c r="G33" s="67">
        <v>1341.7</v>
      </c>
      <c r="H33" s="114"/>
      <c r="I33" s="114"/>
      <c r="J33" s="114"/>
      <c r="K33" s="114"/>
      <c r="L33" s="114"/>
      <c r="M33" s="497"/>
      <c r="N33" s="694"/>
      <c r="O33" s="341">
        <f t="shared" si="7"/>
        <v>1341.7</v>
      </c>
      <c r="P33" s="494">
        <f>Q33-O33</f>
        <v>-539.02543000000003</v>
      </c>
      <c r="Q33" s="497">
        <v>802.67457000000002</v>
      </c>
    </row>
    <row r="34" spans="1:17" ht="22.5">
      <c r="A34" s="395" t="s">
        <v>44</v>
      </c>
      <c r="B34" s="390" t="s">
        <v>30</v>
      </c>
      <c r="C34" s="390" t="s">
        <v>25</v>
      </c>
      <c r="D34" s="390" t="s">
        <v>41</v>
      </c>
      <c r="E34" s="390" t="s">
        <v>43</v>
      </c>
      <c r="F34" s="390" t="s">
        <v>45</v>
      </c>
      <c r="G34" s="67">
        <v>3750</v>
      </c>
      <c r="H34" s="114"/>
      <c r="I34" s="114"/>
      <c r="J34" s="114"/>
      <c r="K34" s="114"/>
      <c r="L34" s="114"/>
      <c r="M34" s="497"/>
      <c r="N34" s="694"/>
      <c r="O34" s="341">
        <f t="shared" si="7"/>
        <v>3750</v>
      </c>
      <c r="P34" s="494">
        <f>Q34-O34</f>
        <v>-855.34783000000016</v>
      </c>
      <c r="Q34" s="497">
        <v>2894.6521699999998</v>
      </c>
    </row>
    <row r="35" spans="1:17">
      <c r="A35" s="395" t="s">
        <v>46</v>
      </c>
      <c r="B35" s="390" t="s">
        <v>30</v>
      </c>
      <c r="C35" s="390" t="s">
        <v>25</v>
      </c>
      <c r="D35" s="390" t="s">
        <v>41</v>
      </c>
      <c r="E35" s="390" t="s">
        <v>43</v>
      </c>
      <c r="F35" s="390" t="s">
        <v>47</v>
      </c>
      <c r="G35" s="67">
        <v>7204.317</v>
      </c>
      <c r="H35" s="114"/>
      <c r="I35" s="114"/>
      <c r="J35" s="114">
        <v>460</v>
      </c>
      <c r="K35" s="114"/>
      <c r="L35" s="114"/>
      <c r="M35" s="497"/>
      <c r="N35" s="694"/>
      <c r="O35" s="341">
        <f t="shared" si="7"/>
        <v>7664.317</v>
      </c>
      <c r="P35" s="494">
        <f>Q35-O35</f>
        <v>-62.893600000000333</v>
      </c>
      <c r="Q35" s="497">
        <v>7601.4233999999997</v>
      </c>
    </row>
    <row r="36" spans="1:17">
      <c r="A36" s="395"/>
      <c r="B36" s="390"/>
      <c r="C36" s="390"/>
      <c r="D36" s="390"/>
      <c r="E36" s="390"/>
      <c r="F36" s="390"/>
      <c r="G36" s="67"/>
      <c r="H36" s="114"/>
      <c r="I36" s="114"/>
      <c r="J36" s="114"/>
      <c r="K36" s="114"/>
      <c r="L36" s="114"/>
      <c r="M36" s="497"/>
      <c r="N36" s="694"/>
      <c r="O36" s="341"/>
      <c r="P36" s="494">
        <f>Q36-O36</f>
        <v>15</v>
      </c>
      <c r="Q36" s="770">
        <v>15</v>
      </c>
    </row>
    <row r="37" spans="1:17">
      <c r="A37" s="394" t="s">
        <v>48</v>
      </c>
      <c r="B37" s="390" t="s">
        <v>30</v>
      </c>
      <c r="C37" s="390" t="s">
        <v>25</v>
      </c>
      <c r="D37" s="390" t="s">
        <v>41</v>
      </c>
      <c r="E37" s="390" t="s">
        <v>43</v>
      </c>
      <c r="F37" s="390" t="s">
        <v>49</v>
      </c>
      <c r="G37" s="67">
        <v>300</v>
      </c>
      <c r="H37" s="114"/>
      <c r="I37" s="114"/>
      <c r="J37" s="114"/>
      <c r="K37" s="114"/>
      <c r="L37" s="114"/>
      <c r="M37" s="497"/>
      <c r="N37" s="694"/>
      <c r="O37" s="341">
        <f t="shared" si="7"/>
        <v>300</v>
      </c>
      <c r="P37" s="771">
        <f>Q36-O36</f>
        <v>15</v>
      </c>
      <c r="Q37" s="497">
        <v>285</v>
      </c>
    </row>
    <row r="38" spans="1:17">
      <c r="A38" s="773"/>
      <c r="B38" s="774"/>
      <c r="C38" s="774"/>
      <c r="D38" s="774"/>
      <c r="E38" s="774"/>
      <c r="F38" s="774"/>
      <c r="G38" s="775"/>
      <c r="H38" s="776"/>
      <c r="I38" s="776"/>
      <c r="J38" s="776"/>
      <c r="K38" s="776"/>
      <c r="L38" s="776"/>
      <c r="M38" s="777"/>
      <c r="N38" s="694"/>
      <c r="O38" s="341"/>
      <c r="P38" s="778"/>
      <c r="Q38" s="777">
        <v>15</v>
      </c>
    </row>
    <row r="39" spans="1:17" ht="13.5" thickBot="1">
      <c r="A39" s="504" t="s">
        <v>50</v>
      </c>
      <c r="B39" s="471" t="s">
        <v>30</v>
      </c>
      <c r="C39" s="471" t="s">
        <v>25</v>
      </c>
      <c r="D39" s="471" t="s">
        <v>41</v>
      </c>
      <c r="E39" s="471" t="s">
        <v>43</v>
      </c>
      <c r="F39" s="471" t="s">
        <v>51</v>
      </c>
      <c r="G39" s="472">
        <v>10.5</v>
      </c>
      <c r="H39" s="499"/>
      <c r="I39" s="499"/>
      <c r="J39" s="499"/>
      <c r="K39" s="499"/>
      <c r="L39" s="499"/>
      <c r="M39" s="501"/>
      <c r="N39" s="694"/>
      <c r="O39" s="341">
        <f t="shared" si="7"/>
        <v>10.5</v>
      </c>
      <c r="P39" s="477">
        <f>Q39-O39</f>
        <v>0</v>
      </c>
      <c r="Q39" s="501">
        <v>10.5</v>
      </c>
    </row>
    <row r="40" spans="1:17" s="23" customFormat="1" hidden="1">
      <c r="A40" s="429"/>
      <c r="B40" s="430"/>
      <c r="C40" s="430" t="s">
        <v>25</v>
      </c>
      <c r="D40" s="430" t="s">
        <v>52</v>
      </c>
      <c r="E40" s="430"/>
      <c r="F40" s="430"/>
      <c r="G40" s="431">
        <f>G41</f>
        <v>0</v>
      </c>
      <c r="H40" s="431">
        <f t="shared" ref="H40:Q41" si="11">H41</f>
        <v>0</v>
      </c>
      <c r="I40" s="431">
        <f t="shared" si="11"/>
        <v>0</v>
      </c>
      <c r="J40" s="431">
        <f t="shared" si="11"/>
        <v>0</v>
      </c>
      <c r="K40" s="431">
        <f t="shared" si="11"/>
        <v>0</v>
      </c>
      <c r="L40" s="431">
        <f t="shared" si="11"/>
        <v>0</v>
      </c>
      <c r="M40" s="431">
        <f t="shared" si="11"/>
        <v>0</v>
      </c>
      <c r="N40" s="22">
        <f t="shared" si="11"/>
        <v>0</v>
      </c>
      <c r="O40" s="22">
        <f t="shared" si="11"/>
        <v>0</v>
      </c>
      <c r="P40" s="431">
        <f t="shared" si="11"/>
        <v>0</v>
      </c>
      <c r="Q40" s="431">
        <f t="shared" si="11"/>
        <v>0</v>
      </c>
    </row>
    <row r="41" spans="1:17" s="34" customFormat="1" ht="38.25" hidden="1">
      <c r="A41" s="20" t="s">
        <v>53</v>
      </c>
      <c r="B41" s="21" t="s">
        <v>30</v>
      </c>
      <c r="C41" s="21" t="s">
        <v>25</v>
      </c>
      <c r="D41" s="21" t="s">
        <v>52</v>
      </c>
      <c r="E41" s="21" t="s">
        <v>54</v>
      </c>
      <c r="F41" s="21"/>
      <c r="G41" s="22">
        <f>G42</f>
        <v>0</v>
      </c>
      <c r="H41" s="22">
        <f t="shared" si="11"/>
        <v>0</v>
      </c>
      <c r="I41" s="22">
        <f t="shared" si="11"/>
        <v>0</v>
      </c>
      <c r="J41" s="22">
        <f t="shared" si="11"/>
        <v>0</v>
      </c>
      <c r="K41" s="22">
        <f t="shared" si="11"/>
        <v>0</v>
      </c>
      <c r="L41" s="22">
        <f t="shared" si="11"/>
        <v>0</v>
      </c>
      <c r="M41" s="22">
        <f t="shared" si="11"/>
        <v>0</v>
      </c>
      <c r="N41" s="22">
        <f t="shared" si="11"/>
        <v>0</v>
      </c>
      <c r="O41" s="22">
        <f t="shared" si="11"/>
        <v>0</v>
      </c>
      <c r="P41" s="22">
        <f t="shared" si="11"/>
        <v>0</v>
      </c>
      <c r="Q41" s="22">
        <f t="shared" si="11"/>
        <v>0</v>
      </c>
    </row>
    <row r="42" spans="1:17" hidden="1">
      <c r="A42" s="710" t="s">
        <v>46</v>
      </c>
      <c r="B42" s="711" t="s">
        <v>30</v>
      </c>
      <c r="C42" s="711" t="s">
        <v>25</v>
      </c>
      <c r="D42" s="711" t="s">
        <v>52</v>
      </c>
      <c r="E42" s="711" t="s">
        <v>54</v>
      </c>
      <c r="F42" s="711" t="s">
        <v>47</v>
      </c>
      <c r="G42" s="712"/>
      <c r="H42" s="713"/>
      <c r="I42" s="714"/>
      <c r="J42" s="714"/>
      <c r="K42" s="714"/>
      <c r="L42" s="714"/>
      <c r="M42" s="714"/>
      <c r="N42" s="30"/>
      <c r="O42" s="298">
        <f t="shared" si="7"/>
        <v>0</v>
      </c>
      <c r="P42" s="709"/>
      <c r="Q42" s="709"/>
    </row>
    <row r="43" spans="1:17" ht="23.25" thickBot="1">
      <c r="A43" s="629" t="s">
        <v>55</v>
      </c>
      <c r="B43" s="615"/>
      <c r="C43" s="524" t="s">
        <v>25</v>
      </c>
      <c r="D43" s="524" t="s">
        <v>56</v>
      </c>
      <c r="E43" s="615"/>
      <c r="F43" s="615"/>
      <c r="G43" s="612">
        <f>G46</f>
        <v>1702.06</v>
      </c>
      <c r="H43" s="612">
        <f t="shared" ref="H43:Q43" si="12">H46</f>
        <v>0</v>
      </c>
      <c r="I43" s="612">
        <f t="shared" si="12"/>
        <v>-305.3</v>
      </c>
      <c r="J43" s="612">
        <f t="shared" si="12"/>
        <v>0</v>
      </c>
      <c r="K43" s="612">
        <f t="shared" si="12"/>
        <v>0</v>
      </c>
      <c r="L43" s="612">
        <f t="shared" si="12"/>
        <v>0</v>
      </c>
      <c r="M43" s="613">
        <f t="shared" si="12"/>
        <v>0</v>
      </c>
      <c r="N43" s="695">
        <f t="shared" si="12"/>
        <v>0</v>
      </c>
      <c r="O43" s="700">
        <f t="shared" si="12"/>
        <v>1396.76</v>
      </c>
      <c r="P43" s="614">
        <f t="shared" si="12"/>
        <v>-30.6400000000001</v>
      </c>
      <c r="Q43" s="613">
        <f t="shared" si="12"/>
        <v>1366.12</v>
      </c>
    </row>
    <row r="44" spans="1:17" ht="76.5" hidden="1">
      <c r="A44" s="600" t="s">
        <v>29</v>
      </c>
      <c r="B44" s="591" t="s">
        <v>30</v>
      </c>
      <c r="C44" s="591" t="s">
        <v>25</v>
      </c>
      <c r="D44" s="591" t="s">
        <v>56</v>
      </c>
      <c r="E44" s="591" t="s">
        <v>32</v>
      </c>
      <c r="F44" s="591"/>
      <c r="G44" s="592">
        <f>G45</f>
        <v>0</v>
      </c>
      <c r="H44" s="592">
        <f>H45</f>
        <v>0</v>
      </c>
      <c r="I44" s="592">
        <f>I45</f>
        <v>305.3</v>
      </c>
      <c r="J44" s="592">
        <f>J45</f>
        <v>1.3</v>
      </c>
      <c r="K44" s="592">
        <f t="shared" ref="K44:Q44" si="13">K45</f>
        <v>0</v>
      </c>
      <c r="L44" s="592">
        <f t="shared" si="13"/>
        <v>0</v>
      </c>
      <c r="M44" s="592">
        <f t="shared" si="13"/>
        <v>0</v>
      </c>
      <c r="N44" s="16">
        <f t="shared" si="13"/>
        <v>0</v>
      </c>
      <c r="O44" s="16">
        <f t="shared" si="13"/>
        <v>306.60000000000002</v>
      </c>
      <c r="P44" s="592">
        <f t="shared" si="13"/>
        <v>8.7150399999999877</v>
      </c>
      <c r="Q44" s="592">
        <f t="shared" si="13"/>
        <v>315.31504000000001</v>
      </c>
    </row>
    <row r="45" spans="1:17" hidden="1">
      <c r="A45" s="705" t="s">
        <v>33</v>
      </c>
      <c r="B45" s="706" t="s">
        <v>30</v>
      </c>
      <c r="C45" s="706" t="s">
        <v>25</v>
      </c>
      <c r="D45" s="706" t="s">
        <v>56</v>
      </c>
      <c r="E45" s="706" t="s">
        <v>32</v>
      </c>
      <c r="F45" s="706" t="s">
        <v>34</v>
      </c>
      <c r="G45" s="707"/>
      <c r="H45" s="707"/>
      <c r="I45" s="707">
        <v>305.3</v>
      </c>
      <c r="J45" s="708">
        <v>1.3</v>
      </c>
      <c r="K45" s="708"/>
      <c r="L45" s="708"/>
      <c r="M45" s="708"/>
      <c r="N45" s="298"/>
      <c r="O45" s="298">
        <f t="shared" si="7"/>
        <v>306.60000000000002</v>
      </c>
      <c r="P45" s="715">
        <f>Q45-O45</f>
        <v>8.7150399999999877</v>
      </c>
      <c r="Q45" s="709">
        <v>315.31504000000001</v>
      </c>
    </row>
    <row r="46" spans="1:17" s="23" customFormat="1" ht="22.5">
      <c r="A46" s="479" t="s">
        <v>57</v>
      </c>
      <c r="B46" s="466" t="s">
        <v>30</v>
      </c>
      <c r="C46" s="466" t="s">
        <v>25</v>
      </c>
      <c r="D46" s="466" t="s">
        <v>56</v>
      </c>
      <c r="E46" s="466" t="s">
        <v>58</v>
      </c>
      <c r="F46" s="466"/>
      <c r="G46" s="467">
        <f>G47+G48</f>
        <v>1702.06</v>
      </c>
      <c r="H46" s="467">
        <f t="shared" ref="H46:Q46" si="14">H47+H48</f>
        <v>0</v>
      </c>
      <c r="I46" s="467">
        <f t="shared" si="14"/>
        <v>-305.3</v>
      </c>
      <c r="J46" s="467">
        <f t="shared" si="14"/>
        <v>0</v>
      </c>
      <c r="K46" s="467">
        <f t="shared" si="14"/>
        <v>0</v>
      </c>
      <c r="L46" s="467">
        <f t="shared" si="14"/>
        <v>0</v>
      </c>
      <c r="M46" s="468">
        <f t="shared" si="14"/>
        <v>0</v>
      </c>
      <c r="N46" s="693">
        <f t="shared" si="14"/>
        <v>0</v>
      </c>
      <c r="O46" s="282">
        <f t="shared" si="14"/>
        <v>1396.76</v>
      </c>
      <c r="P46" s="475">
        <f t="shared" si="14"/>
        <v>-30.6400000000001</v>
      </c>
      <c r="Q46" s="468">
        <f t="shared" si="14"/>
        <v>1366.12</v>
      </c>
    </row>
    <row r="47" spans="1:17">
      <c r="A47" s="370" t="s">
        <v>33</v>
      </c>
      <c r="B47" s="390" t="s">
        <v>30</v>
      </c>
      <c r="C47" s="390" t="s">
        <v>25</v>
      </c>
      <c r="D47" s="390" t="s">
        <v>56</v>
      </c>
      <c r="E47" s="390" t="s">
        <v>58</v>
      </c>
      <c r="F47" s="390" t="s">
        <v>34</v>
      </c>
      <c r="G47" s="67">
        <v>1642.06</v>
      </c>
      <c r="H47" s="114"/>
      <c r="I47" s="114">
        <v>-305.3</v>
      </c>
      <c r="J47" s="114"/>
      <c r="K47" s="114"/>
      <c r="L47" s="114"/>
      <c r="M47" s="497"/>
      <c r="N47" s="694"/>
      <c r="O47" s="341">
        <f t="shared" si="7"/>
        <v>1336.76</v>
      </c>
      <c r="P47" s="494">
        <f>Q47-O47</f>
        <v>29.3599999999999</v>
      </c>
      <c r="Q47" s="497">
        <v>1366.12</v>
      </c>
    </row>
    <row r="48" spans="1:17">
      <c r="A48" s="395" t="s">
        <v>38</v>
      </c>
      <c r="B48" s="390" t="s">
        <v>30</v>
      </c>
      <c r="C48" s="390" t="s">
        <v>25</v>
      </c>
      <c r="D48" s="390" t="s">
        <v>56</v>
      </c>
      <c r="E48" s="390" t="s">
        <v>58</v>
      </c>
      <c r="F48" s="390" t="s">
        <v>39</v>
      </c>
      <c r="G48" s="67">
        <v>60</v>
      </c>
      <c r="H48" s="114"/>
      <c r="I48" s="114"/>
      <c r="J48" s="114"/>
      <c r="K48" s="114"/>
      <c r="L48" s="114"/>
      <c r="M48" s="497"/>
      <c r="N48" s="694"/>
      <c r="O48" s="341">
        <f t="shared" si="7"/>
        <v>60</v>
      </c>
      <c r="P48" s="494">
        <f>Q48-O48</f>
        <v>-60</v>
      </c>
      <c r="Q48" s="497">
        <v>0</v>
      </c>
    </row>
    <row r="49" spans="1:17" s="23" customFormat="1">
      <c r="A49" s="619" t="s">
        <v>59</v>
      </c>
      <c r="B49" s="389"/>
      <c r="C49" s="389" t="s">
        <v>25</v>
      </c>
      <c r="D49" s="389" t="s">
        <v>60</v>
      </c>
      <c r="E49" s="389"/>
      <c r="F49" s="389"/>
      <c r="G49" s="112">
        <f>G50</f>
        <v>3000</v>
      </c>
      <c r="H49" s="112">
        <f t="shared" ref="H49:Q50" si="15">H50</f>
        <v>0</v>
      </c>
      <c r="I49" s="112">
        <f t="shared" si="15"/>
        <v>0</v>
      </c>
      <c r="J49" s="112">
        <f t="shared" si="15"/>
        <v>0</v>
      </c>
      <c r="K49" s="112">
        <f t="shared" si="15"/>
        <v>0</v>
      </c>
      <c r="L49" s="112">
        <f t="shared" si="15"/>
        <v>0</v>
      </c>
      <c r="M49" s="469">
        <f t="shared" si="15"/>
        <v>0</v>
      </c>
      <c r="N49" s="693">
        <f t="shared" si="15"/>
        <v>0</v>
      </c>
      <c r="O49" s="282">
        <f t="shared" si="15"/>
        <v>3000</v>
      </c>
      <c r="P49" s="476">
        <f t="shared" si="15"/>
        <v>0</v>
      </c>
      <c r="Q49" s="469">
        <f t="shared" si="15"/>
        <v>3000</v>
      </c>
    </row>
    <row r="50" spans="1:17">
      <c r="A50" s="395" t="s">
        <v>61</v>
      </c>
      <c r="B50" s="390" t="s">
        <v>30</v>
      </c>
      <c r="C50" s="390" t="s">
        <v>25</v>
      </c>
      <c r="D50" s="390" t="s">
        <v>60</v>
      </c>
      <c r="E50" s="390" t="s">
        <v>62</v>
      </c>
      <c r="F50" s="390"/>
      <c r="G50" s="67">
        <f>G51</f>
        <v>3000</v>
      </c>
      <c r="H50" s="67">
        <f t="shared" si="15"/>
        <v>0</v>
      </c>
      <c r="I50" s="67">
        <f t="shared" si="15"/>
        <v>0</v>
      </c>
      <c r="J50" s="67">
        <f t="shared" si="15"/>
        <v>0</v>
      </c>
      <c r="K50" s="67">
        <f t="shared" si="15"/>
        <v>0</v>
      </c>
      <c r="L50" s="67">
        <f t="shared" si="15"/>
        <v>0</v>
      </c>
      <c r="M50" s="503">
        <f t="shared" si="15"/>
        <v>0</v>
      </c>
      <c r="N50" s="696">
        <f t="shared" si="15"/>
        <v>0</v>
      </c>
      <c r="O50" s="341">
        <f t="shared" si="15"/>
        <v>3000</v>
      </c>
      <c r="P50" s="535">
        <f t="shared" si="15"/>
        <v>0</v>
      </c>
      <c r="Q50" s="503">
        <f t="shared" si="15"/>
        <v>3000</v>
      </c>
    </row>
    <row r="51" spans="1:17">
      <c r="A51" s="395" t="s">
        <v>46</v>
      </c>
      <c r="B51" s="390" t="s">
        <v>30</v>
      </c>
      <c r="C51" s="390" t="s">
        <v>25</v>
      </c>
      <c r="D51" s="390" t="s">
        <v>60</v>
      </c>
      <c r="E51" s="390" t="s">
        <v>62</v>
      </c>
      <c r="F51" s="390" t="s">
        <v>47</v>
      </c>
      <c r="G51" s="67">
        <v>3000</v>
      </c>
      <c r="H51" s="114"/>
      <c r="I51" s="114"/>
      <c r="J51" s="114"/>
      <c r="K51" s="114"/>
      <c r="L51" s="114"/>
      <c r="M51" s="497"/>
      <c r="N51" s="694"/>
      <c r="O51" s="341">
        <f t="shared" si="7"/>
        <v>3000</v>
      </c>
      <c r="P51" s="494">
        <f>Q51-O51</f>
        <v>0</v>
      </c>
      <c r="Q51" s="497">
        <v>3000</v>
      </c>
    </row>
    <row r="52" spans="1:17">
      <c r="A52" s="388" t="s">
        <v>63</v>
      </c>
      <c r="B52" s="390"/>
      <c r="C52" s="389" t="s">
        <v>25</v>
      </c>
      <c r="D52" s="389" t="s">
        <v>64</v>
      </c>
      <c r="E52" s="389"/>
      <c r="F52" s="389"/>
      <c r="G52" s="112">
        <f>G53</f>
        <v>5000</v>
      </c>
      <c r="H52" s="112">
        <f t="shared" ref="H52:Q53" si="16">H53</f>
        <v>-37.896999999999998</v>
      </c>
      <c r="I52" s="112">
        <f t="shared" si="16"/>
        <v>48.0687</v>
      </c>
      <c r="J52" s="112">
        <f t="shared" si="16"/>
        <v>-1286.365</v>
      </c>
      <c r="K52" s="112">
        <f t="shared" si="16"/>
        <v>1043.0999999999999</v>
      </c>
      <c r="L52" s="112">
        <f t="shared" si="16"/>
        <v>-52.9</v>
      </c>
      <c r="M52" s="469">
        <f t="shared" si="16"/>
        <v>-2736.5518400000001</v>
      </c>
      <c r="N52" s="693">
        <f t="shared" si="16"/>
        <v>0</v>
      </c>
      <c r="O52" s="282">
        <f t="shared" si="16"/>
        <v>1977.4548599999998</v>
      </c>
      <c r="P52" s="476">
        <f t="shared" si="16"/>
        <v>-1977.4548599999998</v>
      </c>
      <c r="Q52" s="469">
        <f t="shared" si="16"/>
        <v>0</v>
      </c>
    </row>
    <row r="53" spans="1:17">
      <c r="A53" s="398" t="s">
        <v>65</v>
      </c>
      <c r="B53" s="390" t="s">
        <v>30</v>
      </c>
      <c r="C53" s="390" t="s">
        <v>25</v>
      </c>
      <c r="D53" s="390" t="s">
        <v>64</v>
      </c>
      <c r="E53" s="390" t="s">
        <v>66</v>
      </c>
      <c r="F53" s="390"/>
      <c r="G53" s="67">
        <f>G54</f>
        <v>5000</v>
      </c>
      <c r="H53" s="67">
        <f t="shared" si="16"/>
        <v>-37.896999999999998</v>
      </c>
      <c r="I53" s="67">
        <f t="shared" si="16"/>
        <v>48.0687</v>
      </c>
      <c r="J53" s="67">
        <f t="shared" si="16"/>
        <v>-1286.365</v>
      </c>
      <c r="K53" s="67">
        <f t="shared" si="16"/>
        <v>1043.0999999999999</v>
      </c>
      <c r="L53" s="67">
        <f t="shared" si="16"/>
        <v>-52.9</v>
      </c>
      <c r="M53" s="503">
        <f t="shared" si="16"/>
        <v>-2736.5518400000001</v>
      </c>
      <c r="N53" s="696">
        <f t="shared" si="16"/>
        <v>0</v>
      </c>
      <c r="O53" s="341">
        <f t="shared" si="16"/>
        <v>1977.4548599999998</v>
      </c>
      <c r="P53" s="535">
        <f t="shared" si="16"/>
        <v>-1977.4548599999998</v>
      </c>
      <c r="Q53" s="503">
        <f t="shared" si="16"/>
        <v>0</v>
      </c>
    </row>
    <row r="54" spans="1:17">
      <c r="A54" s="370" t="s">
        <v>67</v>
      </c>
      <c r="B54" s="390" t="s">
        <v>30</v>
      </c>
      <c r="C54" s="390" t="s">
        <v>25</v>
      </c>
      <c r="D54" s="390" t="s">
        <v>64</v>
      </c>
      <c r="E54" s="390" t="s">
        <v>66</v>
      </c>
      <c r="F54" s="390" t="s">
        <v>68</v>
      </c>
      <c r="G54" s="67">
        <v>5000</v>
      </c>
      <c r="H54" s="114">
        <f>-10.897-15-12</f>
        <v>-37.896999999999998</v>
      </c>
      <c r="I54" s="114">
        <v>48.0687</v>
      </c>
      <c r="J54" s="114">
        <f>-968.684-300-17.681</f>
        <v>-1286.365</v>
      </c>
      <c r="K54" s="114">
        <f>1642.1-599</f>
        <v>1043.0999999999999</v>
      </c>
      <c r="L54" s="114">
        <f>-40-0.9-12</f>
        <v>-52.9</v>
      </c>
      <c r="M54" s="497">
        <f>-532.15184-2204.4</f>
        <v>-2736.5518400000001</v>
      </c>
      <c r="N54" s="694"/>
      <c r="O54" s="341">
        <f t="shared" si="7"/>
        <v>1977.4548599999998</v>
      </c>
      <c r="P54" s="494">
        <f>Q54-O54</f>
        <v>-1977.4548599999998</v>
      </c>
      <c r="Q54" s="497">
        <v>0</v>
      </c>
    </row>
    <row r="55" spans="1:17" ht="13.5" thickBot="1">
      <c r="A55" s="511" t="s">
        <v>69</v>
      </c>
      <c r="B55" s="471"/>
      <c r="C55" s="512" t="s">
        <v>25</v>
      </c>
      <c r="D55" s="512" t="s">
        <v>70</v>
      </c>
      <c r="E55" s="512"/>
      <c r="F55" s="512"/>
      <c r="G55" s="741">
        <f>G84+G103+G105+G110+G113+G115</f>
        <v>14974.955999999998</v>
      </c>
      <c r="H55" s="741">
        <f t="shared" ref="H55:Q55" si="17">H84+H103+H105+H110+H113+H115</f>
        <v>4575.2</v>
      </c>
      <c r="I55" s="741">
        <f t="shared" si="17"/>
        <v>-5293.1966999999995</v>
      </c>
      <c r="J55" s="741">
        <f t="shared" si="17"/>
        <v>3400</v>
      </c>
      <c r="K55" s="741">
        <f t="shared" si="17"/>
        <v>799</v>
      </c>
      <c r="L55" s="741">
        <f t="shared" si="17"/>
        <v>370.02925999999997</v>
      </c>
      <c r="M55" s="742">
        <f t="shared" si="17"/>
        <v>0</v>
      </c>
      <c r="N55" s="697">
        <f t="shared" si="17"/>
        <v>0</v>
      </c>
      <c r="O55" s="701">
        <f t="shared" si="17"/>
        <v>18825.988560000002</v>
      </c>
      <c r="P55" s="743">
        <f t="shared" si="17"/>
        <v>1216.6762500000013</v>
      </c>
      <c r="Q55" s="742">
        <f t="shared" si="17"/>
        <v>19478.374810000005</v>
      </c>
    </row>
    <row r="56" spans="1:17" ht="25.5" hidden="1">
      <c r="A56" s="586" t="s">
        <v>71</v>
      </c>
      <c r="B56" s="587" t="s">
        <v>30</v>
      </c>
      <c r="C56" s="588" t="s">
        <v>25</v>
      </c>
      <c r="D56" s="588" t="s">
        <v>70</v>
      </c>
      <c r="E56" s="588" t="s">
        <v>72</v>
      </c>
      <c r="F56" s="588"/>
      <c r="G56" s="589">
        <f>G57</f>
        <v>0</v>
      </c>
      <c r="H56" s="589">
        <f t="shared" ref="H56:Q56" si="18">H57</f>
        <v>0</v>
      </c>
      <c r="I56" s="589">
        <f t="shared" si="18"/>
        <v>0</v>
      </c>
      <c r="J56" s="589">
        <f t="shared" si="18"/>
        <v>0</v>
      </c>
      <c r="K56" s="589">
        <f t="shared" si="18"/>
        <v>0</v>
      </c>
      <c r="L56" s="589">
        <f t="shared" si="18"/>
        <v>5373</v>
      </c>
      <c r="M56" s="589">
        <f t="shared" si="18"/>
        <v>0</v>
      </c>
      <c r="N56" s="44">
        <f t="shared" si="18"/>
        <v>0</v>
      </c>
      <c r="O56" s="44">
        <f t="shared" si="18"/>
        <v>5373</v>
      </c>
      <c r="P56" s="589">
        <f t="shared" si="18"/>
        <v>0</v>
      </c>
      <c r="Q56" s="589">
        <f t="shared" si="18"/>
        <v>5373</v>
      </c>
    </row>
    <row r="57" spans="1:17" ht="38.25" hidden="1">
      <c r="A57" s="45" t="s">
        <v>73</v>
      </c>
      <c r="B57" s="27" t="s">
        <v>30</v>
      </c>
      <c r="C57" s="27" t="s">
        <v>25</v>
      </c>
      <c r="D57" s="27" t="s">
        <v>70</v>
      </c>
      <c r="E57" s="27" t="s">
        <v>72</v>
      </c>
      <c r="F57" s="27" t="s">
        <v>74</v>
      </c>
      <c r="G57" s="46"/>
      <c r="H57" s="46"/>
      <c r="I57" s="46"/>
      <c r="J57" s="46"/>
      <c r="K57" s="46"/>
      <c r="L57" s="46">
        <v>5373</v>
      </c>
      <c r="M57" s="46"/>
      <c r="N57" s="46"/>
      <c r="O57" s="298">
        <f t="shared" si="7"/>
        <v>5373</v>
      </c>
      <c r="P57" s="287">
        <f>Q57-O57</f>
        <v>0</v>
      </c>
      <c r="Q57" s="8">
        <v>5373</v>
      </c>
    </row>
    <row r="58" spans="1:17" s="23" customFormat="1" ht="25.5" hidden="1">
      <c r="A58" s="42" t="s">
        <v>75</v>
      </c>
      <c r="B58" s="43" t="s">
        <v>30</v>
      </c>
      <c r="C58" s="43" t="s">
        <v>25</v>
      </c>
      <c r="D58" s="43" t="s">
        <v>70</v>
      </c>
      <c r="E58" s="43" t="s">
        <v>76</v>
      </c>
      <c r="F58" s="43"/>
      <c r="G58" s="44">
        <f>G59</f>
        <v>0</v>
      </c>
      <c r="H58" s="44">
        <f t="shared" ref="H58:P58" si="19">H59</f>
        <v>0</v>
      </c>
      <c r="I58" s="44">
        <f t="shared" si="19"/>
        <v>0</v>
      </c>
      <c r="J58" s="44">
        <f t="shared" si="19"/>
        <v>0</v>
      </c>
      <c r="K58" s="44">
        <f t="shared" si="19"/>
        <v>0</v>
      </c>
      <c r="L58" s="44">
        <f t="shared" si="19"/>
        <v>1800</v>
      </c>
      <c r="M58" s="44">
        <f t="shared" si="19"/>
        <v>0</v>
      </c>
      <c r="N58" s="44">
        <f t="shared" si="19"/>
        <v>0</v>
      </c>
      <c r="O58" s="44">
        <f t="shared" si="19"/>
        <v>1800</v>
      </c>
      <c r="P58" s="44">
        <f t="shared" si="19"/>
        <v>0</v>
      </c>
      <c r="Q58" s="44">
        <f>Q59</f>
        <v>1800</v>
      </c>
    </row>
    <row r="59" spans="1:17" ht="38.25" hidden="1">
      <c r="A59" s="45" t="s">
        <v>73</v>
      </c>
      <c r="B59" s="27" t="s">
        <v>30</v>
      </c>
      <c r="C59" s="27" t="s">
        <v>25</v>
      </c>
      <c r="D59" s="27" t="s">
        <v>70</v>
      </c>
      <c r="E59" s="27" t="s">
        <v>76</v>
      </c>
      <c r="F59" s="27" t="s">
        <v>74</v>
      </c>
      <c r="G59" s="46"/>
      <c r="H59" s="46"/>
      <c r="I59" s="46"/>
      <c r="J59" s="46"/>
      <c r="K59" s="46"/>
      <c r="L59" s="46">
        <v>1800</v>
      </c>
      <c r="M59" s="46"/>
      <c r="N59" s="46"/>
      <c r="O59" s="298">
        <f t="shared" si="7"/>
        <v>1800</v>
      </c>
      <c r="P59" s="287">
        <f>Q59-O59</f>
        <v>0</v>
      </c>
      <c r="Q59" s="8">
        <v>1800</v>
      </c>
    </row>
    <row r="60" spans="1:17" hidden="1">
      <c r="A60" s="47" t="s">
        <v>77</v>
      </c>
      <c r="B60" s="48" t="s">
        <v>30</v>
      </c>
      <c r="C60" s="49" t="s">
        <v>25</v>
      </c>
      <c r="D60" s="49" t="s">
        <v>70</v>
      </c>
      <c r="E60" s="49" t="s">
        <v>78</v>
      </c>
      <c r="F60" s="49"/>
      <c r="G60" s="50">
        <f>G61</f>
        <v>0</v>
      </c>
      <c r="H60" s="50">
        <f>H61</f>
        <v>500</v>
      </c>
      <c r="I60" s="50">
        <f>I61</f>
        <v>44</v>
      </c>
      <c r="J60" s="50">
        <f>J61</f>
        <v>0</v>
      </c>
      <c r="K60" s="50">
        <f t="shared" ref="K60:Q60" si="20">K61</f>
        <v>0</v>
      </c>
      <c r="L60" s="50">
        <f t="shared" si="20"/>
        <v>0</v>
      </c>
      <c r="M60" s="50">
        <f t="shared" si="20"/>
        <v>0</v>
      </c>
      <c r="N60" s="50">
        <f t="shared" si="20"/>
        <v>0</v>
      </c>
      <c r="O60" s="50">
        <f t="shared" si="20"/>
        <v>544.00000000000011</v>
      </c>
      <c r="P60" s="50">
        <f t="shared" si="20"/>
        <v>55.020600000000002</v>
      </c>
      <c r="Q60" s="50">
        <f t="shared" si="20"/>
        <v>599.02059999999994</v>
      </c>
    </row>
    <row r="61" spans="1:17" ht="38.25" hidden="1">
      <c r="A61" s="20" t="s">
        <v>79</v>
      </c>
      <c r="B61" s="27" t="s">
        <v>30</v>
      </c>
      <c r="C61" s="21" t="s">
        <v>25</v>
      </c>
      <c r="D61" s="21" t="s">
        <v>70</v>
      </c>
      <c r="E61" s="21" t="s">
        <v>80</v>
      </c>
      <c r="F61" s="21"/>
      <c r="G61" s="41">
        <f>G63+G62+G64</f>
        <v>0</v>
      </c>
      <c r="H61" s="41">
        <f t="shared" ref="H61:P61" si="21">H63+H62+H64</f>
        <v>500</v>
      </c>
      <c r="I61" s="41">
        <f t="shared" si="21"/>
        <v>44</v>
      </c>
      <c r="J61" s="41">
        <f t="shared" si="21"/>
        <v>0</v>
      </c>
      <c r="K61" s="41">
        <f t="shared" si="21"/>
        <v>0</v>
      </c>
      <c r="L61" s="41">
        <f t="shared" si="21"/>
        <v>0</v>
      </c>
      <c r="M61" s="41">
        <f t="shared" si="21"/>
        <v>0</v>
      </c>
      <c r="N61" s="41">
        <f t="shared" si="21"/>
        <v>0</v>
      </c>
      <c r="O61" s="41">
        <f t="shared" si="21"/>
        <v>544.00000000000011</v>
      </c>
      <c r="P61" s="41">
        <f t="shared" si="21"/>
        <v>55.020600000000002</v>
      </c>
      <c r="Q61" s="41">
        <f>Q63+Q62+Q64</f>
        <v>599.02059999999994</v>
      </c>
    </row>
    <row r="62" spans="1:17" ht="25.5" hidden="1">
      <c r="A62" s="31" t="s">
        <v>44</v>
      </c>
      <c r="B62" s="27" t="s">
        <v>30</v>
      </c>
      <c r="C62" s="27" t="s">
        <v>25</v>
      </c>
      <c r="D62" s="27" t="s">
        <v>70</v>
      </c>
      <c r="E62" s="27" t="s">
        <v>80</v>
      </c>
      <c r="F62" s="27" t="s">
        <v>45</v>
      </c>
      <c r="G62" s="41"/>
      <c r="H62" s="41"/>
      <c r="I62" s="51">
        <v>198.04</v>
      </c>
      <c r="J62" s="51"/>
      <c r="K62" s="51"/>
      <c r="L62" s="51"/>
      <c r="M62" s="51"/>
      <c r="N62" s="51"/>
      <c r="O62" s="298">
        <f t="shared" si="7"/>
        <v>198.04</v>
      </c>
      <c r="P62" s="287">
        <f>Q62-O62</f>
        <v>0</v>
      </c>
      <c r="Q62" s="8">
        <v>198.04</v>
      </c>
    </row>
    <row r="63" spans="1:17" hidden="1">
      <c r="A63" s="31" t="s">
        <v>46</v>
      </c>
      <c r="B63" s="27" t="s">
        <v>30</v>
      </c>
      <c r="C63" s="27" t="s">
        <v>25</v>
      </c>
      <c r="D63" s="27" t="s">
        <v>70</v>
      </c>
      <c r="E63" s="27" t="s">
        <v>80</v>
      </c>
      <c r="F63" s="27" t="s">
        <v>47</v>
      </c>
      <c r="G63" s="46"/>
      <c r="H63" s="46">
        <v>500</v>
      </c>
      <c r="I63" s="51">
        <f>-198.04+44</f>
        <v>-154.04</v>
      </c>
      <c r="J63" s="51"/>
      <c r="K63" s="51"/>
      <c r="L63" s="51">
        <v>-345.96</v>
      </c>
      <c r="M63" s="51"/>
      <c r="N63" s="51"/>
      <c r="O63" s="298">
        <f t="shared" si="7"/>
        <v>5.6843418860808015E-14</v>
      </c>
      <c r="P63" s="8"/>
      <c r="Q63" s="8"/>
    </row>
    <row r="64" spans="1:17" s="23" customFormat="1" ht="29.25" hidden="1" customHeight="1">
      <c r="A64" s="52" t="s">
        <v>81</v>
      </c>
      <c r="B64" s="21" t="s">
        <v>30</v>
      </c>
      <c r="C64" s="21" t="s">
        <v>25</v>
      </c>
      <c r="D64" s="21" t="s">
        <v>70</v>
      </c>
      <c r="E64" s="21" t="s">
        <v>82</v>
      </c>
      <c r="F64" s="21"/>
      <c r="G64" s="41">
        <f>G67+G65+G66</f>
        <v>0</v>
      </c>
      <c r="H64" s="41">
        <f t="shared" ref="H64:Q64" si="22">H67+H65+H66</f>
        <v>0</v>
      </c>
      <c r="I64" s="41">
        <f t="shared" si="22"/>
        <v>0</v>
      </c>
      <c r="J64" s="41">
        <f t="shared" si="22"/>
        <v>0</v>
      </c>
      <c r="K64" s="41">
        <f t="shared" si="22"/>
        <v>0</v>
      </c>
      <c r="L64" s="41">
        <f t="shared" si="22"/>
        <v>345.96000000000004</v>
      </c>
      <c r="M64" s="41">
        <f t="shared" si="22"/>
        <v>0</v>
      </c>
      <c r="N64" s="41">
        <f t="shared" si="22"/>
        <v>0</v>
      </c>
      <c r="O64" s="41">
        <f t="shared" si="22"/>
        <v>345.96000000000004</v>
      </c>
      <c r="P64" s="41">
        <f t="shared" si="22"/>
        <v>55.020600000000002</v>
      </c>
      <c r="Q64" s="41">
        <f t="shared" si="22"/>
        <v>400.98059999999998</v>
      </c>
    </row>
    <row r="65" spans="1:17" ht="26.25" hidden="1" customHeight="1">
      <c r="A65" s="31" t="s">
        <v>38</v>
      </c>
      <c r="B65" s="27" t="s">
        <v>30</v>
      </c>
      <c r="C65" s="27" t="s">
        <v>25</v>
      </c>
      <c r="D65" s="27" t="s">
        <v>70</v>
      </c>
      <c r="E65" s="27" t="s">
        <v>82</v>
      </c>
      <c r="F65" s="27" t="s">
        <v>83</v>
      </c>
      <c r="G65" s="46"/>
      <c r="H65" s="46"/>
      <c r="I65" s="51"/>
      <c r="J65" s="51"/>
      <c r="K65" s="51"/>
      <c r="L65" s="51">
        <v>28.85</v>
      </c>
      <c r="M65" s="51"/>
      <c r="N65" s="51"/>
      <c r="O65" s="298">
        <f t="shared" si="7"/>
        <v>28.85</v>
      </c>
      <c r="P65" s="287">
        <f>Q65-O65</f>
        <v>-22.900000000000002</v>
      </c>
      <c r="Q65" s="8">
        <v>5.95</v>
      </c>
    </row>
    <row r="66" spans="1:17" ht="24" hidden="1" customHeight="1">
      <c r="A66" s="31" t="s">
        <v>44</v>
      </c>
      <c r="B66" s="27" t="s">
        <v>30</v>
      </c>
      <c r="C66" s="27" t="s">
        <v>25</v>
      </c>
      <c r="D66" s="27" t="s">
        <v>70</v>
      </c>
      <c r="E66" s="27" t="s">
        <v>82</v>
      </c>
      <c r="F66" s="27" t="s">
        <v>45</v>
      </c>
      <c r="G66" s="46"/>
      <c r="H66" s="46"/>
      <c r="I66" s="51"/>
      <c r="J66" s="51"/>
      <c r="K66" s="51"/>
      <c r="L66" s="51"/>
      <c r="M66" s="51"/>
      <c r="N66" s="51"/>
      <c r="O66" s="298">
        <f t="shared" si="7"/>
        <v>0</v>
      </c>
      <c r="P66" s="287">
        <f>Q66-O66</f>
        <v>345.55500000000001</v>
      </c>
      <c r="Q66" s="8">
        <v>345.55500000000001</v>
      </c>
    </row>
    <row r="67" spans="1:17" hidden="1">
      <c r="A67" s="31" t="s">
        <v>46</v>
      </c>
      <c r="B67" s="27" t="s">
        <v>30</v>
      </c>
      <c r="C67" s="27" t="s">
        <v>25</v>
      </c>
      <c r="D67" s="27" t="s">
        <v>70</v>
      </c>
      <c r="E67" s="27" t="s">
        <v>82</v>
      </c>
      <c r="F67" s="27" t="s">
        <v>47</v>
      </c>
      <c r="G67" s="46"/>
      <c r="H67" s="46"/>
      <c r="I67" s="51"/>
      <c r="J67" s="51"/>
      <c r="K67" s="51"/>
      <c r="L67" s="51">
        <v>317.11</v>
      </c>
      <c r="M67" s="51"/>
      <c r="N67" s="51"/>
      <c r="O67" s="298">
        <f t="shared" si="7"/>
        <v>317.11</v>
      </c>
      <c r="P67" s="287">
        <f>Q67-O67</f>
        <v>-267.63440000000003</v>
      </c>
      <c r="Q67" s="8">
        <v>49.4756</v>
      </c>
    </row>
    <row r="68" spans="1:17" hidden="1">
      <c r="A68" s="11" t="s">
        <v>84</v>
      </c>
      <c r="B68" s="18"/>
      <c r="C68" s="12" t="s">
        <v>25</v>
      </c>
      <c r="D68" s="12" t="s">
        <v>70</v>
      </c>
      <c r="E68" s="12" t="s">
        <v>85</v>
      </c>
      <c r="F68" s="12"/>
      <c r="G68" s="53">
        <f>G69</f>
        <v>1427.8000000000002</v>
      </c>
      <c r="H68" s="53">
        <f>H69</f>
        <v>489.5</v>
      </c>
      <c r="I68" s="53">
        <f>I69</f>
        <v>0</v>
      </c>
      <c r="J68" s="53">
        <f>J69</f>
        <v>0</v>
      </c>
      <c r="K68" s="53">
        <f t="shared" ref="K68:Q68" si="23">K69</f>
        <v>0</v>
      </c>
      <c r="L68" s="53">
        <f t="shared" si="23"/>
        <v>0</v>
      </c>
      <c r="M68" s="53">
        <f t="shared" si="23"/>
        <v>0</v>
      </c>
      <c r="N68" s="53">
        <f t="shared" si="23"/>
        <v>0</v>
      </c>
      <c r="O68" s="280">
        <f t="shared" si="23"/>
        <v>1917.3</v>
      </c>
      <c r="P68" s="280">
        <f t="shared" si="23"/>
        <v>-200</v>
      </c>
      <c r="Q68" s="280">
        <f t="shared" si="23"/>
        <v>1717.3</v>
      </c>
    </row>
    <row r="69" spans="1:17" ht="25.5" hidden="1">
      <c r="A69" s="47" t="s">
        <v>86</v>
      </c>
      <c r="B69" s="49" t="s">
        <v>30</v>
      </c>
      <c r="C69" s="49" t="s">
        <v>25</v>
      </c>
      <c r="D69" s="49" t="s">
        <v>70</v>
      </c>
      <c r="E69" s="49" t="s">
        <v>87</v>
      </c>
      <c r="F69" s="49"/>
      <c r="G69" s="50">
        <f>G70+G72</f>
        <v>1427.8000000000002</v>
      </c>
      <c r="H69" s="50">
        <f>H70+H72</f>
        <v>489.5</v>
      </c>
      <c r="I69" s="50">
        <f>I70+I72</f>
        <v>0</v>
      </c>
      <c r="J69" s="50">
        <f>J70+J72</f>
        <v>0</v>
      </c>
      <c r="K69" s="50">
        <f t="shared" ref="K69:Q69" si="24">K70+K72</f>
        <v>0</v>
      </c>
      <c r="L69" s="50">
        <f t="shared" si="24"/>
        <v>0</v>
      </c>
      <c r="M69" s="50">
        <f t="shared" si="24"/>
        <v>0</v>
      </c>
      <c r="N69" s="50">
        <f t="shared" si="24"/>
        <v>0</v>
      </c>
      <c r="O69" s="50">
        <f t="shared" si="24"/>
        <v>1917.3</v>
      </c>
      <c r="P69" s="50">
        <f t="shared" si="24"/>
        <v>-200</v>
      </c>
      <c r="Q69" s="50">
        <f t="shared" si="24"/>
        <v>1717.3</v>
      </c>
    </row>
    <row r="70" spans="1:17" s="23" customFormat="1" ht="25.5" hidden="1">
      <c r="A70" s="20" t="s">
        <v>88</v>
      </c>
      <c r="B70" s="21" t="s">
        <v>30</v>
      </c>
      <c r="C70" s="21" t="s">
        <v>25</v>
      </c>
      <c r="D70" s="21" t="s">
        <v>70</v>
      </c>
      <c r="E70" s="21" t="s">
        <v>89</v>
      </c>
      <c r="F70" s="21"/>
      <c r="G70" s="41">
        <f>G71</f>
        <v>200</v>
      </c>
      <c r="H70" s="41">
        <f>H71</f>
        <v>0</v>
      </c>
      <c r="I70" s="41">
        <f>I71</f>
        <v>0</v>
      </c>
      <c r="J70" s="41">
        <f>J71</f>
        <v>0</v>
      </c>
      <c r="K70" s="41">
        <f t="shared" ref="K70:Q70" si="25">K71</f>
        <v>0</v>
      </c>
      <c r="L70" s="41">
        <f t="shared" si="25"/>
        <v>0</v>
      </c>
      <c r="M70" s="41">
        <f t="shared" si="25"/>
        <v>0</v>
      </c>
      <c r="N70" s="41">
        <f t="shared" si="25"/>
        <v>0</v>
      </c>
      <c r="O70" s="41">
        <f t="shared" si="25"/>
        <v>200</v>
      </c>
      <c r="P70" s="41">
        <f t="shared" si="25"/>
        <v>-200</v>
      </c>
      <c r="Q70" s="41">
        <f t="shared" si="25"/>
        <v>0</v>
      </c>
    </row>
    <row r="71" spans="1:17" hidden="1">
      <c r="A71" s="31" t="s">
        <v>46</v>
      </c>
      <c r="B71" s="27" t="s">
        <v>30</v>
      </c>
      <c r="C71" s="27" t="s">
        <v>25</v>
      </c>
      <c r="D71" s="27" t="s">
        <v>70</v>
      </c>
      <c r="E71" s="27" t="s">
        <v>89</v>
      </c>
      <c r="F71" s="27" t="s">
        <v>47</v>
      </c>
      <c r="G71" s="46">
        <v>200</v>
      </c>
      <c r="H71" s="29"/>
      <c r="I71" s="30"/>
      <c r="J71" s="30"/>
      <c r="K71" s="30"/>
      <c r="L71" s="30"/>
      <c r="M71" s="30"/>
      <c r="N71" s="30"/>
      <c r="O71" s="298">
        <f t="shared" si="7"/>
        <v>200</v>
      </c>
      <c r="P71" s="287">
        <f>Q71-O71</f>
        <v>-200</v>
      </c>
      <c r="Q71" s="8">
        <v>0</v>
      </c>
    </row>
    <row r="72" spans="1:17" s="23" customFormat="1" ht="25.5" hidden="1">
      <c r="A72" s="20" t="s">
        <v>90</v>
      </c>
      <c r="B72" s="21" t="s">
        <v>30</v>
      </c>
      <c r="C72" s="21" t="s">
        <v>25</v>
      </c>
      <c r="D72" s="21" t="s">
        <v>70</v>
      </c>
      <c r="E72" s="21" t="s">
        <v>91</v>
      </c>
      <c r="F72" s="21"/>
      <c r="G72" s="41">
        <f>G73+G74</f>
        <v>1227.8000000000002</v>
      </c>
      <c r="H72" s="41">
        <f>H73+H74</f>
        <v>489.5</v>
      </c>
      <c r="I72" s="41">
        <f>I73+I74</f>
        <v>0</v>
      </c>
      <c r="J72" s="41">
        <f>J73+J74</f>
        <v>0</v>
      </c>
      <c r="K72" s="41">
        <f t="shared" ref="K72:Q72" si="26">K73+K74</f>
        <v>0</v>
      </c>
      <c r="L72" s="41">
        <f t="shared" si="26"/>
        <v>0</v>
      </c>
      <c r="M72" s="41">
        <f t="shared" si="26"/>
        <v>0</v>
      </c>
      <c r="N72" s="41">
        <f t="shared" si="26"/>
        <v>0</v>
      </c>
      <c r="O72" s="41">
        <f t="shared" si="26"/>
        <v>1717.3</v>
      </c>
      <c r="P72" s="41">
        <f t="shared" si="26"/>
        <v>0</v>
      </c>
      <c r="Q72" s="41">
        <f t="shared" si="26"/>
        <v>1717.3</v>
      </c>
    </row>
    <row r="73" spans="1:17" hidden="1">
      <c r="A73" s="31" t="s">
        <v>46</v>
      </c>
      <c r="B73" s="27" t="s">
        <v>30</v>
      </c>
      <c r="C73" s="27" t="s">
        <v>25</v>
      </c>
      <c r="D73" s="27" t="s">
        <v>70</v>
      </c>
      <c r="E73" s="27" t="s">
        <v>91</v>
      </c>
      <c r="F73" s="27" t="s">
        <v>47</v>
      </c>
      <c r="G73" s="46">
        <v>526.20000000000005</v>
      </c>
      <c r="H73" s="29">
        <f>120</f>
        <v>120</v>
      </c>
      <c r="I73" s="30"/>
      <c r="J73" s="30"/>
      <c r="K73" s="30"/>
      <c r="L73" s="30"/>
      <c r="M73" s="30"/>
      <c r="N73" s="30"/>
      <c r="O73" s="298">
        <f t="shared" si="7"/>
        <v>646.20000000000005</v>
      </c>
      <c r="P73" s="287">
        <f>Q73-O73</f>
        <v>0</v>
      </c>
      <c r="Q73" s="8">
        <v>646.20000000000005</v>
      </c>
    </row>
    <row r="74" spans="1:17" hidden="1">
      <c r="A74" s="17" t="s">
        <v>92</v>
      </c>
      <c r="B74" s="27" t="s">
        <v>30</v>
      </c>
      <c r="C74" s="27" t="s">
        <v>25</v>
      </c>
      <c r="D74" s="27" t="s">
        <v>70</v>
      </c>
      <c r="E74" s="27" t="s">
        <v>91</v>
      </c>
      <c r="F74" s="27" t="s">
        <v>93</v>
      </c>
      <c r="G74" s="46">
        <v>701.6</v>
      </c>
      <c r="H74" s="29">
        <f>174.5+100+95</f>
        <v>369.5</v>
      </c>
      <c r="I74" s="30"/>
      <c r="J74" s="30"/>
      <c r="K74" s="30"/>
      <c r="L74" s="30"/>
      <c r="M74" s="30"/>
      <c r="N74" s="30"/>
      <c r="O74" s="298">
        <f t="shared" si="7"/>
        <v>1071.0999999999999</v>
      </c>
      <c r="P74" s="287">
        <f>Q74-O74</f>
        <v>0</v>
      </c>
      <c r="Q74" s="8">
        <v>1071.0999999999999</v>
      </c>
    </row>
    <row r="75" spans="1:17" ht="25.5" hidden="1">
      <c r="A75" s="54" t="s">
        <v>94</v>
      </c>
      <c r="B75" s="49" t="s">
        <v>30</v>
      </c>
      <c r="C75" s="49" t="s">
        <v>25</v>
      </c>
      <c r="D75" s="49" t="s">
        <v>70</v>
      </c>
      <c r="E75" s="49" t="s">
        <v>95</v>
      </c>
      <c r="F75" s="49"/>
      <c r="G75" s="50">
        <f>G76</f>
        <v>200</v>
      </c>
      <c r="H75" s="50">
        <f>H76</f>
        <v>0</v>
      </c>
      <c r="I75" s="50">
        <f>I76</f>
        <v>0</v>
      </c>
      <c r="J75" s="50">
        <f>J76</f>
        <v>0</v>
      </c>
      <c r="K75" s="50">
        <f t="shared" ref="K75:Q75" si="27">K76</f>
        <v>0</v>
      </c>
      <c r="L75" s="50">
        <f t="shared" si="27"/>
        <v>0</v>
      </c>
      <c r="M75" s="50">
        <f t="shared" si="27"/>
        <v>0</v>
      </c>
      <c r="N75" s="50">
        <f t="shared" si="27"/>
        <v>0</v>
      </c>
      <c r="O75" s="50">
        <f t="shared" si="27"/>
        <v>200</v>
      </c>
      <c r="P75" s="50">
        <f t="shared" si="27"/>
        <v>-1.0658141036401503E-14</v>
      </c>
      <c r="Q75" s="50">
        <f t="shared" si="27"/>
        <v>200</v>
      </c>
    </row>
    <row r="76" spans="1:17" ht="30" hidden="1" customHeight="1">
      <c r="A76" s="55" t="s">
        <v>96</v>
      </c>
      <c r="B76" s="21"/>
      <c r="C76" s="21" t="s">
        <v>25</v>
      </c>
      <c r="D76" s="21" t="s">
        <v>70</v>
      </c>
      <c r="E76" s="21" t="s">
        <v>97</v>
      </c>
      <c r="F76" s="21"/>
      <c r="G76" s="41">
        <f>G78+G77</f>
        <v>200</v>
      </c>
      <c r="H76" s="41">
        <f>H78+H77</f>
        <v>0</v>
      </c>
      <c r="I76" s="41">
        <f>I78+I77</f>
        <v>0</v>
      </c>
      <c r="J76" s="41">
        <f>J78+J77</f>
        <v>0</v>
      </c>
      <c r="K76" s="41">
        <f t="shared" ref="K76:Q76" si="28">K78+K77</f>
        <v>0</v>
      </c>
      <c r="L76" s="41">
        <f t="shared" si="28"/>
        <v>0</v>
      </c>
      <c r="M76" s="41">
        <f t="shared" si="28"/>
        <v>0</v>
      </c>
      <c r="N76" s="41">
        <f t="shared" si="28"/>
        <v>0</v>
      </c>
      <c r="O76" s="41">
        <f t="shared" si="28"/>
        <v>200</v>
      </c>
      <c r="P76" s="41">
        <f t="shared" si="28"/>
        <v>-1.0658141036401503E-14</v>
      </c>
      <c r="Q76" s="41">
        <f t="shared" si="28"/>
        <v>200</v>
      </c>
    </row>
    <row r="77" spans="1:17" ht="20.25" hidden="1" customHeight="1">
      <c r="A77" s="31" t="s">
        <v>38</v>
      </c>
      <c r="B77" s="27" t="s">
        <v>30</v>
      </c>
      <c r="C77" s="27" t="s">
        <v>25</v>
      </c>
      <c r="D77" s="27" t="s">
        <v>70</v>
      </c>
      <c r="E77" s="27" t="s">
        <v>97</v>
      </c>
      <c r="F77" s="27" t="s">
        <v>39</v>
      </c>
      <c r="G77" s="46"/>
      <c r="H77" s="46">
        <v>11.2</v>
      </c>
      <c r="I77" s="51"/>
      <c r="J77" s="51"/>
      <c r="K77" s="51"/>
      <c r="L77" s="51"/>
      <c r="M77" s="51"/>
      <c r="N77" s="51"/>
      <c r="O77" s="298">
        <f t="shared" si="7"/>
        <v>11.2</v>
      </c>
      <c r="P77" s="287">
        <f>Q77-O77</f>
        <v>2.8000000000000007</v>
      </c>
      <c r="Q77" s="8">
        <v>14</v>
      </c>
    </row>
    <row r="78" spans="1:17" hidden="1">
      <c r="A78" s="31" t="s">
        <v>46</v>
      </c>
      <c r="B78" s="27" t="s">
        <v>30</v>
      </c>
      <c r="C78" s="27" t="s">
        <v>25</v>
      </c>
      <c r="D78" s="27" t="s">
        <v>70</v>
      </c>
      <c r="E78" s="27" t="s">
        <v>97</v>
      </c>
      <c r="F78" s="27" t="s">
        <v>47</v>
      </c>
      <c r="G78" s="46">
        <v>200</v>
      </c>
      <c r="H78" s="29">
        <v>-11.2</v>
      </c>
      <c r="I78" s="30"/>
      <c r="J78" s="30"/>
      <c r="K78" s="30"/>
      <c r="L78" s="30"/>
      <c r="M78" s="30"/>
      <c r="N78" s="30"/>
      <c r="O78" s="298">
        <f t="shared" si="7"/>
        <v>188.8</v>
      </c>
      <c r="P78" s="287">
        <f>Q78-O78</f>
        <v>-2.8000000000000114</v>
      </c>
      <c r="Q78" s="8">
        <v>186</v>
      </c>
    </row>
    <row r="79" spans="1:17" s="23" customFormat="1" ht="38.25" hidden="1">
      <c r="A79" s="42" t="s">
        <v>1085</v>
      </c>
      <c r="B79" s="43" t="s">
        <v>30</v>
      </c>
      <c r="C79" s="43" t="s">
        <v>25</v>
      </c>
      <c r="D79" s="43" t="s">
        <v>70</v>
      </c>
      <c r="E79" s="43" t="s">
        <v>1084</v>
      </c>
      <c r="F79" s="43"/>
      <c r="G79" s="44">
        <f>G80</f>
        <v>0</v>
      </c>
      <c r="H79" s="44">
        <f t="shared" ref="H79:Q79" si="29">H80</f>
        <v>0</v>
      </c>
      <c r="I79" s="44">
        <f t="shared" si="29"/>
        <v>0</v>
      </c>
      <c r="J79" s="44">
        <f t="shared" si="29"/>
        <v>0</v>
      </c>
      <c r="K79" s="44">
        <f t="shared" si="29"/>
        <v>0</v>
      </c>
      <c r="L79" s="44">
        <f t="shared" si="29"/>
        <v>0</v>
      </c>
      <c r="M79" s="44">
        <f t="shared" si="29"/>
        <v>0</v>
      </c>
      <c r="N79" s="44">
        <f t="shared" si="29"/>
        <v>0</v>
      </c>
      <c r="O79" s="44">
        <f t="shared" si="29"/>
        <v>0</v>
      </c>
      <c r="P79" s="44">
        <f t="shared" si="29"/>
        <v>8161.8</v>
      </c>
      <c r="Q79" s="44">
        <f t="shared" si="29"/>
        <v>8161.8</v>
      </c>
    </row>
    <row r="80" spans="1:17" ht="38.25" hidden="1">
      <c r="A80" s="33" t="s">
        <v>190</v>
      </c>
      <c r="B80" s="27" t="s">
        <v>30</v>
      </c>
      <c r="C80" s="27" t="s">
        <v>25</v>
      </c>
      <c r="D80" s="27" t="s">
        <v>70</v>
      </c>
      <c r="E80" s="27" t="s">
        <v>1084</v>
      </c>
      <c r="F80" s="27" t="s">
        <v>191</v>
      </c>
      <c r="G80" s="46"/>
      <c r="H80" s="29"/>
      <c r="I80" s="30"/>
      <c r="J80" s="30"/>
      <c r="K80" s="30"/>
      <c r="L80" s="30"/>
      <c r="M80" s="30"/>
      <c r="N80" s="30"/>
      <c r="O80" s="298">
        <f>N80</f>
        <v>0</v>
      </c>
      <c r="P80" s="287">
        <f>Q80-O80</f>
        <v>8161.8</v>
      </c>
      <c r="Q80" s="8">
        <v>8161.8</v>
      </c>
    </row>
    <row r="81" spans="1:17" ht="76.5" hidden="1">
      <c r="A81" s="14" t="s">
        <v>29</v>
      </c>
      <c r="B81" s="15" t="s">
        <v>30</v>
      </c>
      <c r="C81" s="15" t="s">
        <v>25</v>
      </c>
      <c r="D81" s="15" t="s">
        <v>70</v>
      </c>
      <c r="E81" s="15" t="s">
        <v>32</v>
      </c>
      <c r="F81" s="15"/>
      <c r="G81" s="56">
        <f>G83+G82</f>
        <v>0</v>
      </c>
      <c r="H81" s="56">
        <f>H83+H82</f>
        <v>0</v>
      </c>
      <c r="I81" s="56">
        <f>I83+I82</f>
        <v>86</v>
      </c>
      <c r="J81" s="56">
        <f>J83+J82</f>
        <v>74.300000000000011</v>
      </c>
      <c r="K81" s="56">
        <f t="shared" ref="K81:Q81" si="30">K83+K82</f>
        <v>0</v>
      </c>
      <c r="L81" s="56">
        <f t="shared" si="30"/>
        <v>0</v>
      </c>
      <c r="M81" s="56">
        <f t="shared" si="30"/>
        <v>0</v>
      </c>
      <c r="N81" s="56">
        <f t="shared" si="30"/>
        <v>0</v>
      </c>
      <c r="O81" s="56">
        <f t="shared" si="30"/>
        <v>160.30000000000001</v>
      </c>
      <c r="P81" s="56">
        <f t="shared" si="30"/>
        <v>50.5</v>
      </c>
      <c r="Q81" s="56">
        <f t="shared" si="30"/>
        <v>210.8</v>
      </c>
    </row>
    <row r="82" spans="1:17" s="59" customFormat="1" ht="38.25" hidden="1">
      <c r="A82" s="31" t="s">
        <v>98</v>
      </c>
      <c r="B82" s="18" t="s">
        <v>30</v>
      </c>
      <c r="C82" s="18" t="s">
        <v>25</v>
      </c>
      <c r="D82" s="18" t="s">
        <v>70</v>
      </c>
      <c r="E82" s="18" t="s">
        <v>32</v>
      </c>
      <c r="F82" s="18" t="s">
        <v>99</v>
      </c>
      <c r="G82" s="57"/>
      <c r="H82" s="57"/>
      <c r="I82" s="58"/>
      <c r="J82" s="58">
        <f>86+74.3</f>
        <v>160.30000000000001</v>
      </c>
      <c r="K82" s="58"/>
      <c r="L82" s="58"/>
      <c r="M82" s="58"/>
      <c r="N82" s="58"/>
      <c r="O82" s="298">
        <f t="shared" si="7"/>
        <v>160.30000000000001</v>
      </c>
      <c r="P82" s="303">
        <f>Q82-O82</f>
        <v>50.5</v>
      </c>
      <c r="Q82" s="290">
        <v>210.8</v>
      </c>
    </row>
    <row r="83" spans="1:17" ht="38.25" hidden="1">
      <c r="A83" s="710" t="s">
        <v>98</v>
      </c>
      <c r="B83" s="706" t="s">
        <v>30</v>
      </c>
      <c r="C83" s="706" t="s">
        <v>25</v>
      </c>
      <c r="D83" s="706" t="s">
        <v>70</v>
      </c>
      <c r="E83" s="706" t="s">
        <v>32</v>
      </c>
      <c r="F83" s="706" t="s">
        <v>93</v>
      </c>
      <c r="G83" s="716"/>
      <c r="H83" s="713"/>
      <c r="I83" s="714">
        <v>86</v>
      </c>
      <c r="J83" s="714">
        <v>-86</v>
      </c>
      <c r="K83" s="714"/>
      <c r="L83" s="714"/>
      <c r="M83" s="714"/>
      <c r="N83" s="30"/>
      <c r="O83" s="298">
        <f t="shared" si="7"/>
        <v>0</v>
      </c>
      <c r="P83" s="715">
        <f>Q83-O83</f>
        <v>0</v>
      </c>
      <c r="Q83" s="709">
        <v>0</v>
      </c>
    </row>
    <row r="84" spans="1:17" s="23" customFormat="1">
      <c r="A84" s="758" t="s">
        <v>100</v>
      </c>
      <c r="B84" s="466" t="s">
        <v>30</v>
      </c>
      <c r="C84" s="466" t="s">
        <v>25</v>
      </c>
      <c r="D84" s="466" t="s">
        <v>70</v>
      </c>
      <c r="E84" s="466" t="s">
        <v>101</v>
      </c>
      <c r="F84" s="466"/>
      <c r="G84" s="485">
        <f>G85+G86</f>
        <v>9037.6659999999993</v>
      </c>
      <c r="H84" s="485">
        <f t="shared" ref="H84:Q84" si="31">H85+H86</f>
        <v>4575.2</v>
      </c>
      <c r="I84" s="485">
        <f t="shared" si="31"/>
        <v>-48.0687</v>
      </c>
      <c r="J84" s="485">
        <f t="shared" si="31"/>
        <v>0</v>
      </c>
      <c r="K84" s="485">
        <f t="shared" si="31"/>
        <v>200</v>
      </c>
      <c r="L84" s="485">
        <f t="shared" si="31"/>
        <v>369.12925999999999</v>
      </c>
      <c r="M84" s="486">
        <f t="shared" si="31"/>
        <v>0</v>
      </c>
      <c r="N84" s="697">
        <f t="shared" si="31"/>
        <v>0</v>
      </c>
      <c r="O84" s="701">
        <f t="shared" si="31"/>
        <v>14133.92656</v>
      </c>
      <c r="P84" s="492">
        <f t="shared" si="31"/>
        <v>652.38625000000138</v>
      </c>
      <c r="Q84" s="486">
        <f t="shared" si="31"/>
        <v>14786.312810000001</v>
      </c>
    </row>
    <row r="85" spans="1:17" ht="33.75">
      <c r="A85" s="395" t="s">
        <v>98</v>
      </c>
      <c r="B85" s="390" t="s">
        <v>30</v>
      </c>
      <c r="C85" s="390" t="s">
        <v>25</v>
      </c>
      <c r="D85" s="390" t="s">
        <v>70</v>
      </c>
      <c r="E85" s="390" t="s">
        <v>101</v>
      </c>
      <c r="F85" s="390" t="s">
        <v>99</v>
      </c>
      <c r="G85" s="365">
        <v>8782.866</v>
      </c>
      <c r="H85" s="114">
        <f>300+2621.2</f>
        <v>2921.2</v>
      </c>
      <c r="I85" s="114">
        <v>-48.0687</v>
      </c>
      <c r="J85" s="114"/>
      <c r="K85" s="114"/>
      <c r="L85" s="114">
        <v>450</v>
      </c>
      <c r="M85" s="497"/>
      <c r="N85" s="694"/>
      <c r="O85" s="341">
        <f t="shared" si="7"/>
        <v>12105.997299999999</v>
      </c>
      <c r="P85" s="494">
        <f>Q85-O85</f>
        <v>652.38625000000138</v>
      </c>
      <c r="Q85" s="497">
        <f>12523.38355+235</f>
        <v>12758.38355</v>
      </c>
    </row>
    <row r="86" spans="1:17" ht="13.5" thickBot="1">
      <c r="A86" s="470" t="s">
        <v>92</v>
      </c>
      <c r="B86" s="471" t="s">
        <v>30</v>
      </c>
      <c r="C86" s="471" t="s">
        <v>25</v>
      </c>
      <c r="D86" s="471" t="s">
        <v>70</v>
      </c>
      <c r="E86" s="471" t="s">
        <v>101</v>
      </c>
      <c r="F86" s="471" t="s">
        <v>93</v>
      </c>
      <c r="G86" s="490">
        <v>254.8</v>
      </c>
      <c r="H86" s="499">
        <f>600+80+974</f>
        <v>1654</v>
      </c>
      <c r="I86" s="499"/>
      <c r="J86" s="499"/>
      <c r="K86" s="499">
        <v>200</v>
      </c>
      <c r="L86" s="499">
        <f>-80.87074</f>
        <v>-80.870739999999998</v>
      </c>
      <c r="M86" s="501"/>
      <c r="N86" s="694"/>
      <c r="O86" s="341">
        <f t="shared" si="7"/>
        <v>2027.9292600000001</v>
      </c>
      <c r="P86" s="477">
        <f>Q86-O86</f>
        <v>0</v>
      </c>
      <c r="Q86" s="501">
        <v>2027.9292600000001</v>
      </c>
    </row>
    <row r="87" spans="1:17" s="34" customFormat="1" ht="38.25" hidden="1">
      <c r="A87" s="730" t="s">
        <v>102</v>
      </c>
      <c r="B87" s="591" t="s">
        <v>30</v>
      </c>
      <c r="C87" s="591" t="s">
        <v>25</v>
      </c>
      <c r="D87" s="591" t="s">
        <v>70</v>
      </c>
      <c r="E87" s="591" t="s">
        <v>103</v>
      </c>
      <c r="F87" s="591"/>
      <c r="G87" s="592">
        <f>G91+G88+G90+G89</f>
        <v>951.7</v>
      </c>
      <c r="H87" s="592">
        <f>H91+H88+H90+H89</f>
        <v>0</v>
      </c>
      <c r="I87" s="592">
        <f>I91+I88+I90+I89</f>
        <v>0</v>
      </c>
      <c r="J87" s="592">
        <f>J91+J88+J90+J89</f>
        <v>41.3</v>
      </c>
      <c r="K87" s="592">
        <f>K91+K88+K90+K89</f>
        <v>0</v>
      </c>
      <c r="L87" s="592">
        <f t="shared" ref="L87:Q87" si="32">L91+L88+L90+L89</f>
        <v>15.9</v>
      </c>
      <c r="M87" s="592">
        <f t="shared" si="32"/>
        <v>0</v>
      </c>
      <c r="N87" s="16">
        <f t="shared" si="32"/>
        <v>0</v>
      </c>
      <c r="O87" s="16">
        <f t="shared" si="32"/>
        <v>1008.8999999999999</v>
      </c>
      <c r="P87" s="592">
        <f t="shared" si="32"/>
        <v>24.366000000000064</v>
      </c>
      <c r="Q87" s="592">
        <f t="shared" si="32"/>
        <v>1033.2659999999998</v>
      </c>
    </row>
    <row r="88" spans="1:17" hidden="1">
      <c r="A88" s="17" t="s">
        <v>33</v>
      </c>
      <c r="B88" s="27" t="s">
        <v>30</v>
      </c>
      <c r="C88" s="27" t="s">
        <v>25</v>
      </c>
      <c r="D88" s="27" t="s">
        <v>70</v>
      </c>
      <c r="E88" s="27" t="s">
        <v>103</v>
      </c>
      <c r="F88" s="27" t="s">
        <v>34</v>
      </c>
      <c r="G88" s="28">
        <v>742</v>
      </c>
      <c r="H88" s="29"/>
      <c r="I88" s="30"/>
      <c r="J88" s="30">
        <v>41.3</v>
      </c>
      <c r="K88" s="30"/>
      <c r="L88" s="30">
        <v>15.9</v>
      </c>
      <c r="M88" s="30"/>
      <c r="N88" s="30"/>
      <c r="O88" s="298">
        <f t="shared" si="7"/>
        <v>799.19999999999993</v>
      </c>
      <c r="P88" s="287">
        <f>Q88-O88</f>
        <v>41.105800000000045</v>
      </c>
      <c r="Q88" s="8">
        <v>840.30579999999998</v>
      </c>
    </row>
    <row r="89" spans="1:17" hidden="1">
      <c r="A89" s="31" t="s">
        <v>38</v>
      </c>
      <c r="B89" s="27" t="s">
        <v>30</v>
      </c>
      <c r="C89" s="27" t="s">
        <v>25</v>
      </c>
      <c r="D89" s="27" t="s">
        <v>70</v>
      </c>
      <c r="E89" s="27" t="s">
        <v>103</v>
      </c>
      <c r="F89" s="27" t="s">
        <v>39</v>
      </c>
      <c r="G89" s="28"/>
      <c r="H89" s="29"/>
      <c r="I89" s="30">
        <v>28</v>
      </c>
      <c r="J89" s="30"/>
      <c r="K89" s="30"/>
      <c r="L89" s="30"/>
      <c r="M89" s="30"/>
      <c r="N89" s="30"/>
      <c r="O89" s="298">
        <f t="shared" si="7"/>
        <v>28</v>
      </c>
      <c r="P89" s="287">
        <f t="shared" ref="P89:P91" si="33">Q89-O89</f>
        <v>-5.2605000000000004</v>
      </c>
      <c r="Q89" s="8">
        <v>22.7395</v>
      </c>
    </row>
    <row r="90" spans="1:17" ht="25.5" hidden="1">
      <c r="A90" s="31" t="s">
        <v>44</v>
      </c>
      <c r="B90" s="27" t="s">
        <v>30</v>
      </c>
      <c r="C90" s="27" t="s">
        <v>25</v>
      </c>
      <c r="D90" s="27" t="s">
        <v>70</v>
      </c>
      <c r="E90" s="27" t="s">
        <v>103</v>
      </c>
      <c r="F90" s="27" t="s">
        <v>45</v>
      </c>
      <c r="G90" s="28">
        <v>55</v>
      </c>
      <c r="H90" s="29"/>
      <c r="I90" s="30">
        <f>20+56.628+20.812</f>
        <v>97.44</v>
      </c>
      <c r="J90" s="30"/>
      <c r="K90" s="30"/>
      <c r="L90" s="30"/>
      <c r="M90" s="30"/>
      <c r="N90" s="30"/>
      <c r="O90" s="298">
        <f t="shared" si="7"/>
        <v>152.44</v>
      </c>
      <c r="P90" s="287">
        <f t="shared" si="33"/>
        <v>-11</v>
      </c>
      <c r="Q90" s="8">
        <v>141.44</v>
      </c>
    </row>
    <row r="91" spans="1:17" hidden="1">
      <c r="A91" s="31" t="s">
        <v>46</v>
      </c>
      <c r="B91" s="27" t="s">
        <v>30</v>
      </c>
      <c r="C91" s="27" t="s">
        <v>25</v>
      </c>
      <c r="D91" s="27" t="s">
        <v>70</v>
      </c>
      <c r="E91" s="27" t="s">
        <v>103</v>
      </c>
      <c r="F91" s="27" t="s">
        <v>47</v>
      </c>
      <c r="G91" s="28">
        <v>154.69999999999999</v>
      </c>
      <c r="H91" s="29"/>
      <c r="I91" s="30">
        <f>-28-20-3.639-28.881-44.92</f>
        <v>-125.44000000000001</v>
      </c>
      <c r="J91" s="30"/>
      <c r="K91" s="30"/>
      <c r="L91" s="30"/>
      <c r="M91" s="30"/>
      <c r="N91" s="30"/>
      <c r="O91" s="298">
        <f t="shared" si="7"/>
        <v>29.259999999999977</v>
      </c>
      <c r="P91" s="287">
        <f t="shared" si="33"/>
        <v>-0.47929999999997719</v>
      </c>
      <c r="Q91" s="8">
        <v>28.7807</v>
      </c>
    </row>
    <row r="92" spans="1:17" s="34" customFormat="1" ht="51" hidden="1">
      <c r="A92" s="62" t="s">
        <v>104</v>
      </c>
      <c r="B92" s="15" t="s">
        <v>30</v>
      </c>
      <c r="C92" s="15" t="s">
        <v>25</v>
      </c>
      <c r="D92" s="15" t="s">
        <v>70</v>
      </c>
      <c r="E92" s="15" t="s">
        <v>105</v>
      </c>
      <c r="F92" s="15"/>
      <c r="G92" s="16">
        <f>G94+G93</f>
        <v>11.9</v>
      </c>
      <c r="H92" s="16">
        <f>H94+H93</f>
        <v>0</v>
      </c>
      <c r="I92" s="16">
        <f>I94+I93</f>
        <v>0</v>
      </c>
      <c r="J92" s="16">
        <f>J94+J93</f>
        <v>0</v>
      </c>
      <c r="K92" s="16">
        <f t="shared" ref="K92:Q92" si="34">K94+K93</f>
        <v>0</v>
      </c>
      <c r="L92" s="16">
        <f t="shared" si="34"/>
        <v>0</v>
      </c>
      <c r="M92" s="16">
        <f t="shared" si="34"/>
        <v>0</v>
      </c>
      <c r="N92" s="16">
        <f t="shared" si="34"/>
        <v>0</v>
      </c>
      <c r="O92" s="16">
        <f t="shared" si="34"/>
        <v>11.9</v>
      </c>
      <c r="P92" s="16">
        <f t="shared" si="34"/>
        <v>0</v>
      </c>
      <c r="Q92" s="16">
        <f t="shared" si="34"/>
        <v>11.9</v>
      </c>
    </row>
    <row r="93" spans="1:17" s="34" customFormat="1" ht="25.5" hidden="1">
      <c r="A93" s="31" t="s">
        <v>44</v>
      </c>
      <c r="B93" s="27" t="s">
        <v>30</v>
      </c>
      <c r="C93" s="27" t="s">
        <v>25</v>
      </c>
      <c r="D93" s="27" t="s">
        <v>70</v>
      </c>
      <c r="E93" s="27" t="s">
        <v>105</v>
      </c>
      <c r="F93" s="27" t="s">
        <v>45</v>
      </c>
      <c r="G93" s="19">
        <v>5</v>
      </c>
      <c r="H93" s="63"/>
      <c r="I93" s="64"/>
      <c r="J93" s="64"/>
      <c r="K93" s="64"/>
      <c r="L93" s="64"/>
      <c r="M93" s="64"/>
      <c r="N93" s="64"/>
      <c r="O93" s="298">
        <f t="shared" ref="O93:O157" si="35">I93+H93+G93+J93+K93+L93+M93+N93</f>
        <v>5</v>
      </c>
      <c r="P93" s="292">
        <f>Q93-O93</f>
        <v>0</v>
      </c>
      <c r="Q93" s="297">
        <v>5</v>
      </c>
    </row>
    <row r="94" spans="1:17" hidden="1">
      <c r="A94" s="31" t="s">
        <v>46</v>
      </c>
      <c r="B94" s="27" t="s">
        <v>30</v>
      </c>
      <c r="C94" s="27" t="s">
        <v>25</v>
      </c>
      <c r="D94" s="27" t="s">
        <v>70</v>
      </c>
      <c r="E94" s="27" t="s">
        <v>105</v>
      </c>
      <c r="F94" s="27" t="s">
        <v>47</v>
      </c>
      <c r="G94" s="28">
        <v>6.9</v>
      </c>
      <c r="H94" s="29"/>
      <c r="I94" s="30"/>
      <c r="J94" s="30"/>
      <c r="K94" s="30"/>
      <c r="L94" s="30"/>
      <c r="M94" s="30"/>
      <c r="N94" s="30"/>
      <c r="O94" s="298">
        <f t="shared" si="35"/>
        <v>6.9</v>
      </c>
      <c r="P94" s="292">
        <f>Q94-O94</f>
        <v>0</v>
      </c>
      <c r="Q94" s="8">
        <v>6.9</v>
      </c>
    </row>
    <row r="95" spans="1:17" s="34" customFormat="1" ht="38.25" hidden="1">
      <c r="A95" s="62" t="s">
        <v>106</v>
      </c>
      <c r="B95" s="15" t="s">
        <v>30</v>
      </c>
      <c r="C95" s="15" t="s">
        <v>25</v>
      </c>
      <c r="D95" s="15" t="s">
        <v>70</v>
      </c>
      <c r="E95" s="15" t="s">
        <v>107</v>
      </c>
      <c r="F95" s="15"/>
      <c r="G95" s="16">
        <f>G99+G96+G97+G98</f>
        <v>2495.4</v>
      </c>
      <c r="H95" s="16">
        <f>H99+H96+H97+H98</f>
        <v>0</v>
      </c>
      <c r="I95" s="16">
        <f>I99+I96+I97+I98</f>
        <v>0</v>
      </c>
      <c r="J95" s="16">
        <f>J99+J96+J97+J98</f>
        <v>0</v>
      </c>
      <c r="K95" s="16">
        <f t="shared" ref="K95:Q95" si="36">K99+K96+K97+K98</f>
        <v>0</v>
      </c>
      <c r="L95" s="16">
        <f t="shared" si="36"/>
        <v>103.7</v>
      </c>
      <c r="M95" s="16">
        <f t="shared" si="36"/>
        <v>0</v>
      </c>
      <c r="N95" s="16">
        <f t="shared" si="36"/>
        <v>0</v>
      </c>
      <c r="O95" s="16">
        <f t="shared" si="36"/>
        <v>2599.1</v>
      </c>
      <c r="P95" s="16">
        <f t="shared" si="36"/>
        <v>20.300000000000196</v>
      </c>
      <c r="Q95" s="16">
        <f t="shared" si="36"/>
        <v>2619.3999999999996</v>
      </c>
    </row>
    <row r="96" spans="1:17" hidden="1">
      <c r="A96" s="17" t="s">
        <v>33</v>
      </c>
      <c r="B96" s="27" t="s">
        <v>30</v>
      </c>
      <c r="C96" s="27" t="s">
        <v>25</v>
      </c>
      <c r="D96" s="27" t="s">
        <v>70</v>
      </c>
      <c r="E96" s="27" t="s">
        <v>107</v>
      </c>
      <c r="F96" s="27" t="s">
        <v>34</v>
      </c>
      <c r="G96" s="28">
        <v>1955</v>
      </c>
      <c r="H96" s="29"/>
      <c r="I96" s="30"/>
      <c r="J96" s="30"/>
      <c r="K96" s="30"/>
      <c r="L96" s="30">
        <v>103.7</v>
      </c>
      <c r="M96" s="30"/>
      <c r="N96" s="30"/>
      <c r="O96" s="298">
        <f t="shared" si="35"/>
        <v>2058.6999999999998</v>
      </c>
      <c r="P96" s="287">
        <f>Q96-O96</f>
        <v>50.300000000000182</v>
      </c>
      <c r="Q96" s="8">
        <v>2109</v>
      </c>
    </row>
    <row r="97" spans="1:17" hidden="1">
      <c r="A97" s="31" t="s">
        <v>38</v>
      </c>
      <c r="B97" s="27" t="s">
        <v>30</v>
      </c>
      <c r="C97" s="27" t="s">
        <v>25</v>
      </c>
      <c r="D97" s="27" t="s">
        <v>70</v>
      </c>
      <c r="E97" s="27" t="s">
        <v>107</v>
      </c>
      <c r="F97" s="27" t="s">
        <v>39</v>
      </c>
      <c r="G97" s="28">
        <v>145.4</v>
      </c>
      <c r="H97" s="29"/>
      <c r="I97" s="30"/>
      <c r="J97" s="30"/>
      <c r="K97" s="30"/>
      <c r="L97" s="30">
        <v>-10</v>
      </c>
      <c r="M97" s="30"/>
      <c r="N97" s="30"/>
      <c r="O97" s="298">
        <f t="shared" si="35"/>
        <v>135.4</v>
      </c>
      <c r="P97" s="287">
        <f t="shared" ref="P97:P99" si="37">Q97-O97</f>
        <v>-48.795910000000006</v>
      </c>
      <c r="Q97" s="8">
        <v>86.604089999999999</v>
      </c>
    </row>
    <row r="98" spans="1:17" ht="25.5" hidden="1">
      <c r="A98" s="33" t="s">
        <v>44</v>
      </c>
      <c r="B98" s="27" t="s">
        <v>30</v>
      </c>
      <c r="C98" s="27" t="s">
        <v>25</v>
      </c>
      <c r="D98" s="27" t="s">
        <v>70</v>
      </c>
      <c r="E98" s="27" t="s">
        <v>107</v>
      </c>
      <c r="F98" s="27" t="s">
        <v>45</v>
      </c>
      <c r="G98" s="28">
        <v>135</v>
      </c>
      <c r="H98" s="29"/>
      <c r="I98" s="30">
        <v>11</v>
      </c>
      <c r="J98" s="30"/>
      <c r="K98" s="30"/>
      <c r="L98" s="30">
        <v>5</v>
      </c>
      <c r="M98" s="30"/>
      <c r="N98" s="30"/>
      <c r="O98" s="298">
        <f t="shared" si="35"/>
        <v>151</v>
      </c>
      <c r="P98" s="287">
        <f t="shared" si="37"/>
        <v>8.5999999999999943</v>
      </c>
      <c r="Q98" s="8">
        <v>159.6</v>
      </c>
    </row>
    <row r="99" spans="1:17" hidden="1">
      <c r="A99" s="33" t="s">
        <v>46</v>
      </c>
      <c r="B99" s="27" t="s">
        <v>30</v>
      </c>
      <c r="C99" s="27" t="s">
        <v>25</v>
      </c>
      <c r="D99" s="27" t="s">
        <v>70</v>
      </c>
      <c r="E99" s="27" t="s">
        <v>107</v>
      </c>
      <c r="F99" s="27" t="s">
        <v>47</v>
      </c>
      <c r="G99" s="28">
        <v>260</v>
      </c>
      <c r="H99" s="29"/>
      <c r="I99" s="30">
        <v>-11</v>
      </c>
      <c r="J99" s="30"/>
      <c r="K99" s="30"/>
      <c r="L99" s="30">
        <v>5</v>
      </c>
      <c r="M99" s="30"/>
      <c r="N99" s="30"/>
      <c r="O99" s="298">
        <f t="shared" si="35"/>
        <v>254</v>
      </c>
      <c r="P99" s="287">
        <f t="shared" si="37"/>
        <v>10.195910000000026</v>
      </c>
      <c r="Q99" s="8">
        <v>264.19591000000003</v>
      </c>
    </row>
    <row r="100" spans="1:17" s="23" customFormat="1" ht="25.5" hidden="1">
      <c r="A100" s="65" t="s">
        <v>108</v>
      </c>
      <c r="B100" s="15" t="s">
        <v>30</v>
      </c>
      <c r="C100" s="15" t="s">
        <v>25</v>
      </c>
      <c r="D100" s="15" t="s">
        <v>70</v>
      </c>
      <c r="E100" s="15" t="s">
        <v>109</v>
      </c>
      <c r="F100" s="15"/>
      <c r="G100" s="16">
        <f>G102</f>
        <v>0</v>
      </c>
      <c r="H100" s="16">
        <f>H102+H101</f>
        <v>2402.9</v>
      </c>
      <c r="I100" s="16">
        <f t="shared" ref="I100:Q100" si="38">I102+I101</f>
        <v>0</v>
      </c>
      <c r="J100" s="16">
        <f t="shared" si="38"/>
        <v>0</v>
      </c>
      <c r="K100" s="16">
        <f t="shared" si="38"/>
        <v>0</v>
      </c>
      <c r="L100" s="16">
        <f t="shared" si="38"/>
        <v>0</v>
      </c>
      <c r="M100" s="16">
        <f t="shared" si="38"/>
        <v>0</v>
      </c>
      <c r="N100" s="16">
        <f t="shared" si="38"/>
        <v>0</v>
      </c>
      <c r="O100" s="16">
        <f t="shared" si="38"/>
        <v>2402.9</v>
      </c>
      <c r="P100" s="16">
        <f t="shared" si="38"/>
        <v>0</v>
      </c>
      <c r="Q100" s="16">
        <f t="shared" si="38"/>
        <v>2402.9</v>
      </c>
    </row>
    <row r="101" spans="1:17" s="69" customFormat="1" ht="25.5" hidden="1">
      <c r="A101" s="33" t="s">
        <v>44</v>
      </c>
      <c r="B101" s="27" t="s">
        <v>30</v>
      </c>
      <c r="C101" s="27" t="s">
        <v>25</v>
      </c>
      <c r="D101" s="27" t="s">
        <v>70</v>
      </c>
      <c r="E101" s="27" t="s">
        <v>109</v>
      </c>
      <c r="F101" s="66" t="s">
        <v>45</v>
      </c>
      <c r="G101" s="67"/>
      <c r="H101" s="67"/>
      <c r="I101" s="68"/>
      <c r="J101" s="68"/>
      <c r="K101" s="68"/>
      <c r="L101" s="68">
        <v>360</v>
      </c>
      <c r="M101" s="68"/>
      <c r="N101" s="68"/>
      <c r="O101" s="298">
        <f t="shared" si="35"/>
        <v>360</v>
      </c>
      <c r="P101" s="304">
        <f>Q101-O101</f>
        <v>1340.4</v>
      </c>
      <c r="Q101" s="291">
        <v>1700.4</v>
      </c>
    </row>
    <row r="102" spans="1:17" hidden="1">
      <c r="A102" s="717" t="s">
        <v>46</v>
      </c>
      <c r="B102" s="711" t="s">
        <v>30</v>
      </c>
      <c r="C102" s="711" t="s">
        <v>25</v>
      </c>
      <c r="D102" s="711" t="s">
        <v>70</v>
      </c>
      <c r="E102" s="711" t="s">
        <v>109</v>
      </c>
      <c r="F102" s="711" t="s">
        <v>47</v>
      </c>
      <c r="G102" s="712"/>
      <c r="H102" s="713">
        <f>226.9+2176</f>
        <v>2402.9</v>
      </c>
      <c r="I102" s="714"/>
      <c r="J102" s="714"/>
      <c r="K102" s="714"/>
      <c r="L102" s="714">
        <v>-360</v>
      </c>
      <c r="M102" s="714"/>
      <c r="N102" s="30"/>
      <c r="O102" s="298">
        <f t="shared" si="35"/>
        <v>2042.9</v>
      </c>
      <c r="P102" s="718">
        <f>Q102-O102</f>
        <v>-1340.4</v>
      </c>
      <c r="Q102" s="709">
        <v>702.5</v>
      </c>
    </row>
    <row r="103" spans="1:17" s="23" customFormat="1" ht="33.75">
      <c r="A103" s="759" t="s">
        <v>110</v>
      </c>
      <c r="B103" s="466" t="s">
        <v>30</v>
      </c>
      <c r="C103" s="466" t="s">
        <v>25</v>
      </c>
      <c r="D103" s="466" t="s">
        <v>70</v>
      </c>
      <c r="E103" s="466" t="s">
        <v>111</v>
      </c>
      <c r="F103" s="466"/>
      <c r="G103" s="467">
        <f>G104</f>
        <v>5373</v>
      </c>
      <c r="H103" s="467">
        <f t="shared" ref="H103:Q103" si="39">H104</f>
        <v>0</v>
      </c>
      <c r="I103" s="467">
        <f t="shared" si="39"/>
        <v>-5373</v>
      </c>
      <c r="J103" s="467">
        <f t="shared" si="39"/>
        <v>0</v>
      </c>
      <c r="K103" s="467">
        <f t="shared" si="39"/>
        <v>0</v>
      </c>
      <c r="L103" s="467">
        <f t="shared" si="39"/>
        <v>0</v>
      </c>
      <c r="M103" s="468">
        <f t="shared" si="39"/>
        <v>0</v>
      </c>
      <c r="N103" s="693">
        <f t="shared" si="39"/>
        <v>0</v>
      </c>
      <c r="O103" s="282">
        <f t="shared" si="39"/>
        <v>0</v>
      </c>
      <c r="P103" s="475">
        <f t="shared" si="39"/>
        <v>0</v>
      </c>
      <c r="Q103" s="468">
        <f t="shared" si="39"/>
        <v>0</v>
      </c>
    </row>
    <row r="104" spans="1:17">
      <c r="A104" s="370" t="s">
        <v>67</v>
      </c>
      <c r="B104" s="390" t="s">
        <v>30</v>
      </c>
      <c r="C104" s="390" t="s">
        <v>25</v>
      </c>
      <c r="D104" s="390" t="s">
        <v>70</v>
      </c>
      <c r="E104" s="390" t="s">
        <v>111</v>
      </c>
      <c r="F104" s="390" t="s">
        <v>68</v>
      </c>
      <c r="G104" s="67">
        <v>5373</v>
      </c>
      <c r="H104" s="114"/>
      <c r="I104" s="114">
        <v>-5373</v>
      </c>
      <c r="J104" s="114"/>
      <c r="K104" s="114"/>
      <c r="L104" s="114"/>
      <c r="M104" s="497"/>
      <c r="N104" s="694"/>
      <c r="O104" s="341">
        <f t="shared" si="35"/>
        <v>0</v>
      </c>
      <c r="P104" s="494">
        <f>Q104-O104</f>
        <v>0</v>
      </c>
      <c r="Q104" s="497">
        <v>0</v>
      </c>
    </row>
    <row r="105" spans="1:17" s="23" customFormat="1">
      <c r="A105" s="619" t="s">
        <v>112</v>
      </c>
      <c r="B105" s="389" t="s">
        <v>30</v>
      </c>
      <c r="C105" s="389" t="s">
        <v>25</v>
      </c>
      <c r="D105" s="389" t="s">
        <v>70</v>
      </c>
      <c r="E105" s="389" t="s">
        <v>113</v>
      </c>
      <c r="F105" s="389"/>
      <c r="G105" s="112">
        <f>G106+G107</f>
        <v>0</v>
      </c>
      <c r="H105" s="112">
        <f t="shared" ref="H105:Q105" si="40">H106+H107</f>
        <v>0</v>
      </c>
      <c r="I105" s="112">
        <f t="shared" si="40"/>
        <v>0</v>
      </c>
      <c r="J105" s="112">
        <f t="shared" si="40"/>
        <v>3400</v>
      </c>
      <c r="K105" s="112">
        <f t="shared" si="40"/>
        <v>0</v>
      </c>
      <c r="L105" s="112">
        <f t="shared" si="40"/>
        <v>0</v>
      </c>
      <c r="M105" s="469">
        <f t="shared" si="40"/>
        <v>0</v>
      </c>
      <c r="N105" s="693">
        <f t="shared" si="40"/>
        <v>0</v>
      </c>
      <c r="O105" s="282">
        <f t="shared" si="40"/>
        <v>3400</v>
      </c>
      <c r="P105" s="476">
        <f t="shared" si="40"/>
        <v>0</v>
      </c>
      <c r="Q105" s="469">
        <f t="shared" si="40"/>
        <v>3400</v>
      </c>
    </row>
    <row r="106" spans="1:17">
      <c r="A106" s="370" t="s">
        <v>67</v>
      </c>
      <c r="B106" s="390" t="s">
        <v>30</v>
      </c>
      <c r="C106" s="390" t="s">
        <v>25</v>
      </c>
      <c r="D106" s="390" t="s">
        <v>70</v>
      </c>
      <c r="E106" s="390" t="s">
        <v>113</v>
      </c>
      <c r="F106" s="390" t="s">
        <v>68</v>
      </c>
      <c r="G106" s="67"/>
      <c r="H106" s="114"/>
      <c r="I106" s="114"/>
      <c r="J106" s="114">
        <v>3400</v>
      </c>
      <c r="K106" s="114"/>
      <c r="L106" s="114">
        <v>-3400</v>
      </c>
      <c r="M106" s="497"/>
      <c r="N106" s="694"/>
      <c r="O106" s="341">
        <f t="shared" si="35"/>
        <v>0</v>
      </c>
      <c r="P106" s="494">
        <f>Q106-O106</f>
        <v>0</v>
      </c>
      <c r="Q106" s="497">
        <v>0</v>
      </c>
    </row>
    <row r="107" spans="1:17" ht="13.5" thickBot="1">
      <c r="A107" s="504" t="s">
        <v>114</v>
      </c>
      <c r="B107" s="471" t="s">
        <v>30</v>
      </c>
      <c r="C107" s="471" t="s">
        <v>25</v>
      </c>
      <c r="D107" s="471" t="s">
        <v>70</v>
      </c>
      <c r="E107" s="471" t="s">
        <v>113</v>
      </c>
      <c r="F107" s="471" t="s">
        <v>115</v>
      </c>
      <c r="G107" s="472"/>
      <c r="H107" s="499"/>
      <c r="I107" s="499"/>
      <c r="J107" s="499"/>
      <c r="K107" s="499"/>
      <c r="L107" s="499">
        <v>3400</v>
      </c>
      <c r="M107" s="501"/>
      <c r="N107" s="694"/>
      <c r="O107" s="341">
        <f t="shared" si="35"/>
        <v>3400</v>
      </c>
      <c r="P107" s="477">
        <f>Q107-O107</f>
        <v>0</v>
      </c>
      <c r="Q107" s="501">
        <v>3400</v>
      </c>
    </row>
    <row r="108" spans="1:17" s="23" customFormat="1" hidden="1">
      <c r="A108" s="594" t="s">
        <v>116</v>
      </c>
      <c r="B108" s="591" t="s">
        <v>30</v>
      </c>
      <c r="C108" s="591" t="s">
        <v>25</v>
      </c>
      <c r="D108" s="591" t="s">
        <v>70</v>
      </c>
      <c r="E108" s="591" t="s">
        <v>117</v>
      </c>
      <c r="F108" s="591"/>
      <c r="G108" s="592">
        <f>G109</f>
        <v>0</v>
      </c>
      <c r="H108" s="592">
        <f>H109</f>
        <v>0</v>
      </c>
      <c r="I108" s="592">
        <f>I109</f>
        <v>0</v>
      </c>
      <c r="J108" s="592">
        <f>J109</f>
        <v>1231</v>
      </c>
      <c r="K108" s="592">
        <f t="shared" ref="K108:Q108" si="41">K109</f>
        <v>0</v>
      </c>
      <c r="L108" s="592">
        <f t="shared" si="41"/>
        <v>0</v>
      </c>
      <c r="M108" s="592">
        <f t="shared" si="41"/>
        <v>0</v>
      </c>
      <c r="N108" s="16">
        <f t="shared" si="41"/>
        <v>0</v>
      </c>
      <c r="O108" s="16">
        <f t="shared" si="41"/>
        <v>1231</v>
      </c>
      <c r="P108" s="592">
        <f t="shared" si="41"/>
        <v>0</v>
      </c>
      <c r="Q108" s="592">
        <f t="shared" si="41"/>
        <v>1231</v>
      </c>
    </row>
    <row r="109" spans="1:17" ht="25.5" hidden="1">
      <c r="A109" s="719" t="s">
        <v>118</v>
      </c>
      <c r="B109" s="711" t="s">
        <v>30</v>
      </c>
      <c r="C109" s="711" t="s">
        <v>25</v>
      </c>
      <c r="D109" s="711" t="s">
        <v>70</v>
      </c>
      <c r="E109" s="711" t="s">
        <v>117</v>
      </c>
      <c r="F109" s="711" t="s">
        <v>119</v>
      </c>
      <c r="G109" s="712"/>
      <c r="H109" s="713"/>
      <c r="I109" s="714"/>
      <c r="J109" s="714">
        <v>1231</v>
      </c>
      <c r="K109" s="714"/>
      <c r="L109" s="714"/>
      <c r="M109" s="714"/>
      <c r="N109" s="30"/>
      <c r="O109" s="298">
        <f t="shared" si="35"/>
        <v>1231</v>
      </c>
      <c r="P109" s="715">
        <f>Q109-O109</f>
        <v>0</v>
      </c>
      <c r="Q109" s="709">
        <v>1231</v>
      </c>
    </row>
    <row r="110" spans="1:17" s="23" customFormat="1">
      <c r="A110" s="760" t="s">
        <v>120</v>
      </c>
      <c r="B110" s="466" t="s">
        <v>30</v>
      </c>
      <c r="C110" s="466" t="s">
        <v>25</v>
      </c>
      <c r="D110" s="466" t="s">
        <v>70</v>
      </c>
      <c r="E110" s="466" t="s">
        <v>121</v>
      </c>
      <c r="F110" s="466"/>
      <c r="G110" s="467">
        <f>G111+G112</f>
        <v>564.29</v>
      </c>
      <c r="H110" s="467">
        <f t="shared" ref="H110:Q110" si="42">H111+H112</f>
        <v>0</v>
      </c>
      <c r="I110" s="467">
        <f t="shared" si="42"/>
        <v>0</v>
      </c>
      <c r="J110" s="467">
        <f t="shared" si="42"/>
        <v>0</v>
      </c>
      <c r="K110" s="467">
        <f t="shared" si="42"/>
        <v>0</v>
      </c>
      <c r="L110" s="467">
        <f t="shared" si="42"/>
        <v>0</v>
      </c>
      <c r="M110" s="468">
        <f t="shared" si="42"/>
        <v>0</v>
      </c>
      <c r="N110" s="693">
        <f t="shared" si="42"/>
        <v>0</v>
      </c>
      <c r="O110" s="282">
        <f t="shared" si="42"/>
        <v>564.29</v>
      </c>
      <c r="P110" s="475">
        <f t="shared" si="42"/>
        <v>564.29</v>
      </c>
      <c r="Q110" s="468">
        <f t="shared" si="42"/>
        <v>564.29</v>
      </c>
    </row>
    <row r="111" spans="1:17" ht="22.5">
      <c r="A111" s="394" t="s">
        <v>118</v>
      </c>
      <c r="B111" s="390" t="s">
        <v>30</v>
      </c>
      <c r="C111" s="390" t="s">
        <v>25</v>
      </c>
      <c r="D111" s="390" t="s">
        <v>70</v>
      </c>
      <c r="E111" s="390" t="s">
        <v>121</v>
      </c>
      <c r="F111" s="390" t="s">
        <v>119</v>
      </c>
      <c r="G111" s="67">
        <v>564.29</v>
      </c>
      <c r="H111" s="114"/>
      <c r="I111" s="114"/>
      <c r="J111" s="114"/>
      <c r="K111" s="114"/>
      <c r="L111" s="114"/>
      <c r="M111" s="497">
        <v>-564.29</v>
      </c>
      <c r="N111" s="694"/>
      <c r="O111" s="341">
        <f t="shared" si="35"/>
        <v>0</v>
      </c>
      <c r="P111" s="494">
        <f>Q111-N111</f>
        <v>0</v>
      </c>
      <c r="Q111" s="497">
        <v>0</v>
      </c>
    </row>
    <row r="112" spans="1:17">
      <c r="A112" s="394" t="s">
        <v>114</v>
      </c>
      <c r="B112" s="390" t="s">
        <v>30</v>
      </c>
      <c r="C112" s="390" t="s">
        <v>25</v>
      </c>
      <c r="D112" s="390" t="s">
        <v>70</v>
      </c>
      <c r="E112" s="390" t="s">
        <v>121</v>
      </c>
      <c r="F112" s="390" t="s">
        <v>115</v>
      </c>
      <c r="G112" s="67"/>
      <c r="H112" s="114"/>
      <c r="I112" s="114"/>
      <c r="J112" s="114"/>
      <c r="K112" s="114"/>
      <c r="L112" s="114"/>
      <c r="M112" s="497">
        <v>564.29</v>
      </c>
      <c r="N112" s="694"/>
      <c r="O112" s="341">
        <f t="shared" si="35"/>
        <v>564.29</v>
      </c>
      <c r="P112" s="494">
        <f>Q112-N112</f>
        <v>564.29</v>
      </c>
      <c r="Q112" s="497">
        <v>564.29</v>
      </c>
    </row>
    <row r="113" spans="1:19" s="23" customFormat="1">
      <c r="A113" s="397" t="s">
        <v>122</v>
      </c>
      <c r="B113" s="389" t="s">
        <v>30</v>
      </c>
      <c r="C113" s="389" t="s">
        <v>25</v>
      </c>
      <c r="D113" s="389" t="s">
        <v>70</v>
      </c>
      <c r="E113" s="389" t="s">
        <v>123</v>
      </c>
      <c r="F113" s="389"/>
      <c r="G113" s="112">
        <f>G114</f>
        <v>0</v>
      </c>
      <c r="H113" s="112">
        <f>H114</f>
        <v>0</v>
      </c>
      <c r="I113" s="112">
        <f>I114</f>
        <v>127.872</v>
      </c>
      <c r="J113" s="112">
        <f>J114</f>
        <v>0</v>
      </c>
      <c r="K113" s="112">
        <f t="shared" ref="K113:Q113" si="43">K114</f>
        <v>0</v>
      </c>
      <c r="L113" s="112">
        <f t="shared" si="43"/>
        <v>0</v>
      </c>
      <c r="M113" s="469">
        <f t="shared" si="43"/>
        <v>0</v>
      </c>
      <c r="N113" s="693">
        <f t="shared" si="43"/>
        <v>0</v>
      </c>
      <c r="O113" s="282">
        <f t="shared" si="43"/>
        <v>127.872</v>
      </c>
      <c r="P113" s="476">
        <f t="shared" si="43"/>
        <v>0</v>
      </c>
      <c r="Q113" s="469">
        <f t="shared" si="43"/>
        <v>127.872</v>
      </c>
    </row>
    <row r="114" spans="1:19">
      <c r="A114" s="394" t="s">
        <v>50</v>
      </c>
      <c r="B114" s="390" t="s">
        <v>30</v>
      </c>
      <c r="C114" s="390" t="s">
        <v>25</v>
      </c>
      <c r="D114" s="390" t="s">
        <v>70</v>
      </c>
      <c r="E114" s="390" t="s">
        <v>123</v>
      </c>
      <c r="F114" s="390" t="s">
        <v>51</v>
      </c>
      <c r="G114" s="67"/>
      <c r="H114" s="114"/>
      <c r="I114" s="114">
        <v>127.872</v>
      </c>
      <c r="J114" s="114"/>
      <c r="K114" s="114"/>
      <c r="L114" s="114"/>
      <c r="M114" s="497"/>
      <c r="N114" s="694"/>
      <c r="O114" s="341">
        <f t="shared" si="35"/>
        <v>127.872</v>
      </c>
      <c r="P114" s="494">
        <f>Q114-O114</f>
        <v>0</v>
      </c>
      <c r="Q114" s="497">
        <v>127.872</v>
      </c>
    </row>
    <row r="115" spans="1:19" s="23" customFormat="1">
      <c r="A115" s="397" t="s">
        <v>124</v>
      </c>
      <c r="B115" s="389" t="s">
        <v>30</v>
      </c>
      <c r="C115" s="389" t="s">
        <v>25</v>
      </c>
      <c r="D115" s="389" t="s">
        <v>70</v>
      </c>
      <c r="E115" s="389" t="s">
        <v>125</v>
      </c>
      <c r="F115" s="389"/>
      <c r="G115" s="112">
        <f>G116</f>
        <v>0</v>
      </c>
      <c r="H115" s="112">
        <f t="shared" ref="H115:Q115" si="44">H116</f>
        <v>0</v>
      </c>
      <c r="I115" s="112">
        <f t="shared" si="44"/>
        <v>0</v>
      </c>
      <c r="J115" s="112">
        <f t="shared" si="44"/>
        <v>0</v>
      </c>
      <c r="K115" s="112">
        <f t="shared" si="44"/>
        <v>599</v>
      </c>
      <c r="L115" s="112">
        <f t="shared" si="44"/>
        <v>0.9</v>
      </c>
      <c r="M115" s="469">
        <f t="shared" si="44"/>
        <v>0</v>
      </c>
      <c r="N115" s="693">
        <f t="shared" si="44"/>
        <v>0</v>
      </c>
      <c r="O115" s="282">
        <f>O116</f>
        <v>599.9</v>
      </c>
      <c r="P115" s="476">
        <f t="shared" si="44"/>
        <v>0</v>
      </c>
      <c r="Q115" s="469">
        <f t="shared" si="44"/>
        <v>599.9</v>
      </c>
    </row>
    <row r="116" spans="1:19" ht="13.5" thickBot="1">
      <c r="A116" s="504" t="s">
        <v>46</v>
      </c>
      <c r="B116" s="471" t="s">
        <v>30</v>
      </c>
      <c r="C116" s="471" t="s">
        <v>25</v>
      </c>
      <c r="D116" s="471" t="s">
        <v>70</v>
      </c>
      <c r="E116" s="471" t="s">
        <v>125</v>
      </c>
      <c r="F116" s="471" t="s">
        <v>47</v>
      </c>
      <c r="G116" s="472"/>
      <c r="H116" s="499"/>
      <c r="I116" s="499"/>
      <c r="J116" s="499"/>
      <c r="K116" s="499">
        <v>599</v>
      </c>
      <c r="L116" s="499">
        <v>0.9</v>
      </c>
      <c r="M116" s="501"/>
      <c r="N116" s="694"/>
      <c r="O116" s="341">
        <f t="shared" si="35"/>
        <v>599.9</v>
      </c>
      <c r="P116" s="477">
        <f>Q116-O116</f>
        <v>0</v>
      </c>
      <c r="Q116" s="501">
        <v>599.9</v>
      </c>
    </row>
    <row r="117" spans="1:19" s="23" customFormat="1" hidden="1">
      <c r="A117" s="731"/>
      <c r="B117" s="588" t="s">
        <v>30</v>
      </c>
      <c r="C117" s="588" t="s">
        <v>25</v>
      </c>
      <c r="D117" s="588" t="s">
        <v>70</v>
      </c>
      <c r="E117" s="588" t="s">
        <v>1100</v>
      </c>
      <c r="F117" s="588"/>
      <c r="G117" s="593"/>
      <c r="H117" s="732"/>
      <c r="I117" s="733"/>
      <c r="J117" s="733"/>
      <c r="K117" s="733"/>
      <c r="L117" s="733"/>
      <c r="M117" s="733"/>
      <c r="N117" s="328">
        <f>N118</f>
        <v>0</v>
      </c>
      <c r="O117" s="328">
        <f t="shared" ref="O117:Q117" si="45">O118</f>
        <v>0</v>
      </c>
      <c r="P117" s="733">
        <f t="shared" si="45"/>
        <v>2507.6</v>
      </c>
      <c r="Q117" s="733">
        <f t="shared" si="45"/>
        <v>2507.6</v>
      </c>
    </row>
    <row r="118" spans="1:19" ht="25.5" hidden="1">
      <c r="A118" s="33" t="s">
        <v>1101</v>
      </c>
      <c r="B118" s="27" t="s">
        <v>30</v>
      </c>
      <c r="C118" s="27" t="s">
        <v>25</v>
      </c>
      <c r="D118" s="27" t="s">
        <v>70</v>
      </c>
      <c r="E118" s="27" t="s">
        <v>1100</v>
      </c>
      <c r="F118" s="27" t="s">
        <v>119</v>
      </c>
      <c r="G118" s="28"/>
      <c r="H118" s="29"/>
      <c r="I118" s="30"/>
      <c r="J118" s="30"/>
      <c r="K118" s="30"/>
      <c r="L118" s="30"/>
      <c r="M118" s="30"/>
      <c r="N118" s="30"/>
      <c r="O118" s="298"/>
      <c r="P118" s="305">
        <f>Q118-O118</f>
        <v>2507.6</v>
      </c>
      <c r="Q118" s="306">
        <v>2507.6</v>
      </c>
    </row>
    <row r="119" spans="1:19" hidden="1">
      <c r="A119" s="20" t="s">
        <v>126</v>
      </c>
      <c r="B119" s="21"/>
      <c r="C119" s="21" t="s">
        <v>31</v>
      </c>
      <c r="D119" s="21" t="s">
        <v>127</v>
      </c>
      <c r="E119" s="21"/>
      <c r="F119" s="27"/>
      <c r="G119" s="22">
        <f>G120+G122</f>
        <v>2234.1260000000002</v>
      </c>
      <c r="H119" s="22">
        <f>H120+H122</f>
        <v>0</v>
      </c>
      <c r="I119" s="22">
        <f>I120+I122</f>
        <v>0</v>
      </c>
      <c r="J119" s="22">
        <f>J120+J122</f>
        <v>197.65099999999998</v>
      </c>
      <c r="K119" s="22">
        <f t="shared" ref="K119:P119" si="46">K120+K122</f>
        <v>0</v>
      </c>
      <c r="L119" s="22">
        <f t="shared" si="46"/>
        <v>0</v>
      </c>
      <c r="M119" s="22">
        <f t="shared" si="46"/>
        <v>0</v>
      </c>
      <c r="N119" s="22">
        <f t="shared" si="46"/>
        <v>0</v>
      </c>
      <c r="O119" s="142">
        <f t="shared" si="46"/>
        <v>2431.777</v>
      </c>
      <c r="P119" s="142">
        <f t="shared" si="46"/>
        <v>0</v>
      </c>
      <c r="Q119" s="310">
        <f>Q120+Q122</f>
        <v>2431.777</v>
      </c>
    </row>
    <row r="120" spans="1:19" s="34" customFormat="1" ht="25.5" hidden="1">
      <c r="A120" s="62" t="s">
        <v>128</v>
      </c>
      <c r="B120" s="15" t="s">
        <v>30</v>
      </c>
      <c r="C120" s="15" t="s">
        <v>31</v>
      </c>
      <c r="D120" s="15" t="s">
        <v>127</v>
      </c>
      <c r="E120" s="15" t="s">
        <v>129</v>
      </c>
      <c r="F120" s="15"/>
      <c r="G120" s="16">
        <f>G121</f>
        <v>2234.1260000000002</v>
      </c>
      <c r="H120" s="16">
        <f>H121</f>
        <v>0</v>
      </c>
      <c r="I120" s="16">
        <f>I121</f>
        <v>0</v>
      </c>
      <c r="J120" s="16">
        <f>J121</f>
        <v>-112.09</v>
      </c>
      <c r="K120" s="16">
        <f t="shared" ref="K120:Q120" si="47">K121</f>
        <v>0</v>
      </c>
      <c r="L120" s="16">
        <f t="shared" si="47"/>
        <v>0</v>
      </c>
      <c r="M120" s="16">
        <f t="shared" si="47"/>
        <v>0</v>
      </c>
      <c r="N120" s="16">
        <f t="shared" si="47"/>
        <v>0</v>
      </c>
      <c r="O120" s="278">
        <f t="shared" si="47"/>
        <v>2122.0360000000001</v>
      </c>
      <c r="P120" s="278">
        <f t="shared" si="47"/>
        <v>0</v>
      </c>
      <c r="Q120" s="278">
        <f t="shared" si="47"/>
        <v>2122.0360000000001</v>
      </c>
    </row>
    <row r="121" spans="1:19" hidden="1">
      <c r="A121" s="40" t="s">
        <v>130</v>
      </c>
      <c r="B121" s="27" t="s">
        <v>30</v>
      </c>
      <c r="C121" s="27" t="s">
        <v>31</v>
      </c>
      <c r="D121" s="27" t="s">
        <v>127</v>
      </c>
      <c r="E121" s="27" t="s">
        <v>129</v>
      </c>
      <c r="F121" s="27" t="s">
        <v>131</v>
      </c>
      <c r="G121" s="28">
        <v>2234.1260000000002</v>
      </c>
      <c r="H121" s="29"/>
      <c r="I121" s="30"/>
      <c r="J121" s="30">
        <v>-112.09</v>
      </c>
      <c r="K121" s="30"/>
      <c r="L121" s="30"/>
      <c r="M121" s="30"/>
      <c r="N121" s="30"/>
      <c r="O121" s="298">
        <f t="shared" si="35"/>
        <v>2122.0360000000001</v>
      </c>
      <c r="P121" s="287">
        <f>Q121-O121</f>
        <v>0</v>
      </c>
      <c r="Q121" s="8">
        <v>2122.0360000000001</v>
      </c>
    </row>
    <row r="122" spans="1:19" s="23" customFormat="1" ht="76.5" hidden="1">
      <c r="A122" s="73" t="s">
        <v>132</v>
      </c>
      <c r="B122" s="15" t="s">
        <v>30</v>
      </c>
      <c r="C122" s="15" t="s">
        <v>31</v>
      </c>
      <c r="D122" s="15" t="s">
        <v>127</v>
      </c>
      <c r="E122" s="15" t="s">
        <v>133</v>
      </c>
      <c r="F122" s="15"/>
      <c r="G122" s="16">
        <f>G123</f>
        <v>0</v>
      </c>
      <c r="H122" s="16">
        <f>H123</f>
        <v>0</v>
      </c>
      <c r="I122" s="16">
        <f>I123</f>
        <v>0</v>
      </c>
      <c r="J122" s="16">
        <f>J123</f>
        <v>309.74099999999999</v>
      </c>
      <c r="K122" s="16">
        <f t="shared" ref="K122:Q122" si="48">K123</f>
        <v>0</v>
      </c>
      <c r="L122" s="16">
        <f t="shared" si="48"/>
        <v>0</v>
      </c>
      <c r="M122" s="16">
        <f t="shared" si="48"/>
        <v>0</v>
      </c>
      <c r="N122" s="16">
        <f t="shared" si="48"/>
        <v>0</v>
      </c>
      <c r="O122" s="16">
        <f t="shared" si="48"/>
        <v>309.74099999999999</v>
      </c>
      <c r="P122" s="16">
        <f t="shared" si="48"/>
        <v>0</v>
      </c>
      <c r="Q122" s="16">
        <f t="shared" si="48"/>
        <v>309.74099999999999</v>
      </c>
    </row>
    <row r="123" spans="1:19" hidden="1">
      <c r="A123" s="72" t="s">
        <v>114</v>
      </c>
      <c r="B123" s="27" t="s">
        <v>30</v>
      </c>
      <c r="C123" s="27" t="s">
        <v>31</v>
      </c>
      <c r="D123" s="27" t="s">
        <v>127</v>
      </c>
      <c r="E123" s="27" t="s">
        <v>133</v>
      </c>
      <c r="F123" s="27" t="s">
        <v>115</v>
      </c>
      <c r="G123" s="28"/>
      <c r="H123" s="29"/>
      <c r="I123" s="30"/>
      <c r="J123" s="30">
        <v>309.74099999999999</v>
      </c>
      <c r="K123" s="30"/>
      <c r="L123" s="30"/>
      <c r="M123" s="30"/>
      <c r="N123" s="30"/>
      <c r="O123" s="298">
        <f t="shared" si="35"/>
        <v>309.74099999999999</v>
      </c>
      <c r="P123" s="287">
        <f>Q123-O123</f>
        <v>0</v>
      </c>
      <c r="Q123" s="8">
        <v>309.74099999999999</v>
      </c>
    </row>
    <row r="124" spans="1:19" ht="25.5" hidden="1">
      <c r="A124" s="20" t="s">
        <v>134</v>
      </c>
      <c r="B124" s="21"/>
      <c r="C124" s="21" t="s">
        <v>127</v>
      </c>
      <c r="D124" s="21"/>
      <c r="E124" s="21"/>
      <c r="F124" s="21"/>
      <c r="G124" s="22">
        <f>G125+G143+G140</f>
        <v>1350</v>
      </c>
      <c r="H124" s="22">
        <f>H125+H143+H140</f>
        <v>0</v>
      </c>
      <c r="I124" s="22">
        <f>I125+I143+I140</f>
        <v>0</v>
      </c>
      <c r="J124" s="22">
        <f>J125+J143+J140</f>
        <v>0</v>
      </c>
      <c r="K124" s="22">
        <f t="shared" ref="K124:Q124" si="49">K125+K143+K140</f>
        <v>0</v>
      </c>
      <c r="L124" s="22">
        <f t="shared" si="49"/>
        <v>300</v>
      </c>
      <c r="M124" s="22">
        <f t="shared" si="49"/>
        <v>0</v>
      </c>
      <c r="N124" s="22">
        <f t="shared" si="49"/>
        <v>0</v>
      </c>
      <c r="O124" s="22">
        <f t="shared" si="49"/>
        <v>1650</v>
      </c>
      <c r="P124" s="22">
        <f t="shared" si="49"/>
        <v>-390.06540999999999</v>
      </c>
      <c r="Q124" s="309">
        <f t="shared" si="49"/>
        <v>1259.9345900000001</v>
      </c>
    </row>
    <row r="125" spans="1:19" hidden="1">
      <c r="A125" s="79" t="s">
        <v>135</v>
      </c>
      <c r="B125" s="21"/>
      <c r="C125" s="21" t="s">
        <v>127</v>
      </c>
      <c r="D125" s="21" t="s">
        <v>31</v>
      </c>
      <c r="E125" s="21"/>
      <c r="F125" s="21"/>
      <c r="G125" s="22">
        <f>G127</f>
        <v>600</v>
      </c>
      <c r="H125" s="22">
        <f>H127</f>
        <v>0</v>
      </c>
      <c r="I125" s="22">
        <f>I127</f>
        <v>0</v>
      </c>
      <c r="J125" s="22">
        <f>J127</f>
        <v>0</v>
      </c>
      <c r="K125" s="22">
        <f t="shared" ref="K125:Q125" si="50">K127</f>
        <v>0</v>
      </c>
      <c r="L125" s="22">
        <f t="shared" si="50"/>
        <v>300</v>
      </c>
      <c r="M125" s="22">
        <f t="shared" si="50"/>
        <v>0</v>
      </c>
      <c r="N125" s="22">
        <f t="shared" si="50"/>
        <v>0</v>
      </c>
      <c r="O125" s="22">
        <f t="shared" si="50"/>
        <v>900</v>
      </c>
      <c r="P125" s="22">
        <f t="shared" si="50"/>
        <v>0</v>
      </c>
      <c r="Q125" s="22">
        <f t="shared" si="50"/>
        <v>900</v>
      </c>
    </row>
    <row r="126" spans="1:19" ht="28.5" hidden="1" customHeight="1">
      <c r="A126" s="80" t="s">
        <v>136</v>
      </c>
      <c r="B126" s="49" t="s">
        <v>30</v>
      </c>
      <c r="C126" s="49" t="s">
        <v>127</v>
      </c>
      <c r="D126" s="49" t="s">
        <v>31</v>
      </c>
      <c r="E126" s="49" t="s">
        <v>137</v>
      </c>
      <c r="F126" s="49"/>
      <c r="G126" s="81">
        <f>G127</f>
        <v>600</v>
      </c>
      <c r="H126" s="81">
        <f>H127</f>
        <v>0</v>
      </c>
      <c r="I126" s="81">
        <f>I127</f>
        <v>0</v>
      </c>
      <c r="J126" s="81">
        <f>J127</f>
        <v>0</v>
      </c>
      <c r="K126" s="81">
        <f t="shared" ref="K126:Q126" si="51">K127</f>
        <v>0</v>
      </c>
      <c r="L126" s="81">
        <f t="shared" si="51"/>
        <v>300</v>
      </c>
      <c r="M126" s="81">
        <f t="shared" si="51"/>
        <v>0</v>
      </c>
      <c r="N126" s="81">
        <f t="shared" si="51"/>
        <v>0</v>
      </c>
      <c r="O126" s="81">
        <f t="shared" si="51"/>
        <v>900</v>
      </c>
      <c r="P126" s="81">
        <f t="shared" si="51"/>
        <v>0</v>
      </c>
      <c r="Q126" s="81">
        <f t="shared" si="51"/>
        <v>900</v>
      </c>
      <c r="S126" s="1" t="s">
        <v>138</v>
      </c>
    </row>
    <row r="127" spans="1:19" s="23" customFormat="1" ht="39" hidden="1" customHeight="1">
      <c r="A127" s="79" t="s">
        <v>139</v>
      </c>
      <c r="B127" s="21" t="s">
        <v>30</v>
      </c>
      <c r="C127" s="21" t="s">
        <v>127</v>
      </c>
      <c r="D127" s="21" t="s">
        <v>31</v>
      </c>
      <c r="E127" s="21" t="s">
        <v>140</v>
      </c>
      <c r="F127" s="21"/>
      <c r="G127" s="22">
        <f>G134+G132+G130+G128+G136+G138</f>
        <v>600</v>
      </c>
      <c r="H127" s="22">
        <f t="shared" ref="H127:Q127" si="52">H134+H132+H130+H128+H136+H138</f>
        <v>0</v>
      </c>
      <c r="I127" s="22">
        <f t="shared" si="52"/>
        <v>0</v>
      </c>
      <c r="J127" s="22">
        <f t="shared" si="52"/>
        <v>0</v>
      </c>
      <c r="K127" s="22">
        <f t="shared" si="52"/>
        <v>0</v>
      </c>
      <c r="L127" s="22">
        <f t="shared" si="52"/>
        <v>300</v>
      </c>
      <c r="M127" s="22">
        <f t="shared" si="52"/>
        <v>0</v>
      </c>
      <c r="N127" s="22">
        <f t="shared" si="52"/>
        <v>0</v>
      </c>
      <c r="O127" s="22">
        <f t="shared" si="52"/>
        <v>900</v>
      </c>
      <c r="P127" s="22">
        <f t="shared" si="52"/>
        <v>0</v>
      </c>
      <c r="Q127" s="22">
        <f t="shared" si="52"/>
        <v>900</v>
      </c>
    </row>
    <row r="128" spans="1:19" s="23" customFormat="1" ht="76.5" hidden="1">
      <c r="A128" s="79" t="s">
        <v>141</v>
      </c>
      <c r="B128" s="21" t="s">
        <v>30</v>
      </c>
      <c r="C128" s="21" t="s">
        <v>127</v>
      </c>
      <c r="D128" s="21" t="s">
        <v>31</v>
      </c>
      <c r="E128" s="21" t="s">
        <v>142</v>
      </c>
      <c r="F128" s="21"/>
      <c r="G128" s="22">
        <f>G129</f>
        <v>150</v>
      </c>
      <c r="H128" s="22">
        <f>H129</f>
        <v>0</v>
      </c>
      <c r="I128" s="22">
        <f>I129</f>
        <v>0</v>
      </c>
      <c r="J128" s="22">
        <f>J129</f>
        <v>0</v>
      </c>
      <c r="K128" s="22">
        <f t="shared" ref="K128:Q128" si="53">K129</f>
        <v>0</v>
      </c>
      <c r="L128" s="22">
        <f t="shared" si="53"/>
        <v>0</v>
      </c>
      <c r="M128" s="22">
        <f t="shared" si="53"/>
        <v>0</v>
      </c>
      <c r="N128" s="22">
        <f t="shared" si="53"/>
        <v>0</v>
      </c>
      <c r="O128" s="22">
        <f t="shared" si="53"/>
        <v>150</v>
      </c>
      <c r="P128" s="22">
        <f t="shared" si="53"/>
        <v>0</v>
      </c>
      <c r="Q128" s="22">
        <f t="shared" si="53"/>
        <v>150</v>
      </c>
    </row>
    <row r="129" spans="1:17" hidden="1">
      <c r="A129" s="31" t="s">
        <v>46</v>
      </c>
      <c r="B129" s="27" t="s">
        <v>30</v>
      </c>
      <c r="C129" s="27" t="s">
        <v>127</v>
      </c>
      <c r="D129" s="27" t="s">
        <v>31</v>
      </c>
      <c r="E129" s="27" t="s">
        <v>142</v>
      </c>
      <c r="F129" s="27" t="s">
        <v>47</v>
      </c>
      <c r="G129" s="28">
        <v>150</v>
      </c>
      <c r="H129" s="29"/>
      <c r="I129" s="30"/>
      <c r="J129" s="30"/>
      <c r="K129" s="30"/>
      <c r="L129" s="30"/>
      <c r="M129" s="30"/>
      <c r="N129" s="30"/>
      <c r="O129" s="298">
        <f t="shared" si="35"/>
        <v>150</v>
      </c>
      <c r="P129" s="287">
        <f>Q129-O129</f>
        <v>0</v>
      </c>
      <c r="Q129" s="8">
        <v>150</v>
      </c>
    </row>
    <row r="130" spans="1:17" s="23" customFormat="1" ht="51" hidden="1">
      <c r="A130" s="79" t="s">
        <v>143</v>
      </c>
      <c r="B130" s="21" t="s">
        <v>30</v>
      </c>
      <c r="C130" s="21" t="s">
        <v>127</v>
      </c>
      <c r="D130" s="21" t="s">
        <v>31</v>
      </c>
      <c r="E130" s="21" t="s">
        <v>144</v>
      </c>
      <c r="F130" s="21"/>
      <c r="G130" s="22">
        <f>G131</f>
        <v>200</v>
      </c>
      <c r="H130" s="22">
        <f>H131</f>
        <v>0</v>
      </c>
      <c r="I130" s="22">
        <f>I131</f>
        <v>0</v>
      </c>
      <c r="J130" s="22">
        <f>J131</f>
        <v>0</v>
      </c>
      <c r="K130" s="22">
        <f t="shared" ref="K130:Q130" si="54">K131</f>
        <v>0</v>
      </c>
      <c r="L130" s="22">
        <f t="shared" si="54"/>
        <v>0</v>
      </c>
      <c r="M130" s="22">
        <f t="shared" si="54"/>
        <v>0</v>
      </c>
      <c r="N130" s="22">
        <f t="shared" si="54"/>
        <v>0</v>
      </c>
      <c r="O130" s="22">
        <f t="shared" si="54"/>
        <v>200</v>
      </c>
      <c r="P130" s="22">
        <f t="shared" si="54"/>
        <v>0</v>
      </c>
      <c r="Q130" s="22">
        <f t="shared" si="54"/>
        <v>200</v>
      </c>
    </row>
    <row r="131" spans="1:17" hidden="1">
      <c r="A131" s="31" t="s">
        <v>46</v>
      </c>
      <c r="B131" s="27" t="s">
        <v>30</v>
      </c>
      <c r="C131" s="27" t="s">
        <v>127</v>
      </c>
      <c r="D131" s="27" t="s">
        <v>31</v>
      </c>
      <c r="E131" s="27" t="s">
        <v>144</v>
      </c>
      <c r="F131" s="27" t="s">
        <v>47</v>
      </c>
      <c r="G131" s="28">
        <v>200</v>
      </c>
      <c r="H131" s="29"/>
      <c r="I131" s="30"/>
      <c r="J131" s="30"/>
      <c r="K131" s="30"/>
      <c r="L131" s="30"/>
      <c r="M131" s="30"/>
      <c r="N131" s="30"/>
      <c r="O131" s="298">
        <f t="shared" si="35"/>
        <v>200</v>
      </c>
      <c r="P131" s="287">
        <f>Q131-O131</f>
        <v>0</v>
      </c>
      <c r="Q131" s="8">
        <v>200</v>
      </c>
    </row>
    <row r="132" spans="1:17" s="23" customFormat="1" ht="51" hidden="1">
      <c r="A132" s="79" t="s">
        <v>145</v>
      </c>
      <c r="B132" s="21" t="s">
        <v>30</v>
      </c>
      <c r="C132" s="21" t="s">
        <v>127</v>
      </c>
      <c r="D132" s="21" t="s">
        <v>31</v>
      </c>
      <c r="E132" s="21" t="s">
        <v>146</v>
      </c>
      <c r="F132" s="21"/>
      <c r="G132" s="22">
        <f>G133</f>
        <v>100</v>
      </c>
      <c r="H132" s="22">
        <f>H133</f>
        <v>0</v>
      </c>
      <c r="I132" s="22">
        <f>I133</f>
        <v>-20</v>
      </c>
      <c r="J132" s="22">
        <f>J133</f>
        <v>0</v>
      </c>
      <c r="K132" s="22">
        <f t="shared" ref="K132:Q132" si="55">K133</f>
        <v>0</v>
      </c>
      <c r="L132" s="22">
        <f t="shared" si="55"/>
        <v>0</v>
      </c>
      <c r="M132" s="22">
        <f t="shared" si="55"/>
        <v>0</v>
      </c>
      <c r="N132" s="22">
        <f t="shared" si="55"/>
        <v>0</v>
      </c>
      <c r="O132" s="22">
        <f t="shared" si="55"/>
        <v>80</v>
      </c>
      <c r="P132" s="22">
        <f t="shared" si="55"/>
        <v>0</v>
      </c>
      <c r="Q132" s="22">
        <f t="shared" si="55"/>
        <v>80</v>
      </c>
    </row>
    <row r="133" spans="1:17" hidden="1">
      <c r="A133" s="31" t="s">
        <v>46</v>
      </c>
      <c r="B133" s="27" t="s">
        <v>30</v>
      </c>
      <c r="C133" s="27" t="s">
        <v>127</v>
      </c>
      <c r="D133" s="27" t="s">
        <v>31</v>
      </c>
      <c r="E133" s="27" t="s">
        <v>146</v>
      </c>
      <c r="F133" s="27" t="s">
        <v>47</v>
      </c>
      <c r="G133" s="28">
        <v>100</v>
      </c>
      <c r="H133" s="29"/>
      <c r="I133" s="30">
        <v>-20</v>
      </c>
      <c r="J133" s="30"/>
      <c r="K133" s="30"/>
      <c r="L133" s="30"/>
      <c r="M133" s="30"/>
      <c r="N133" s="30"/>
      <c r="O133" s="298">
        <f t="shared" si="35"/>
        <v>80</v>
      </c>
      <c r="P133" s="287">
        <f>Q133-O133</f>
        <v>0</v>
      </c>
      <c r="Q133" s="8">
        <v>80</v>
      </c>
    </row>
    <row r="134" spans="1:17" s="23" customFormat="1" ht="51" hidden="1">
      <c r="A134" s="79" t="s">
        <v>147</v>
      </c>
      <c r="B134" s="21" t="s">
        <v>30</v>
      </c>
      <c r="C134" s="21" t="s">
        <v>127</v>
      </c>
      <c r="D134" s="21" t="s">
        <v>31</v>
      </c>
      <c r="E134" s="21" t="s">
        <v>148</v>
      </c>
      <c r="F134" s="21"/>
      <c r="G134" s="22">
        <f>G135</f>
        <v>100</v>
      </c>
      <c r="H134" s="22">
        <f>H135</f>
        <v>0</v>
      </c>
      <c r="I134" s="22">
        <f>I135</f>
        <v>20</v>
      </c>
      <c r="J134" s="22">
        <f>J135</f>
        <v>0</v>
      </c>
      <c r="K134" s="22">
        <f t="shared" ref="K134:Q134" si="56">K135</f>
        <v>0</v>
      </c>
      <c r="L134" s="22">
        <f t="shared" si="56"/>
        <v>0</v>
      </c>
      <c r="M134" s="22">
        <f t="shared" si="56"/>
        <v>0</v>
      </c>
      <c r="N134" s="22">
        <f t="shared" si="56"/>
        <v>0</v>
      </c>
      <c r="O134" s="22">
        <f t="shared" si="56"/>
        <v>120</v>
      </c>
      <c r="P134" s="22">
        <f t="shared" si="56"/>
        <v>0</v>
      </c>
      <c r="Q134" s="22">
        <f t="shared" si="56"/>
        <v>120</v>
      </c>
    </row>
    <row r="135" spans="1:17" hidden="1">
      <c r="A135" s="31" t="s">
        <v>46</v>
      </c>
      <c r="B135" s="27" t="s">
        <v>30</v>
      </c>
      <c r="C135" s="27" t="s">
        <v>127</v>
      </c>
      <c r="D135" s="27" t="s">
        <v>31</v>
      </c>
      <c r="E135" s="27" t="s">
        <v>148</v>
      </c>
      <c r="F135" s="27" t="s">
        <v>47</v>
      </c>
      <c r="G135" s="28">
        <v>100</v>
      </c>
      <c r="H135" s="29"/>
      <c r="I135" s="30">
        <v>20</v>
      </c>
      <c r="J135" s="30"/>
      <c r="K135" s="30"/>
      <c r="L135" s="30"/>
      <c r="M135" s="30"/>
      <c r="N135" s="30"/>
      <c r="O135" s="298">
        <f t="shared" si="35"/>
        <v>120</v>
      </c>
      <c r="P135" s="287">
        <f>Q135-O135</f>
        <v>0</v>
      </c>
      <c r="Q135" s="8">
        <v>120</v>
      </c>
    </row>
    <row r="136" spans="1:17" s="23" customFormat="1" ht="38.25" hidden="1">
      <c r="A136" s="79" t="s">
        <v>149</v>
      </c>
      <c r="B136" s="21" t="s">
        <v>30</v>
      </c>
      <c r="C136" s="21" t="s">
        <v>127</v>
      </c>
      <c r="D136" s="21" t="s">
        <v>31</v>
      </c>
      <c r="E136" s="21" t="s">
        <v>150</v>
      </c>
      <c r="F136" s="21"/>
      <c r="G136" s="22">
        <f>G137</f>
        <v>50</v>
      </c>
      <c r="H136" s="22">
        <f>H137</f>
        <v>0</v>
      </c>
      <c r="I136" s="22">
        <f>I137</f>
        <v>0</v>
      </c>
      <c r="J136" s="22">
        <f>J137</f>
        <v>0</v>
      </c>
      <c r="K136" s="22">
        <f t="shared" ref="K136:Q136" si="57">K137</f>
        <v>0</v>
      </c>
      <c r="L136" s="22">
        <f t="shared" si="57"/>
        <v>0</v>
      </c>
      <c r="M136" s="22">
        <f t="shared" si="57"/>
        <v>0</v>
      </c>
      <c r="N136" s="22">
        <f t="shared" si="57"/>
        <v>0</v>
      </c>
      <c r="O136" s="22">
        <f t="shared" si="57"/>
        <v>50</v>
      </c>
      <c r="P136" s="22">
        <f t="shared" si="57"/>
        <v>0</v>
      </c>
      <c r="Q136" s="22">
        <f t="shared" si="57"/>
        <v>50</v>
      </c>
    </row>
    <row r="137" spans="1:17" hidden="1">
      <c r="A137" s="31" t="s">
        <v>46</v>
      </c>
      <c r="B137" s="27" t="s">
        <v>30</v>
      </c>
      <c r="C137" s="27" t="s">
        <v>127</v>
      </c>
      <c r="D137" s="27" t="s">
        <v>31</v>
      </c>
      <c r="E137" s="27" t="s">
        <v>150</v>
      </c>
      <c r="F137" s="27" t="s">
        <v>47</v>
      </c>
      <c r="G137" s="28">
        <v>50</v>
      </c>
      <c r="H137" s="29"/>
      <c r="I137" s="30"/>
      <c r="J137" s="30"/>
      <c r="K137" s="30"/>
      <c r="L137" s="30"/>
      <c r="M137" s="30"/>
      <c r="N137" s="30"/>
      <c r="O137" s="298">
        <f t="shared" si="35"/>
        <v>50</v>
      </c>
      <c r="P137" s="287">
        <f>Q137-O137</f>
        <v>0</v>
      </c>
      <c r="Q137" s="8">
        <v>50</v>
      </c>
    </row>
    <row r="138" spans="1:17" s="23" customFormat="1" ht="25.5" hidden="1">
      <c r="A138" s="52" t="s">
        <v>151</v>
      </c>
      <c r="B138" s="21" t="s">
        <v>30</v>
      </c>
      <c r="C138" s="21" t="s">
        <v>127</v>
      </c>
      <c r="D138" s="21" t="s">
        <v>31</v>
      </c>
      <c r="E138" s="21" t="s">
        <v>152</v>
      </c>
      <c r="F138" s="21"/>
      <c r="G138" s="22">
        <f>G139</f>
        <v>0</v>
      </c>
      <c r="H138" s="22">
        <f t="shared" ref="H138:Q138" si="58">H139</f>
        <v>0</v>
      </c>
      <c r="I138" s="22">
        <f t="shared" si="58"/>
        <v>0</v>
      </c>
      <c r="J138" s="22">
        <f t="shared" si="58"/>
        <v>0</v>
      </c>
      <c r="K138" s="22">
        <f t="shared" si="58"/>
        <v>0</v>
      </c>
      <c r="L138" s="22">
        <f t="shared" si="58"/>
        <v>300</v>
      </c>
      <c r="M138" s="22">
        <f t="shared" si="58"/>
        <v>0</v>
      </c>
      <c r="N138" s="22">
        <f t="shared" si="58"/>
        <v>0</v>
      </c>
      <c r="O138" s="22">
        <f t="shared" si="58"/>
        <v>300</v>
      </c>
      <c r="P138" s="22">
        <f t="shared" si="58"/>
        <v>0</v>
      </c>
      <c r="Q138" s="22">
        <f t="shared" si="58"/>
        <v>300</v>
      </c>
    </row>
    <row r="139" spans="1:17" hidden="1">
      <c r="A139" s="31" t="s">
        <v>46</v>
      </c>
      <c r="B139" s="27" t="s">
        <v>30</v>
      </c>
      <c r="C139" s="27" t="s">
        <v>127</v>
      </c>
      <c r="D139" s="27" t="s">
        <v>31</v>
      </c>
      <c r="E139" s="27" t="s">
        <v>152</v>
      </c>
      <c r="F139" s="27" t="s">
        <v>47</v>
      </c>
      <c r="G139" s="28"/>
      <c r="H139" s="29"/>
      <c r="I139" s="30"/>
      <c r="J139" s="30"/>
      <c r="K139" s="30"/>
      <c r="L139" s="30">
        <v>300</v>
      </c>
      <c r="M139" s="30"/>
      <c r="N139" s="30"/>
      <c r="O139" s="298">
        <f t="shared" si="35"/>
        <v>300</v>
      </c>
      <c r="P139" s="287">
        <f>Q139-O139</f>
        <v>0</v>
      </c>
      <c r="Q139" s="8">
        <v>300</v>
      </c>
    </row>
    <row r="140" spans="1:17" hidden="1">
      <c r="A140" s="20" t="s">
        <v>153</v>
      </c>
      <c r="B140" s="27"/>
      <c r="C140" s="21" t="s">
        <v>127</v>
      </c>
      <c r="D140" s="21" t="s">
        <v>41</v>
      </c>
      <c r="E140" s="27"/>
      <c r="F140" s="27"/>
      <c r="G140" s="22">
        <f>G141</f>
        <v>200</v>
      </c>
      <c r="H140" s="22">
        <f t="shared" ref="H140:Q141" si="59">H141</f>
        <v>0</v>
      </c>
      <c r="I140" s="22">
        <f t="shared" si="59"/>
        <v>0</v>
      </c>
      <c r="J140" s="22">
        <f t="shared" si="59"/>
        <v>0</v>
      </c>
      <c r="K140" s="22">
        <f t="shared" si="59"/>
        <v>0</v>
      </c>
      <c r="L140" s="22">
        <f t="shared" si="59"/>
        <v>0</v>
      </c>
      <c r="M140" s="22">
        <f t="shared" si="59"/>
        <v>0</v>
      </c>
      <c r="N140" s="22">
        <f t="shared" si="59"/>
        <v>0</v>
      </c>
      <c r="O140" s="22">
        <f t="shared" si="59"/>
        <v>200</v>
      </c>
      <c r="P140" s="22">
        <f t="shared" si="59"/>
        <v>19.654969999999992</v>
      </c>
      <c r="Q140" s="22">
        <f t="shared" si="59"/>
        <v>219.65496999999999</v>
      </c>
    </row>
    <row r="141" spans="1:17" s="34" customFormat="1" ht="25.5" hidden="1">
      <c r="A141" s="62" t="s">
        <v>154</v>
      </c>
      <c r="B141" s="15" t="s">
        <v>30</v>
      </c>
      <c r="C141" s="15" t="s">
        <v>127</v>
      </c>
      <c r="D141" s="15" t="s">
        <v>41</v>
      </c>
      <c r="E141" s="15" t="s">
        <v>155</v>
      </c>
      <c r="F141" s="15"/>
      <c r="G141" s="16">
        <f>G142</f>
        <v>200</v>
      </c>
      <c r="H141" s="16">
        <f t="shared" si="59"/>
        <v>0</v>
      </c>
      <c r="I141" s="16">
        <f t="shared" si="59"/>
        <v>0</v>
      </c>
      <c r="J141" s="16">
        <f t="shared" si="59"/>
        <v>0</v>
      </c>
      <c r="K141" s="16">
        <f t="shared" si="59"/>
        <v>0</v>
      </c>
      <c r="L141" s="16">
        <f t="shared" si="59"/>
        <v>0</v>
      </c>
      <c r="M141" s="16">
        <f t="shared" si="59"/>
        <v>0</v>
      </c>
      <c r="N141" s="16">
        <f t="shared" si="59"/>
        <v>0</v>
      </c>
      <c r="O141" s="16">
        <f t="shared" si="59"/>
        <v>200</v>
      </c>
      <c r="P141" s="16">
        <f t="shared" si="59"/>
        <v>19.654969999999992</v>
      </c>
      <c r="Q141" s="16">
        <f t="shared" si="59"/>
        <v>219.65496999999999</v>
      </c>
    </row>
    <row r="142" spans="1:17" hidden="1">
      <c r="A142" s="40" t="s">
        <v>130</v>
      </c>
      <c r="B142" s="27" t="s">
        <v>30</v>
      </c>
      <c r="C142" s="27" t="s">
        <v>127</v>
      </c>
      <c r="D142" s="27" t="s">
        <v>41</v>
      </c>
      <c r="E142" s="27" t="s">
        <v>155</v>
      </c>
      <c r="F142" s="27" t="s">
        <v>131</v>
      </c>
      <c r="G142" s="28">
        <v>200</v>
      </c>
      <c r="H142" s="29"/>
      <c r="I142" s="30"/>
      <c r="J142" s="30"/>
      <c r="K142" s="30"/>
      <c r="L142" s="30"/>
      <c r="M142" s="30"/>
      <c r="N142" s="30"/>
      <c r="O142" s="298">
        <f t="shared" si="35"/>
        <v>200</v>
      </c>
      <c r="P142" s="287">
        <f>Q142-O142</f>
        <v>19.654969999999992</v>
      </c>
      <c r="Q142" s="8">
        <v>219.65496999999999</v>
      </c>
    </row>
    <row r="143" spans="1:17" ht="25.5" hidden="1">
      <c r="A143" s="79" t="s">
        <v>134</v>
      </c>
      <c r="B143" s="27"/>
      <c r="C143" s="21" t="s">
        <v>127</v>
      </c>
      <c r="D143" s="21" t="s">
        <v>156</v>
      </c>
      <c r="E143" s="27"/>
      <c r="F143" s="27"/>
      <c r="G143" s="22">
        <f>G144</f>
        <v>550</v>
      </c>
      <c r="H143" s="22">
        <f>H144</f>
        <v>0</v>
      </c>
      <c r="I143" s="22">
        <f>I144</f>
        <v>0</v>
      </c>
      <c r="J143" s="22">
        <f>J144</f>
        <v>0</v>
      </c>
      <c r="K143" s="22">
        <f t="shared" ref="K143:Q143" si="60">K144</f>
        <v>0</v>
      </c>
      <c r="L143" s="22">
        <f t="shared" si="60"/>
        <v>0</v>
      </c>
      <c r="M143" s="22">
        <f t="shared" si="60"/>
        <v>0</v>
      </c>
      <c r="N143" s="22">
        <f t="shared" si="60"/>
        <v>0</v>
      </c>
      <c r="O143" s="22">
        <f t="shared" si="60"/>
        <v>550</v>
      </c>
      <c r="P143" s="22">
        <f t="shared" si="60"/>
        <v>-409.72037999999998</v>
      </c>
      <c r="Q143" s="22">
        <f t="shared" si="60"/>
        <v>140.27961999999999</v>
      </c>
    </row>
    <row r="144" spans="1:17" ht="51" hidden="1">
      <c r="A144" s="80" t="s">
        <v>157</v>
      </c>
      <c r="B144" s="49" t="s">
        <v>30</v>
      </c>
      <c r="C144" s="49" t="s">
        <v>127</v>
      </c>
      <c r="D144" s="49" t="s">
        <v>156</v>
      </c>
      <c r="E144" s="49" t="s">
        <v>158</v>
      </c>
      <c r="F144" s="49"/>
      <c r="G144" s="81">
        <f>G145+G147+G149</f>
        <v>550</v>
      </c>
      <c r="H144" s="81">
        <f>H145+H147+H149</f>
        <v>0</v>
      </c>
      <c r="I144" s="81">
        <f>I145+I147+I149</f>
        <v>0</v>
      </c>
      <c r="J144" s="81">
        <f>J145+J147+J149</f>
        <v>0</v>
      </c>
      <c r="K144" s="81">
        <f t="shared" ref="K144:Q144" si="61">K145+K147+K149</f>
        <v>0</v>
      </c>
      <c r="L144" s="81">
        <f t="shared" si="61"/>
        <v>0</v>
      </c>
      <c r="M144" s="81">
        <f t="shared" si="61"/>
        <v>0</v>
      </c>
      <c r="N144" s="81">
        <f t="shared" si="61"/>
        <v>0</v>
      </c>
      <c r="O144" s="81">
        <f t="shared" si="61"/>
        <v>550</v>
      </c>
      <c r="P144" s="81">
        <f t="shared" si="61"/>
        <v>-409.72037999999998</v>
      </c>
      <c r="Q144" s="81">
        <f t="shared" si="61"/>
        <v>140.27961999999999</v>
      </c>
    </row>
    <row r="145" spans="1:17" ht="38.25" hidden="1">
      <c r="A145" s="35" t="s">
        <v>159</v>
      </c>
      <c r="B145" s="18" t="s">
        <v>30</v>
      </c>
      <c r="C145" s="18" t="s">
        <v>127</v>
      </c>
      <c r="D145" s="18" t="s">
        <v>156</v>
      </c>
      <c r="E145" s="18" t="s">
        <v>160</v>
      </c>
      <c r="F145" s="18"/>
      <c r="G145" s="19">
        <f>G146</f>
        <v>50</v>
      </c>
      <c r="H145" s="29"/>
      <c r="I145" s="30"/>
      <c r="J145" s="30"/>
      <c r="K145" s="30"/>
      <c r="L145" s="30"/>
      <c r="M145" s="30"/>
      <c r="N145" s="30">
        <f>N146</f>
        <v>0</v>
      </c>
      <c r="O145" s="30">
        <f t="shared" ref="O145:Q145" si="62">O146</f>
        <v>50</v>
      </c>
      <c r="P145" s="30">
        <f t="shared" si="62"/>
        <v>-5.4879999999999995</v>
      </c>
      <c r="Q145" s="30">
        <f t="shared" si="62"/>
        <v>44.512</v>
      </c>
    </row>
    <row r="146" spans="1:17" hidden="1">
      <c r="A146" s="31" t="s">
        <v>46</v>
      </c>
      <c r="B146" s="18" t="s">
        <v>30</v>
      </c>
      <c r="C146" s="18" t="s">
        <v>127</v>
      </c>
      <c r="D146" s="18" t="s">
        <v>156</v>
      </c>
      <c r="E146" s="18" t="s">
        <v>160</v>
      </c>
      <c r="F146" s="18" t="s">
        <v>47</v>
      </c>
      <c r="G146" s="19">
        <v>50</v>
      </c>
      <c r="H146" s="29"/>
      <c r="I146" s="30"/>
      <c r="J146" s="30"/>
      <c r="K146" s="30"/>
      <c r="L146" s="30"/>
      <c r="M146" s="30"/>
      <c r="N146" s="30"/>
      <c r="O146" s="298">
        <f t="shared" si="35"/>
        <v>50</v>
      </c>
      <c r="P146" s="287">
        <f>Q146-O146</f>
        <v>-5.4879999999999995</v>
      </c>
      <c r="Q146" s="8">
        <v>44.512</v>
      </c>
    </row>
    <row r="147" spans="1:17" ht="25.5" hidden="1">
      <c r="A147" s="40" t="s">
        <v>161</v>
      </c>
      <c r="B147" s="27" t="s">
        <v>30</v>
      </c>
      <c r="C147" s="27" t="s">
        <v>127</v>
      </c>
      <c r="D147" s="27" t="s">
        <v>156</v>
      </c>
      <c r="E147" s="27" t="s">
        <v>162</v>
      </c>
      <c r="F147" s="27"/>
      <c r="G147" s="28">
        <f>G148</f>
        <v>500</v>
      </c>
      <c r="H147" s="29"/>
      <c r="I147" s="30">
        <f>I148</f>
        <v>-95.768000000000001</v>
      </c>
      <c r="J147" s="30"/>
      <c r="K147" s="30"/>
      <c r="L147" s="30"/>
      <c r="M147" s="30"/>
      <c r="N147" s="30">
        <f>N148</f>
        <v>0</v>
      </c>
      <c r="O147" s="30">
        <f t="shared" ref="O147:Q147" si="63">O148</f>
        <v>404.23199999999997</v>
      </c>
      <c r="P147" s="30">
        <f t="shared" si="63"/>
        <v>-404.23199999999997</v>
      </c>
      <c r="Q147" s="30">
        <f t="shared" si="63"/>
        <v>0</v>
      </c>
    </row>
    <row r="148" spans="1:17" hidden="1">
      <c r="A148" s="31" t="s">
        <v>46</v>
      </c>
      <c r="B148" s="27" t="s">
        <v>30</v>
      </c>
      <c r="C148" s="27" t="s">
        <v>127</v>
      </c>
      <c r="D148" s="27" t="s">
        <v>156</v>
      </c>
      <c r="E148" s="27" t="s">
        <v>162</v>
      </c>
      <c r="F148" s="27" t="s">
        <v>47</v>
      </c>
      <c r="G148" s="28">
        <v>500</v>
      </c>
      <c r="H148" s="29"/>
      <c r="I148" s="30">
        <v>-95.768000000000001</v>
      </c>
      <c r="J148" s="30"/>
      <c r="K148" s="30"/>
      <c r="L148" s="30"/>
      <c r="M148" s="30"/>
      <c r="N148" s="30"/>
      <c r="O148" s="298">
        <f t="shared" si="35"/>
        <v>404.23199999999997</v>
      </c>
      <c r="P148" s="287">
        <f>Q148-O148</f>
        <v>-404.23199999999997</v>
      </c>
      <c r="Q148" s="8">
        <v>0</v>
      </c>
    </row>
    <row r="149" spans="1:17" s="23" customFormat="1" ht="25.5" hidden="1">
      <c r="A149" s="52" t="s">
        <v>163</v>
      </c>
      <c r="B149" s="21" t="s">
        <v>30</v>
      </c>
      <c r="C149" s="21" t="s">
        <v>127</v>
      </c>
      <c r="D149" s="21" t="s">
        <v>156</v>
      </c>
      <c r="E149" s="21" t="s">
        <v>164</v>
      </c>
      <c r="F149" s="21"/>
      <c r="G149" s="22">
        <f>G150</f>
        <v>0</v>
      </c>
      <c r="H149" s="22">
        <f>H150</f>
        <v>0</v>
      </c>
      <c r="I149" s="22">
        <f>I150</f>
        <v>95.768000000000001</v>
      </c>
      <c r="J149" s="22"/>
      <c r="K149" s="142"/>
      <c r="L149" s="142"/>
      <c r="M149" s="142"/>
      <c r="N149" s="142">
        <f>N150</f>
        <v>0</v>
      </c>
      <c r="O149" s="142">
        <f t="shared" ref="O149:Q149" si="64">O150</f>
        <v>95.768000000000001</v>
      </c>
      <c r="P149" s="142">
        <f t="shared" si="64"/>
        <v>-3.8000000000693035E-4</v>
      </c>
      <c r="Q149" s="142">
        <f t="shared" si="64"/>
        <v>95.767619999999994</v>
      </c>
    </row>
    <row r="150" spans="1:17" hidden="1">
      <c r="A150" s="710" t="s">
        <v>46</v>
      </c>
      <c r="B150" s="711" t="s">
        <v>30</v>
      </c>
      <c r="C150" s="711" t="s">
        <v>127</v>
      </c>
      <c r="D150" s="711" t="s">
        <v>156</v>
      </c>
      <c r="E150" s="711" t="s">
        <v>164</v>
      </c>
      <c r="F150" s="711" t="s">
        <v>47</v>
      </c>
      <c r="G150" s="712"/>
      <c r="H150" s="713"/>
      <c r="I150" s="714">
        <v>95.768000000000001</v>
      </c>
      <c r="J150" s="714"/>
      <c r="K150" s="714"/>
      <c r="L150" s="714"/>
      <c r="M150" s="714"/>
      <c r="N150" s="30"/>
      <c r="O150" s="298">
        <f t="shared" si="35"/>
        <v>95.768000000000001</v>
      </c>
      <c r="P150" s="715">
        <f>Q150-O150</f>
        <v>-3.8000000000693035E-4</v>
      </c>
      <c r="Q150" s="709">
        <v>95.767619999999994</v>
      </c>
    </row>
    <row r="151" spans="1:17" ht="13.5" thickBot="1">
      <c r="A151" s="523" t="s">
        <v>165</v>
      </c>
      <c r="B151" s="524"/>
      <c r="C151" s="524" t="s">
        <v>41</v>
      </c>
      <c r="D151" s="524"/>
      <c r="E151" s="524"/>
      <c r="F151" s="524"/>
      <c r="G151" s="525">
        <f>G207</f>
        <v>5000</v>
      </c>
      <c r="H151" s="525">
        <f t="shared" ref="H151:Q151" si="65">H207</f>
        <v>0</v>
      </c>
      <c r="I151" s="525">
        <f t="shared" si="65"/>
        <v>5055</v>
      </c>
      <c r="J151" s="525">
        <f t="shared" si="65"/>
        <v>0</v>
      </c>
      <c r="K151" s="525">
        <f t="shared" si="65"/>
        <v>0</v>
      </c>
      <c r="L151" s="525">
        <f t="shared" si="65"/>
        <v>5600</v>
      </c>
      <c r="M151" s="526">
        <f t="shared" si="65"/>
        <v>0</v>
      </c>
      <c r="N151" s="693">
        <f t="shared" si="65"/>
        <v>0</v>
      </c>
      <c r="O151" s="282">
        <f t="shared" si="65"/>
        <v>15655</v>
      </c>
      <c r="P151" s="527">
        <f t="shared" si="65"/>
        <v>0</v>
      </c>
      <c r="Q151" s="526">
        <f t="shared" si="65"/>
        <v>15655</v>
      </c>
    </row>
    <row r="152" spans="1:17" hidden="1">
      <c r="A152" s="429" t="s">
        <v>166</v>
      </c>
      <c r="B152" s="430"/>
      <c r="C152" s="430" t="s">
        <v>41</v>
      </c>
      <c r="D152" s="430" t="s">
        <v>25</v>
      </c>
      <c r="E152" s="430"/>
      <c r="F152" s="430"/>
      <c r="G152" s="431">
        <f>G153+G158</f>
        <v>1077.2</v>
      </c>
      <c r="H152" s="431">
        <f>H153+H158</f>
        <v>0</v>
      </c>
      <c r="I152" s="431">
        <f>I153+I158</f>
        <v>0</v>
      </c>
      <c r="J152" s="431">
        <f>J153+J158</f>
        <v>59.603000000000002</v>
      </c>
      <c r="K152" s="431">
        <f t="shared" ref="K152:Q152" si="66">K153+K158</f>
        <v>0</v>
      </c>
      <c r="L152" s="431">
        <f t="shared" si="66"/>
        <v>23.6404</v>
      </c>
      <c r="M152" s="431">
        <f t="shared" si="66"/>
        <v>0</v>
      </c>
      <c r="N152" s="22">
        <f t="shared" si="66"/>
        <v>0</v>
      </c>
      <c r="O152" s="22">
        <f t="shared" si="66"/>
        <v>1160.4433999999999</v>
      </c>
      <c r="P152" s="431">
        <f t="shared" si="66"/>
        <v>56.094600000000092</v>
      </c>
      <c r="Q152" s="431">
        <f t="shared" si="66"/>
        <v>1216.5380000000002</v>
      </c>
    </row>
    <row r="153" spans="1:17" s="34" customFormat="1" ht="38.25" hidden="1">
      <c r="A153" s="62" t="s">
        <v>167</v>
      </c>
      <c r="B153" s="15" t="s">
        <v>30</v>
      </c>
      <c r="C153" s="15" t="s">
        <v>41</v>
      </c>
      <c r="D153" s="15" t="s">
        <v>25</v>
      </c>
      <c r="E153" s="15" t="s">
        <v>168</v>
      </c>
      <c r="F153" s="15"/>
      <c r="G153" s="16">
        <f>G157+G154+G155+G156</f>
        <v>1077.2</v>
      </c>
      <c r="H153" s="16">
        <f>H157+H154+H155+H156</f>
        <v>0</v>
      </c>
      <c r="I153" s="16">
        <f>I157+I154+I155+I156</f>
        <v>0</v>
      </c>
      <c r="J153" s="16">
        <f>J157+J154+J155+J156</f>
        <v>59.603000000000002</v>
      </c>
      <c r="K153" s="16">
        <f t="shared" ref="K153:Q153" si="67">K157+K154+K155+K156</f>
        <v>0</v>
      </c>
      <c r="L153" s="16">
        <f t="shared" si="67"/>
        <v>23.6404</v>
      </c>
      <c r="M153" s="16">
        <f t="shared" si="67"/>
        <v>0</v>
      </c>
      <c r="N153" s="16">
        <f t="shared" si="67"/>
        <v>0</v>
      </c>
      <c r="O153" s="16">
        <f t="shared" si="67"/>
        <v>1160.4433999999999</v>
      </c>
      <c r="P153" s="16">
        <f t="shared" si="67"/>
        <v>56.094600000000092</v>
      </c>
      <c r="Q153" s="16">
        <f t="shared" si="67"/>
        <v>1216.5380000000002</v>
      </c>
    </row>
    <row r="154" spans="1:17" hidden="1">
      <c r="A154" s="17" t="s">
        <v>33</v>
      </c>
      <c r="B154" s="27" t="s">
        <v>30</v>
      </c>
      <c r="C154" s="27" t="s">
        <v>41</v>
      </c>
      <c r="D154" s="27" t="s">
        <v>25</v>
      </c>
      <c r="E154" s="27" t="s">
        <v>168</v>
      </c>
      <c r="F154" s="27" t="s">
        <v>34</v>
      </c>
      <c r="G154" s="28">
        <v>925.6</v>
      </c>
      <c r="H154" s="29"/>
      <c r="I154" s="30"/>
      <c r="J154" s="30">
        <v>59.603000000000002</v>
      </c>
      <c r="K154" s="30"/>
      <c r="L154" s="30">
        <v>23.6404</v>
      </c>
      <c r="M154" s="30"/>
      <c r="N154" s="30"/>
      <c r="O154" s="298">
        <f t="shared" si="35"/>
        <v>1008.8434</v>
      </c>
      <c r="P154" s="287">
        <f>Q154-O154</f>
        <v>-27.344319999999925</v>
      </c>
      <c r="Q154" s="8">
        <v>981.49908000000005</v>
      </c>
    </row>
    <row r="155" spans="1:17" hidden="1">
      <c r="A155" s="31" t="s">
        <v>38</v>
      </c>
      <c r="B155" s="27" t="s">
        <v>30</v>
      </c>
      <c r="C155" s="27" t="s">
        <v>41</v>
      </c>
      <c r="D155" s="27" t="s">
        <v>25</v>
      </c>
      <c r="E155" s="27" t="s">
        <v>168</v>
      </c>
      <c r="F155" s="27" t="s">
        <v>39</v>
      </c>
      <c r="G155" s="28">
        <v>87.8</v>
      </c>
      <c r="H155" s="29"/>
      <c r="I155" s="30"/>
      <c r="J155" s="30"/>
      <c r="K155" s="30"/>
      <c r="L155" s="30">
        <v>-40</v>
      </c>
      <c r="M155" s="30"/>
      <c r="N155" s="30"/>
      <c r="O155" s="298">
        <f t="shared" si="35"/>
        <v>47.8</v>
      </c>
      <c r="P155" s="287">
        <f t="shared" ref="P155:P157" si="68">Q155-O155</f>
        <v>-46.4</v>
      </c>
      <c r="Q155" s="8">
        <v>1.4</v>
      </c>
    </row>
    <row r="156" spans="1:17" ht="25.5" hidden="1">
      <c r="A156" s="31" t="s">
        <v>44</v>
      </c>
      <c r="B156" s="27" t="s">
        <v>30</v>
      </c>
      <c r="C156" s="27" t="s">
        <v>41</v>
      </c>
      <c r="D156" s="27" t="s">
        <v>25</v>
      </c>
      <c r="E156" s="27" t="s">
        <v>168</v>
      </c>
      <c r="F156" s="27" t="s">
        <v>45</v>
      </c>
      <c r="G156" s="28">
        <v>17</v>
      </c>
      <c r="H156" s="29"/>
      <c r="I156" s="30"/>
      <c r="J156" s="30"/>
      <c r="K156" s="30"/>
      <c r="L156" s="30">
        <v>10</v>
      </c>
      <c r="M156" s="30"/>
      <c r="N156" s="30"/>
      <c r="O156" s="298">
        <f t="shared" si="35"/>
        <v>27</v>
      </c>
      <c r="P156" s="287">
        <f t="shared" si="68"/>
        <v>42</v>
      </c>
      <c r="Q156" s="8">
        <v>69</v>
      </c>
    </row>
    <row r="157" spans="1:17" hidden="1">
      <c r="A157" s="31" t="s">
        <v>46</v>
      </c>
      <c r="B157" s="27" t="s">
        <v>30</v>
      </c>
      <c r="C157" s="27" t="s">
        <v>41</v>
      </c>
      <c r="D157" s="27" t="s">
        <v>25</v>
      </c>
      <c r="E157" s="27" t="s">
        <v>168</v>
      </c>
      <c r="F157" s="27" t="s">
        <v>47</v>
      </c>
      <c r="G157" s="28">
        <v>46.8</v>
      </c>
      <c r="H157" s="29"/>
      <c r="I157" s="30"/>
      <c r="J157" s="30"/>
      <c r="K157" s="30"/>
      <c r="L157" s="30">
        <v>30</v>
      </c>
      <c r="M157" s="30"/>
      <c r="N157" s="30"/>
      <c r="O157" s="298">
        <f t="shared" si="35"/>
        <v>76.8</v>
      </c>
      <c r="P157" s="287">
        <f t="shared" si="68"/>
        <v>87.838920000000016</v>
      </c>
      <c r="Q157" s="8">
        <v>164.63892000000001</v>
      </c>
    </row>
    <row r="158" spans="1:17" s="34" customFormat="1" ht="38.25" hidden="1">
      <c r="A158" s="20" t="s">
        <v>169</v>
      </c>
      <c r="B158" s="21" t="s">
        <v>30</v>
      </c>
      <c r="C158" s="21" t="s">
        <v>41</v>
      </c>
      <c r="D158" s="21" t="s">
        <v>25</v>
      </c>
      <c r="E158" s="21" t="s">
        <v>170</v>
      </c>
      <c r="F158" s="21"/>
      <c r="G158" s="22">
        <f>G159</f>
        <v>0</v>
      </c>
      <c r="H158" s="63"/>
      <c r="I158" s="64"/>
      <c r="J158" s="64"/>
      <c r="K158" s="64"/>
      <c r="L158" s="64"/>
      <c r="M158" s="64"/>
      <c r="N158" s="64">
        <f>N159</f>
        <v>0</v>
      </c>
      <c r="O158" s="64">
        <f t="shared" ref="O158:Q158" si="69">O159</f>
        <v>0</v>
      </c>
      <c r="P158" s="64">
        <f t="shared" si="69"/>
        <v>0</v>
      </c>
      <c r="Q158" s="64">
        <f t="shared" si="69"/>
        <v>0</v>
      </c>
    </row>
    <row r="159" spans="1:17" hidden="1">
      <c r="A159" s="31" t="s">
        <v>46</v>
      </c>
      <c r="B159" s="27" t="s">
        <v>30</v>
      </c>
      <c r="C159" s="27" t="s">
        <v>41</v>
      </c>
      <c r="D159" s="27" t="s">
        <v>25</v>
      </c>
      <c r="E159" s="27" t="s">
        <v>170</v>
      </c>
      <c r="F159" s="27" t="s">
        <v>47</v>
      </c>
      <c r="G159" s="28"/>
      <c r="H159" s="29"/>
      <c r="I159" s="30"/>
      <c r="J159" s="30"/>
      <c r="K159" s="30"/>
      <c r="L159" s="30"/>
      <c r="M159" s="30"/>
      <c r="N159" s="30"/>
      <c r="O159" s="298">
        <f t="shared" ref="O159:O223" si="70">I159+H159+G159+J159+K159+L159+M159+N159</f>
        <v>0</v>
      </c>
      <c r="P159" s="287">
        <f>Q159-O159</f>
        <v>0</v>
      </c>
      <c r="Q159" s="8">
        <v>0</v>
      </c>
    </row>
    <row r="160" spans="1:17" hidden="1">
      <c r="A160" s="79" t="s">
        <v>171</v>
      </c>
      <c r="B160" s="21"/>
      <c r="C160" s="21" t="s">
        <v>41</v>
      </c>
      <c r="D160" s="21" t="s">
        <v>52</v>
      </c>
      <c r="E160" s="21"/>
      <c r="F160" s="21"/>
      <c r="G160" s="22">
        <f>G176+G180+G182+G184+G186+G188+G192+G195+G202+G190+G161+G178</f>
        <v>49020.700000000004</v>
      </c>
      <c r="H160" s="22">
        <f>H176+H180+H182+H184+H186+H188+H192+H195+H202+H190+H161+H178</f>
        <v>1170.7524000000001</v>
      </c>
      <c r="I160" s="22">
        <f>I176+I180+I182+I184+I186+I188+I192+I195+I202+I190+I161+I178</f>
        <v>80.95</v>
      </c>
      <c r="J160" s="22">
        <f>J176+J180+J182+J184+J186+J188+J192+J195+J202+J190+J161+J178</f>
        <v>416.4</v>
      </c>
      <c r="K160" s="22">
        <f t="shared" ref="K160:Q160" si="71">K176+K180+K182+K184+K186+K188+K192+K195+K202+K190+K161+K178</f>
        <v>0</v>
      </c>
      <c r="L160" s="22">
        <f t="shared" si="71"/>
        <v>-1400</v>
      </c>
      <c r="M160" s="22">
        <f t="shared" si="71"/>
        <v>0</v>
      </c>
      <c r="N160" s="22">
        <f t="shared" si="71"/>
        <v>0</v>
      </c>
      <c r="O160" s="22">
        <f t="shared" si="71"/>
        <v>49288.802399999993</v>
      </c>
      <c r="P160" s="22">
        <f t="shared" si="71"/>
        <v>2624.6051200000002</v>
      </c>
      <c r="Q160" s="22">
        <f t="shared" si="71"/>
        <v>51913.407520000001</v>
      </c>
    </row>
    <row r="161" spans="1:17" ht="25.5" hidden="1">
      <c r="A161" s="80" t="s">
        <v>172</v>
      </c>
      <c r="B161" s="49" t="s">
        <v>30</v>
      </c>
      <c r="C161" s="49" t="s">
        <v>41</v>
      </c>
      <c r="D161" s="49" t="s">
        <v>52</v>
      </c>
      <c r="E161" s="49" t="s">
        <v>173</v>
      </c>
      <c r="F161" s="49"/>
      <c r="G161" s="81">
        <f>G162+G164+G166+G168+G170+G172+G174</f>
        <v>2300</v>
      </c>
      <c r="H161" s="81">
        <f>H162+H164+H166+H168+H170+H172+H174</f>
        <v>650</v>
      </c>
      <c r="I161" s="81">
        <f>I162+I164+I166+I168+I170+I172+I174</f>
        <v>81.45</v>
      </c>
      <c r="J161" s="81">
        <f>J162+J164+J166+J168+J170+J172+J174</f>
        <v>0</v>
      </c>
      <c r="K161" s="81">
        <f t="shared" ref="K161:Q161" si="72">K162+K164+K166+K168+K170+K172+K174</f>
        <v>0</v>
      </c>
      <c r="L161" s="81">
        <f t="shared" si="72"/>
        <v>-1400</v>
      </c>
      <c r="M161" s="81">
        <f t="shared" si="72"/>
        <v>0</v>
      </c>
      <c r="N161" s="81">
        <f t="shared" si="72"/>
        <v>0</v>
      </c>
      <c r="O161" s="81">
        <f t="shared" si="72"/>
        <v>1631.45</v>
      </c>
      <c r="P161" s="81">
        <f t="shared" si="72"/>
        <v>-241.45</v>
      </c>
      <c r="Q161" s="81">
        <f t="shared" si="72"/>
        <v>1390</v>
      </c>
    </row>
    <row r="162" spans="1:17" s="23" customFormat="1" ht="38.25" hidden="1">
      <c r="A162" s="79" t="s">
        <v>174</v>
      </c>
      <c r="B162" s="21" t="s">
        <v>30</v>
      </c>
      <c r="C162" s="21" t="s">
        <v>41</v>
      </c>
      <c r="D162" s="21" t="s">
        <v>52</v>
      </c>
      <c r="E162" s="21" t="s">
        <v>175</v>
      </c>
      <c r="F162" s="21"/>
      <c r="G162" s="22">
        <f>G163</f>
        <v>1000</v>
      </c>
      <c r="H162" s="22">
        <f>H163</f>
        <v>0</v>
      </c>
      <c r="I162" s="22">
        <f>I163</f>
        <v>0</v>
      </c>
      <c r="J162" s="22">
        <f>J163</f>
        <v>0</v>
      </c>
      <c r="K162" s="22">
        <f t="shared" ref="K162:Q162" si="73">K163</f>
        <v>0</v>
      </c>
      <c r="L162" s="22">
        <f t="shared" si="73"/>
        <v>-1000</v>
      </c>
      <c r="M162" s="22">
        <f t="shared" si="73"/>
        <v>0</v>
      </c>
      <c r="N162" s="22">
        <f t="shared" si="73"/>
        <v>0</v>
      </c>
      <c r="O162" s="22">
        <f t="shared" si="73"/>
        <v>0</v>
      </c>
      <c r="P162" s="22">
        <f t="shared" si="73"/>
        <v>0</v>
      </c>
      <c r="Q162" s="22">
        <f t="shared" si="73"/>
        <v>0</v>
      </c>
    </row>
    <row r="163" spans="1:17" ht="38.25" hidden="1">
      <c r="A163" s="31" t="s">
        <v>176</v>
      </c>
      <c r="B163" s="27" t="s">
        <v>30</v>
      </c>
      <c r="C163" s="27" t="s">
        <v>41</v>
      </c>
      <c r="D163" s="27" t="s">
        <v>52</v>
      </c>
      <c r="E163" s="27" t="s">
        <v>175</v>
      </c>
      <c r="F163" s="27" t="s">
        <v>177</v>
      </c>
      <c r="G163" s="28">
        <v>1000</v>
      </c>
      <c r="H163" s="29"/>
      <c r="I163" s="30"/>
      <c r="J163" s="30"/>
      <c r="K163" s="30"/>
      <c r="L163" s="30">
        <v>-1000</v>
      </c>
      <c r="M163" s="30"/>
      <c r="N163" s="30"/>
      <c r="O163" s="298">
        <f t="shared" si="70"/>
        <v>0</v>
      </c>
      <c r="P163" s="287">
        <f>Q163-O163</f>
        <v>0</v>
      </c>
      <c r="Q163" s="8">
        <v>0</v>
      </c>
    </row>
    <row r="164" spans="1:17" s="23" customFormat="1" hidden="1">
      <c r="A164" s="79" t="s">
        <v>178</v>
      </c>
      <c r="B164" s="21" t="s">
        <v>30</v>
      </c>
      <c r="C164" s="21" t="s">
        <v>41</v>
      </c>
      <c r="D164" s="21" t="s">
        <v>52</v>
      </c>
      <c r="E164" s="21" t="s">
        <v>179</v>
      </c>
      <c r="F164" s="21"/>
      <c r="G164" s="22">
        <f>G165</f>
        <v>300</v>
      </c>
      <c r="H164" s="22">
        <f>H165</f>
        <v>0</v>
      </c>
      <c r="I164" s="22">
        <f>I165</f>
        <v>0</v>
      </c>
      <c r="J164" s="22">
        <f>J165</f>
        <v>0</v>
      </c>
      <c r="K164" s="22">
        <f t="shared" ref="K164:Q164" si="74">K165</f>
        <v>0</v>
      </c>
      <c r="L164" s="22">
        <f t="shared" si="74"/>
        <v>0</v>
      </c>
      <c r="M164" s="22">
        <f t="shared" si="74"/>
        <v>0</v>
      </c>
      <c r="N164" s="22">
        <f t="shared" si="74"/>
        <v>0</v>
      </c>
      <c r="O164" s="22">
        <f t="shared" si="74"/>
        <v>300</v>
      </c>
      <c r="P164" s="22">
        <f t="shared" si="74"/>
        <v>0</v>
      </c>
      <c r="Q164" s="22">
        <f t="shared" si="74"/>
        <v>300</v>
      </c>
    </row>
    <row r="165" spans="1:17" ht="38.25" hidden="1">
      <c r="A165" s="31" t="s">
        <v>176</v>
      </c>
      <c r="B165" s="27" t="s">
        <v>30</v>
      </c>
      <c r="C165" s="27" t="s">
        <v>41</v>
      </c>
      <c r="D165" s="27" t="s">
        <v>52</v>
      </c>
      <c r="E165" s="27" t="s">
        <v>179</v>
      </c>
      <c r="F165" s="27" t="s">
        <v>177</v>
      </c>
      <c r="G165" s="28">
        <v>300</v>
      </c>
      <c r="H165" s="29"/>
      <c r="I165" s="30"/>
      <c r="J165" s="30"/>
      <c r="K165" s="30"/>
      <c r="L165" s="30"/>
      <c r="M165" s="30"/>
      <c r="N165" s="30"/>
      <c r="O165" s="298">
        <f t="shared" si="70"/>
        <v>300</v>
      </c>
      <c r="P165" s="287">
        <f>Q165-O165</f>
        <v>0</v>
      </c>
      <c r="Q165" s="8">
        <v>300</v>
      </c>
    </row>
    <row r="166" spans="1:17" s="23" customFormat="1" hidden="1">
      <c r="A166" s="79" t="s">
        <v>180</v>
      </c>
      <c r="B166" s="21" t="s">
        <v>30</v>
      </c>
      <c r="C166" s="21" t="s">
        <v>41</v>
      </c>
      <c r="D166" s="21" t="s">
        <v>52</v>
      </c>
      <c r="E166" s="21" t="s">
        <v>181</v>
      </c>
      <c r="F166" s="21"/>
      <c r="G166" s="22">
        <f>G167</f>
        <v>300</v>
      </c>
      <c r="H166" s="22">
        <f>H167</f>
        <v>0</v>
      </c>
      <c r="I166" s="22">
        <f>I167</f>
        <v>0</v>
      </c>
      <c r="J166" s="22">
        <f>J167</f>
        <v>0</v>
      </c>
      <c r="K166" s="22">
        <f t="shared" ref="K166:Q166" si="75">K167</f>
        <v>0</v>
      </c>
      <c r="L166" s="22">
        <f t="shared" si="75"/>
        <v>0</v>
      </c>
      <c r="M166" s="22">
        <f t="shared" si="75"/>
        <v>0</v>
      </c>
      <c r="N166" s="22">
        <f t="shared" si="75"/>
        <v>0</v>
      </c>
      <c r="O166" s="22">
        <f t="shared" si="75"/>
        <v>300</v>
      </c>
      <c r="P166" s="22">
        <f t="shared" si="75"/>
        <v>0</v>
      </c>
      <c r="Q166" s="22">
        <f t="shared" si="75"/>
        <v>300</v>
      </c>
    </row>
    <row r="167" spans="1:17" ht="38.25" hidden="1">
      <c r="A167" s="31" t="s">
        <v>176</v>
      </c>
      <c r="B167" s="27" t="s">
        <v>30</v>
      </c>
      <c r="C167" s="27" t="s">
        <v>41</v>
      </c>
      <c r="D167" s="27" t="s">
        <v>52</v>
      </c>
      <c r="E167" s="27" t="s">
        <v>181</v>
      </c>
      <c r="F167" s="27" t="s">
        <v>177</v>
      </c>
      <c r="G167" s="28">
        <v>300</v>
      </c>
      <c r="H167" s="29"/>
      <c r="I167" s="30"/>
      <c r="J167" s="30"/>
      <c r="K167" s="30"/>
      <c r="L167" s="30"/>
      <c r="M167" s="30"/>
      <c r="N167" s="30"/>
      <c r="O167" s="298">
        <f t="shared" si="70"/>
        <v>300</v>
      </c>
      <c r="P167" s="287">
        <f>Q167-O167</f>
        <v>0</v>
      </c>
      <c r="Q167" s="8">
        <v>300</v>
      </c>
    </row>
    <row r="168" spans="1:17" s="23" customFormat="1" hidden="1">
      <c r="A168" s="79" t="s">
        <v>182</v>
      </c>
      <c r="B168" s="21" t="s">
        <v>30</v>
      </c>
      <c r="C168" s="21" t="s">
        <v>41</v>
      </c>
      <c r="D168" s="21" t="s">
        <v>52</v>
      </c>
      <c r="E168" s="21" t="s">
        <v>183</v>
      </c>
      <c r="F168" s="21"/>
      <c r="G168" s="22">
        <f>G169</f>
        <v>150</v>
      </c>
      <c r="H168" s="22">
        <f>H169</f>
        <v>0</v>
      </c>
      <c r="I168" s="22">
        <f>I169</f>
        <v>0</v>
      </c>
      <c r="J168" s="22">
        <f>J169</f>
        <v>0</v>
      </c>
      <c r="K168" s="22">
        <f t="shared" ref="K168:Q168" si="76">K169</f>
        <v>0</v>
      </c>
      <c r="L168" s="22">
        <f t="shared" si="76"/>
        <v>0</v>
      </c>
      <c r="M168" s="22">
        <f t="shared" si="76"/>
        <v>0</v>
      </c>
      <c r="N168" s="22">
        <f t="shared" si="76"/>
        <v>0</v>
      </c>
      <c r="O168" s="22">
        <f t="shared" si="76"/>
        <v>150</v>
      </c>
      <c r="P168" s="22">
        <f t="shared" si="76"/>
        <v>0</v>
      </c>
      <c r="Q168" s="22">
        <f t="shared" si="76"/>
        <v>150</v>
      </c>
    </row>
    <row r="169" spans="1:17" ht="38.25" hidden="1">
      <c r="A169" s="31" t="s">
        <v>176</v>
      </c>
      <c r="B169" s="27" t="s">
        <v>30</v>
      </c>
      <c r="C169" s="27" t="s">
        <v>41</v>
      </c>
      <c r="D169" s="27" t="s">
        <v>52</v>
      </c>
      <c r="E169" s="27" t="s">
        <v>183</v>
      </c>
      <c r="F169" s="27" t="s">
        <v>177</v>
      </c>
      <c r="G169" s="28">
        <v>150</v>
      </c>
      <c r="H169" s="29"/>
      <c r="I169" s="30"/>
      <c r="J169" s="30"/>
      <c r="K169" s="30"/>
      <c r="L169" s="30"/>
      <c r="M169" s="30"/>
      <c r="N169" s="30"/>
      <c r="O169" s="298">
        <f t="shared" si="70"/>
        <v>150</v>
      </c>
      <c r="P169" s="287">
        <f>Q169-O169</f>
        <v>0</v>
      </c>
      <c r="Q169" s="8">
        <v>150</v>
      </c>
    </row>
    <row r="170" spans="1:17" s="23" customFormat="1" hidden="1">
      <c r="A170" s="79" t="s">
        <v>184</v>
      </c>
      <c r="B170" s="21" t="s">
        <v>30</v>
      </c>
      <c r="C170" s="21" t="s">
        <v>41</v>
      </c>
      <c r="D170" s="21" t="s">
        <v>52</v>
      </c>
      <c r="E170" s="21" t="s">
        <v>185</v>
      </c>
      <c r="F170" s="21"/>
      <c r="G170" s="22">
        <f>G171</f>
        <v>550</v>
      </c>
      <c r="H170" s="22">
        <f>H171</f>
        <v>250</v>
      </c>
      <c r="I170" s="22">
        <f>I171</f>
        <v>0</v>
      </c>
      <c r="J170" s="22">
        <f>J171</f>
        <v>0</v>
      </c>
      <c r="K170" s="22">
        <f t="shared" ref="K170:Q170" si="77">K171</f>
        <v>0</v>
      </c>
      <c r="L170" s="22">
        <f t="shared" si="77"/>
        <v>0</v>
      </c>
      <c r="M170" s="22">
        <f t="shared" si="77"/>
        <v>0</v>
      </c>
      <c r="N170" s="22">
        <f t="shared" si="77"/>
        <v>0</v>
      </c>
      <c r="O170" s="22">
        <f t="shared" si="77"/>
        <v>800</v>
      </c>
      <c r="P170" s="22">
        <f t="shared" si="77"/>
        <v>-160</v>
      </c>
      <c r="Q170" s="22">
        <f t="shared" si="77"/>
        <v>640</v>
      </c>
    </row>
    <row r="171" spans="1:17" ht="38.25" hidden="1">
      <c r="A171" s="31" t="s">
        <v>176</v>
      </c>
      <c r="B171" s="27" t="s">
        <v>30</v>
      </c>
      <c r="C171" s="27" t="s">
        <v>41</v>
      </c>
      <c r="D171" s="27" t="s">
        <v>52</v>
      </c>
      <c r="E171" s="27" t="s">
        <v>185</v>
      </c>
      <c r="F171" s="27" t="s">
        <v>177</v>
      </c>
      <c r="G171" s="28">
        <v>550</v>
      </c>
      <c r="H171" s="29">
        <v>250</v>
      </c>
      <c r="I171" s="30"/>
      <c r="J171" s="30"/>
      <c r="K171" s="30"/>
      <c r="L171" s="30"/>
      <c r="M171" s="30"/>
      <c r="N171" s="30"/>
      <c r="O171" s="298">
        <f t="shared" si="70"/>
        <v>800</v>
      </c>
      <c r="P171" s="287">
        <f>Q171-O171</f>
        <v>-160</v>
      </c>
      <c r="Q171" s="8">
        <v>640</v>
      </c>
    </row>
    <row r="172" spans="1:17" s="23" customFormat="1" hidden="1">
      <c r="A172" s="52" t="s">
        <v>186</v>
      </c>
      <c r="B172" s="21" t="s">
        <v>30</v>
      </c>
      <c r="C172" s="21" t="s">
        <v>41</v>
      </c>
      <c r="D172" s="21" t="s">
        <v>52</v>
      </c>
      <c r="E172" s="21" t="s">
        <v>187</v>
      </c>
      <c r="F172" s="21"/>
      <c r="G172" s="22">
        <f>G173</f>
        <v>0</v>
      </c>
      <c r="H172" s="22">
        <f>H173</f>
        <v>400</v>
      </c>
      <c r="I172" s="22">
        <f>I173</f>
        <v>0</v>
      </c>
      <c r="J172" s="22">
        <f>J173</f>
        <v>0</v>
      </c>
      <c r="K172" s="22">
        <f t="shared" ref="K172:Q172" si="78">K173</f>
        <v>0</v>
      </c>
      <c r="L172" s="22">
        <f t="shared" si="78"/>
        <v>-400</v>
      </c>
      <c r="M172" s="22">
        <f t="shared" si="78"/>
        <v>0</v>
      </c>
      <c r="N172" s="22">
        <f t="shared" si="78"/>
        <v>0</v>
      </c>
      <c r="O172" s="22">
        <f t="shared" si="78"/>
        <v>0</v>
      </c>
      <c r="P172" s="22">
        <f t="shared" si="78"/>
        <v>0</v>
      </c>
      <c r="Q172" s="22">
        <f t="shared" si="78"/>
        <v>0</v>
      </c>
    </row>
    <row r="173" spans="1:17" ht="38.25" hidden="1">
      <c r="A173" s="31" t="s">
        <v>176</v>
      </c>
      <c r="B173" s="27" t="s">
        <v>30</v>
      </c>
      <c r="C173" s="27" t="s">
        <v>41</v>
      </c>
      <c r="D173" s="27" t="s">
        <v>52</v>
      </c>
      <c r="E173" s="27" t="s">
        <v>187</v>
      </c>
      <c r="F173" s="27" t="s">
        <v>177</v>
      </c>
      <c r="G173" s="28"/>
      <c r="H173" s="29">
        <v>400</v>
      </c>
      <c r="I173" s="30"/>
      <c r="J173" s="30"/>
      <c r="K173" s="30"/>
      <c r="L173" s="30">
        <v>-400</v>
      </c>
      <c r="M173" s="30"/>
      <c r="N173" s="30"/>
      <c r="O173" s="298">
        <f t="shared" si="70"/>
        <v>0</v>
      </c>
      <c r="P173" s="287">
        <f>Q173-O173</f>
        <v>0</v>
      </c>
      <c r="Q173" s="8">
        <v>0</v>
      </c>
    </row>
    <row r="174" spans="1:17" s="23" customFormat="1" hidden="1">
      <c r="A174" s="52" t="s">
        <v>188</v>
      </c>
      <c r="B174" s="21" t="s">
        <v>30</v>
      </c>
      <c r="C174" s="21" t="s">
        <v>41</v>
      </c>
      <c r="D174" s="21" t="s">
        <v>52</v>
      </c>
      <c r="E174" s="21" t="s">
        <v>189</v>
      </c>
      <c r="F174" s="21"/>
      <c r="G174" s="22">
        <f>G175</f>
        <v>0</v>
      </c>
      <c r="H174" s="22">
        <f>H175</f>
        <v>0</v>
      </c>
      <c r="I174" s="22">
        <f>I175</f>
        <v>81.45</v>
      </c>
      <c r="J174" s="22">
        <f>J175</f>
        <v>0</v>
      </c>
      <c r="K174" s="22">
        <f t="shared" ref="K174:Q174" si="79">K175</f>
        <v>0</v>
      </c>
      <c r="L174" s="22">
        <f t="shared" si="79"/>
        <v>0</v>
      </c>
      <c r="M174" s="22">
        <f t="shared" si="79"/>
        <v>0</v>
      </c>
      <c r="N174" s="22">
        <f t="shared" si="79"/>
        <v>0</v>
      </c>
      <c r="O174" s="22">
        <f t="shared" si="79"/>
        <v>81.45</v>
      </c>
      <c r="P174" s="22">
        <f t="shared" si="79"/>
        <v>-81.45</v>
      </c>
      <c r="Q174" s="22">
        <f t="shared" si="79"/>
        <v>0</v>
      </c>
    </row>
    <row r="175" spans="1:17" ht="38.25" hidden="1">
      <c r="A175" s="33" t="s">
        <v>190</v>
      </c>
      <c r="B175" s="27" t="s">
        <v>30</v>
      </c>
      <c r="C175" s="27" t="s">
        <v>41</v>
      </c>
      <c r="D175" s="27" t="s">
        <v>52</v>
      </c>
      <c r="E175" s="27" t="s">
        <v>189</v>
      </c>
      <c r="F175" s="27" t="s">
        <v>191</v>
      </c>
      <c r="G175" s="28"/>
      <c r="H175" s="29"/>
      <c r="I175" s="30">
        <v>81.45</v>
      </c>
      <c r="J175" s="30"/>
      <c r="K175" s="30"/>
      <c r="L175" s="30"/>
      <c r="M175" s="30"/>
      <c r="N175" s="30"/>
      <c r="O175" s="298">
        <f t="shared" si="70"/>
        <v>81.45</v>
      </c>
      <c r="P175" s="287">
        <f>Q175-O175</f>
        <v>-81.45</v>
      </c>
      <c r="Q175" s="8">
        <v>0</v>
      </c>
    </row>
    <row r="176" spans="1:17" s="34" customFormat="1" hidden="1">
      <c r="A176" s="82" t="s">
        <v>192</v>
      </c>
      <c r="B176" s="15" t="s">
        <v>30</v>
      </c>
      <c r="C176" s="15" t="s">
        <v>41</v>
      </c>
      <c r="D176" s="15" t="s">
        <v>52</v>
      </c>
      <c r="E176" s="15" t="s">
        <v>193</v>
      </c>
      <c r="F176" s="15"/>
      <c r="G176" s="16">
        <f>G177</f>
        <v>5800</v>
      </c>
      <c r="H176" s="16">
        <f>H177</f>
        <v>0</v>
      </c>
      <c r="I176" s="16">
        <f>I177</f>
        <v>0</v>
      </c>
      <c r="J176" s="16">
        <f>J177</f>
        <v>200</v>
      </c>
      <c r="K176" s="16">
        <f t="shared" ref="K176:Q176" si="80">K177</f>
        <v>0</v>
      </c>
      <c r="L176" s="16">
        <f t="shared" si="80"/>
        <v>0</v>
      </c>
      <c r="M176" s="16">
        <f t="shared" si="80"/>
        <v>0</v>
      </c>
      <c r="N176" s="16">
        <f t="shared" si="80"/>
        <v>0</v>
      </c>
      <c r="O176" s="16">
        <f t="shared" si="80"/>
        <v>6000</v>
      </c>
      <c r="P176" s="16">
        <f t="shared" si="80"/>
        <v>80</v>
      </c>
      <c r="Q176" s="16">
        <f t="shared" si="80"/>
        <v>6080</v>
      </c>
    </row>
    <row r="177" spans="1:17" ht="38.25" hidden="1">
      <c r="A177" s="31" t="s">
        <v>176</v>
      </c>
      <c r="B177" s="27" t="s">
        <v>30</v>
      </c>
      <c r="C177" s="27" t="s">
        <v>41</v>
      </c>
      <c r="D177" s="27" t="s">
        <v>52</v>
      </c>
      <c r="E177" s="27" t="s">
        <v>193</v>
      </c>
      <c r="F177" s="27" t="s">
        <v>177</v>
      </c>
      <c r="G177" s="28">
        <v>5800</v>
      </c>
      <c r="H177" s="29"/>
      <c r="I177" s="30"/>
      <c r="J177" s="30">
        <v>200</v>
      </c>
      <c r="K177" s="30"/>
      <c r="L177" s="30"/>
      <c r="M177" s="30"/>
      <c r="N177" s="30"/>
      <c r="O177" s="298">
        <f t="shared" si="70"/>
        <v>6000</v>
      </c>
      <c r="P177" s="287">
        <f>Q177-O177</f>
        <v>80</v>
      </c>
      <c r="Q177" s="8">
        <v>6080</v>
      </c>
    </row>
    <row r="178" spans="1:17" hidden="1">
      <c r="A178" s="83" t="s">
        <v>192</v>
      </c>
      <c r="B178" s="15" t="s">
        <v>30</v>
      </c>
      <c r="C178" s="15" t="s">
        <v>41</v>
      </c>
      <c r="D178" s="15" t="s">
        <v>52</v>
      </c>
      <c r="E178" s="15" t="s">
        <v>193</v>
      </c>
      <c r="F178" s="15"/>
      <c r="G178" s="16">
        <f>G179</f>
        <v>0</v>
      </c>
      <c r="H178" s="16">
        <f>H179</f>
        <v>2.3999999999999998E-3</v>
      </c>
      <c r="I178" s="16">
        <f>I179</f>
        <v>0</v>
      </c>
      <c r="J178" s="16">
        <f>J179</f>
        <v>0</v>
      </c>
      <c r="K178" s="16">
        <f t="shared" ref="K178:Q178" si="81">K179</f>
        <v>0</v>
      </c>
      <c r="L178" s="16">
        <f t="shared" si="81"/>
        <v>0</v>
      </c>
      <c r="M178" s="16">
        <f t="shared" si="81"/>
        <v>0</v>
      </c>
      <c r="N178" s="16">
        <f t="shared" si="81"/>
        <v>0</v>
      </c>
      <c r="O178" s="16">
        <f t="shared" si="81"/>
        <v>2.3999999999999998E-3</v>
      </c>
      <c r="P178" s="16">
        <f t="shared" si="81"/>
        <v>0</v>
      </c>
      <c r="Q178" s="16">
        <f t="shared" si="81"/>
        <v>2.3999999999999998E-3</v>
      </c>
    </row>
    <row r="179" spans="1:17" ht="38.25" hidden="1">
      <c r="A179" s="31" t="s">
        <v>176</v>
      </c>
      <c r="B179" s="21" t="s">
        <v>30</v>
      </c>
      <c r="C179" s="21" t="s">
        <v>41</v>
      </c>
      <c r="D179" s="21" t="s">
        <v>52</v>
      </c>
      <c r="E179" s="21" t="s">
        <v>193</v>
      </c>
      <c r="F179" s="18" t="s">
        <v>177</v>
      </c>
      <c r="G179" s="28"/>
      <c r="H179" s="29">
        <v>2.3999999999999998E-3</v>
      </c>
      <c r="I179" s="30"/>
      <c r="J179" s="30"/>
      <c r="K179" s="30"/>
      <c r="L179" s="30"/>
      <c r="M179" s="30"/>
      <c r="N179" s="30"/>
      <c r="O179" s="298">
        <f t="shared" si="70"/>
        <v>2.3999999999999998E-3</v>
      </c>
      <c r="P179" s="287">
        <f>Q179-O179</f>
        <v>0</v>
      </c>
      <c r="Q179" s="8">
        <v>2.3999999999999998E-3</v>
      </c>
    </row>
    <row r="180" spans="1:17" s="34" customFormat="1" hidden="1">
      <c r="A180" s="84" t="s">
        <v>194</v>
      </c>
      <c r="B180" s="15" t="s">
        <v>30</v>
      </c>
      <c r="C180" s="15" t="s">
        <v>41</v>
      </c>
      <c r="D180" s="15" t="s">
        <v>52</v>
      </c>
      <c r="E180" s="15" t="s">
        <v>195</v>
      </c>
      <c r="F180" s="15"/>
      <c r="G180" s="16">
        <f>G181</f>
        <v>554</v>
      </c>
      <c r="H180" s="16">
        <f>H181</f>
        <v>0</v>
      </c>
      <c r="I180" s="16">
        <f>I181</f>
        <v>0</v>
      </c>
      <c r="J180" s="16">
        <f>J181</f>
        <v>0</v>
      </c>
      <c r="K180" s="16">
        <f t="shared" ref="K180:Q180" si="82">K181</f>
        <v>0</v>
      </c>
      <c r="L180" s="16">
        <f t="shared" si="82"/>
        <v>0</v>
      </c>
      <c r="M180" s="16">
        <f t="shared" si="82"/>
        <v>0</v>
      </c>
      <c r="N180" s="16">
        <f t="shared" si="82"/>
        <v>0</v>
      </c>
      <c r="O180" s="16">
        <f t="shared" si="82"/>
        <v>554</v>
      </c>
      <c r="P180" s="16">
        <f t="shared" si="82"/>
        <v>248.18511999999998</v>
      </c>
      <c r="Q180" s="16">
        <f t="shared" si="82"/>
        <v>802.18511999999998</v>
      </c>
    </row>
    <row r="181" spans="1:17" ht="38.25" hidden="1">
      <c r="A181" s="31" t="s">
        <v>176</v>
      </c>
      <c r="B181" s="27" t="s">
        <v>30</v>
      </c>
      <c r="C181" s="27" t="s">
        <v>41</v>
      </c>
      <c r="D181" s="27" t="s">
        <v>52</v>
      </c>
      <c r="E181" s="27" t="s">
        <v>195</v>
      </c>
      <c r="F181" s="27" t="s">
        <v>177</v>
      </c>
      <c r="G181" s="28">
        <v>554</v>
      </c>
      <c r="H181" s="29"/>
      <c r="I181" s="30"/>
      <c r="J181" s="30"/>
      <c r="K181" s="30"/>
      <c r="L181" s="30"/>
      <c r="M181" s="30"/>
      <c r="N181" s="30"/>
      <c r="O181" s="298">
        <f t="shared" si="70"/>
        <v>554</v>
      </c>
      <c r="P181" s="287">
        <f>Q181-O181</f>
        <v>248.18511999999998</v>
      </c>
      <c r="Q181" s="8">
        <v>802.18511999999998</v>
      </c>
    </row>
    <row r="182" spans="1:17" s="34" customFormat="1" hidden="1">
      <c r="A182" s="84" t="s">
        <v>182</v>
      </c>
      <c r="B182" s="15" t="s">
        <v>30</v>
      </c>
      <c r="C182" s="15" t="s">
        <v>41</v>
      </c>
      <c r="D182" s="15" t="s">
        <v>52</v>
      </c>
      <c r="E182" s="15" t="s">
        <v>196</v>
      </c>
      <c r="F182" s="15"/>
      <c r="G182" s="16">
        <f>G183</f>
        <v>263</v>
      </c>
      <c r="H182" s="16">
        <f>H183</f>
        <v>0</v>
      </c>
      <c r="I182" s="16">
        <f>I183</f>
        <v>0</v>
      </c>
      <c r="J182" s="16">
        <f>J183</f>
        <v>0</v>
      </c>
      <c r="K182" s="16">
        <f t="shared" ref="K182:Q182" si="83">K183</f>
        <v>0</v>
      </c>
      <c r="L182" s="16">
        <f t="shared" si="83"/>
        <v>0</v>
      </c>
      <c r="M182" s="16">
        <f t="shared" si="83"/>
        <v>0</v>
      </c>
      <c r="N182" s="16">
        <f t="shared" si="83"/>
        <v>0</v>
      </c>
      <c r="O182" s="16">
        <f t="shared" si="83"/>
        <v>263</v>
      </c>
      <c r="P182" s="16">
        <f t="shared" si="83"/>
        <v>24.610000000000014</v>
      </c>
      <c r="Q182" s="16">
        <f t="shared" si="83"/>
        <v>287.61</v>
      </c>
    </row>
    <row r="183" spans="1:17" ht="38.25" hidden="1">
      <c r="A183" s="31" t="s">
        <v>176</v>
      </c>
      <c r="B183" s="27" t="s">
        <v>30</v>
      </c>
      <c r="C183" s="27" t="s">
        <v>41</v>
      </c>
      <c r="D183" s="27" t="s">
        <v>52</v>
      </c>
      <c r="E183" s="27" t="s">
        <v>196</v>
      </c>
      <c r="F183" s="27" t="s">
        <v>177</v>
      </c>
      <c r="G183" s="28">
        <v>263</v>
      </c>
      <c r="H183" s="29"/>
      <c r="I183" s="30"/>
      <c r="J183" s="30"/>
      <c r="K183" s="30"/>
      <c r="L183" s="30"/>
      <c r="M183" s="30"/>
      <c r="N183" s="30"/>
      <c r="O183" s="298">
        <f t="shared" si="70"/>
        <v>263</v>
      </c>
      <c r="P183" s="287">
        <f>Q183-O183</f>
        <v>24.610000000000014</v>
      </c>
      <c r="Q183" s="8">
        <v>287.61</v>
      </c>
    </row>
    <row r="184" spans="1:17" s="34" customFormat="1" hidden="1">
      <c r="A184" s="84" t="s">
        <v>197</v>
      </c>
      <c r="B184" s="15" t="s">
        <v>30</v>
      </c>
      <c r="C184" s="15" t="s">
        <v>41</v>
      </c>
      <c r="D184" s="15" t="s">
        <v>52</v>
      </c>
      <c r="E184" s="15" t="s">
        <v>198</v>
      </c>
      <c r="F184" s="15"/>
      <c r="G184" s="16">
        <f>G185</f>
        <v>397</v>
      </c>
      <c r="H184" s="16">
        <f>H185</f>
        <v>0</v>
      </c>
      <c r="I184" s="16">
        <f>I185</f>
        <v>0</v>
      </c>
      <c r="J184" s="16">
        <f>J185</f>
        <v>0</v>
      </c>
      <c r="K184" s="16">
        <f t="shared" ref="K184:Q184" si="84">K185</f>
        <v>0</v>
      </c>
      <c r="L184" s="16">
        <f t="shared" si="84"/>
        <v>0</v>
      </c>
      <c r="M184" s="16">
        <f t="shared" si="84"/>
        <v>0</v>
      </c>
      <c r="N184" s="16">
        <f t="shared" si="84"/>
        <v>0</v>
      </c>
      <c r="O184" s="16">
        <f t="shared" si="84"/>
        <v>397</v>
      </c>
      <c r="P184" s="16">
        <f t="shared" si="84"/>
        <v>-206.44</v>
      </c>
      <c r="Q184" s="16">
        <f t="shared" si="84"/>
        <v>190.56</v>
      </c>
    </row>
    <row r="185" spans="1:17" ht="38.25" hidden="1">
      <c r="A185" s="31" t="s">
        <v>176</v>
      </c>
      <c r="B185" s="27" t="s">
        <v>30</v>
      </c>
      <c r="C185" s="27" t="s">
        <v>41</v>
      </c>
      <c r="D185" s="27" t="s">
        <v>52</v>
      </c>
      <c r="E185" s="27" t="s">
        <v>198</v>
      </c>
      <c r="F185" s="27" t="s">
        <v>177</v>
      </c>
      <c r="G185" s="28">
        <v>397</v>
      </c>
      <c r="H185" s="29"/>
      <c r="I185" s="30"/>
      <c r="J185" s="30"/>
      <c r="K185" s="30"/>
      <c r="L185" s="30"/>
      <c r="M185" s="30"/>
      <c r="N185" s="30"/>
      <c r="O185" s="298">
        <f t="shared" si="70"/>
        <v>397</v>
      </c>
      <c r="P185" s="287">
        <f>Q185-O185</f>
        <v>-206.44</v>
      </c>
      <c r="Q185" s="8">
        <v>190.56</v>
      </c>
    </row>
    <row r="186" spans="1:17" s="34" customFormat="1" hidden="1">
      <c r="A186" s="84" t="s">
        <v>199</v>
      </c>
      <c r="B186" s="15" t="s">
        <v>30</v>
      </c>
      <c r="C186" s="15" t="s">
        <v>41</v>
      </c>
      <c r="D186" s="15" t="s">
        <v>52</v>
      </c>
      <c r="E186" s="15" t="s">
        <v>200</v>
      </c>
      <c r="F186" s="15"/>
      <c r="G186" s="16">
        <f>G187</f>
        <v>716</v>
      </c>
      <c r="H186" s="16">
        <f>H187</f>
        <v>0</v>
      </c>
      <c r="I186" s="16">
        <f>I187</f>
        <v>0</v>
      </c>
      <c r="J186" s="16">
        <f>J187</f>
        <v>0</v>
      </c>
      <c r="K186" s="16">
        <f t="shared" ref="K186:Q186" si="85">K187</f>
        <v>0</v>
      </c>
      <c r="L186" s="16">
        <f t="shared" si="85"/>
        <v>0</v>
      </c>
      <c r="M186" s="16">
        <f t="shared" si="85"/>
        <v>0</v>
      </c>
      <c r="N186" s="16">
        <f t="shared" si="85"/>
        <v>0</v>
      </c>
      <c r="O186" s="16">
        <f t="shared" si="85"/>
        <v>716</v>
      </c>
      <c r="P186" s="16">
        <f t="shared" si="85"/>
        <v>343.40000000000009</v>
      </c>
      <c r="Q186" s="16">
        <f t="shared" si="85"/>
        <v>1059.4000000000001</v>
      </c>
    </row>
    <row r="187" spans="1:17" ht="38.25" hidden="1">
      <c r="A187" s="31" t="s">
        <v>176</v>
      </c>
      <c r="B187" s="27" t="s">
        <v>30</v>
      </c>
      <c r="C187" s="27" t="s">
        <v>41</v>
      </c>
      <c r="D187" s="27" t="s">
        <v>52</v>
      </c>
      <c r="E187" s="27" t="s">
        <v>200</v>
      </c>
      <c r="F187" s="27" t="s">
        <v>177</v>
      </c>
      <c r="G187" s="28">
        <v>716</v>
      </c>
      <c r="H187" s="29"/>
      <c r="I187" s="30"/>
      <c r="J187" s="30"/>
      <c r="K187" s="30"/>
      <c r="L187" s="30"/>
      <c r="M187" s="30"/>
      <c r="N187" s="30"/>
      <c r="O187" s="298">
        <f t="shared" si="70"/>
        <v>716</v>
      </c>
      <c r="P187" s="287">
        <f>Q187-O187</f>
        <v>343.40000000000009</v>
      </c>
      <c r="Q187" s="8">
        <v>1059.4000000000001</v>
      </c>
    </row>
    <row r="188" spans="1:17" s="34" customFormat="1" hidden="1">
      <c r="A188" s="84" t="s">
        <v>201</v>
      </c>
      <c r="B188" s="15" t="s">
        <v>30</v>
      </c>
      <c r="C188" s="15" t="s">
        <v>41</v>
      </c>
      <c r="D188" s="15" t="s">
        <v>52</v>
      </c>
      <c r="E188" s="15" t="s">
        <v>202</v>
      </c>
      <c r="F188" s="15"/>
      <c r="G188" s="16">
        <f>G189</f>
        <v>31822</v>
      </c>
      <c r="H188" s="16">
        <f>H189</f>
        <v>0</v>
      </c>
      <c r="I188" s="16">
        <f>I189</f>
        <v>-0.5</v>
      </c>
      <c r="J188" s="16">
        <f>J189</f>
        <v>0</v>
      </c>
      <c r="K188" s="16">
        <f t="shared" ref="K188:Q188" si="86">K189</f>
        <v>0</v>
      </c>
      <c r="L188" s="16">
        <f t="shared" si="86"/>
        <v>0</v>
      </c>
      <c r="M188" s="16">
        <f t="shared" si="86"/>
        <v>0</v>
      </c>
      <c r="N188" s="16">
        <f t="shared" si="86"/>
        <v>0</v>
      </c>
      <c r="O188" s="16">
        <f t="shared" si="86"/>
        <v>31821.5</v>
      </c>
      <c r="P188" s="16">
        <f t="shared" si="86"/>
        <v>1917</v>
      </c>
      <c r="Q188" s="16">
        <f t="shared" si="86"/>
        <v>33738.5</v>
      </c>
    </row>
    <row r="189" spans="1:17" ht="38.25" hidden="1">
      <c r="A189" s="31" t="s">
        <v>176</v>
      </c>
      <c r="B189" s="27" t="s">
        <v>30</v>
      </c>
      <c r="C189" s="27" t="s">
        <v>41</v>
      </c>
      <c r="D189" s="27" t="s">
        <v>52</v>
      </c>
      <c r="E189" s="27" t="s">
        <v>202</v>
      </c>
      <c r="F189" s="27" t="s">
        <v>177</v>
      </c>
      <c r="G189" s="28">
        <v>31822</v>
      </c>
      <c r="H189" s="29"/>
      <c r="I189" s="30">
        <v>-0.5</v>
      </c>
      <c r="J189" s="30"/>
      <c r="K189" s="30"/>
      <c r="L189" s="30"/>
      <c r="M189" s="30"/>
      <c r="N189" s="30"/>
      <c r="O189" s="298">
        <f t="shared" si="70"/>
        <v>31821.5</v>
      </c>
      <c r="P189" s="287">
        <f>Q189-O189</f>
        <v>1917</v>
      </c>
      <c r="Q189" s="8">
        <v>33738.5</v>
      </c>
    </row>
    <row r="190" spans="1:17" s="34" customFormat="1" hidden="1">
      <c r="A190" s="85" t="s">
        <v>203</v>
      </c>
      <c r="B190" s="15" t="s">
        <v>30</v>
      </c>
      <c r="C190" s="15" t="s">
        <v>41</v>
      </c>
      <c r="D190" s="15" t="s">
        <v>52</v>
      </c>
      <c r="E190" s="15" t="s">
        <v>204</v>
      </c>
      <c r="F190" s="15"/>
      <c r="G190" s="16">
        <f>G191</f>
        <v>2937.6</v>
      </c>
      <c r="H190" s="16">
        <f>H191</f>
        <v>0</v>
      </c>
      <c r="I190" s="16">
        <f>I191</f>
        <v>0</v>
      </c>
      <c r="J190" s="16">
        <f>J191</f>
        <v>0</v>
      </c>
      <c r="K190" s="16">
        <f t="shared" ref="K190:Q190" si="87">K191</f>
        <v>0</v>
      </c>
      <c r="L190" s="16">
        <f t="shared" si="87"/>
        <v>0</v>
      </c>
      <c r="M190" s="16">
        <f t="shared" si="87"/>
        <v>0</v>
      </c>
      <c r="N190" s="16">
        <f t="shared" si="87"/>
        <v>0</v>
      </c>
      <c r="O190" s="16">
        <f t="shared" si="87"/>
        <v>2937.6</v>
      </c>
      <c r="P190" s="16">
        <f t="shared" si="87"/>
        <v>29</v>
      </c>
      <c r="Q190" s="16">
        <f t="shared" si="87"/>
        <v>2966.6</v>
      </c>
    </row>
    <row r="191" spans="1:17" ht="38.25" hidden="1">
      <c r="A191" s="31" t="s">
        <v>176</v>
      </c>
      <c r="B191" s="27" t="s">
        <v>30</v>
      </c>
      <c r="C191" s="27" t="s">
        <v>41</v>
      </c>
      <c r="D191" s="27" t="s">
        <v>52</v>
      </c>
      <c r="E191" s="27" t="s">
        <v>204</v>
      </c>
      <c r="F191" s="27" t="s">
        <v>177</v>
      </c>
      <c r="G191" s="28">
        <v>2937.6</v>
      </c>
      <c r="H191" s="29"/>
      <c r="I191" s="30"/>
      <c r="J191" s="30"/>
      <c r="K191" s="30"/>
      <c r="L191" s="30"/>
      <c r="M191" s="30"/>
      <c r="N191" s="30"/>
      <c r="O191" s="298">
        <f t="shared" si="70"/>
        <v>2937.6</v>
      </c>
      <c r="P191" s="287">
        <f>Q191-O191</f>
        <v>29</v>
      </c>
      <c r="Q191" s="8">
        <v>2966.6</v>
      </c>
    </row>
    <row r="192" spans="1:17" s="34" customFormat="1" ht="38.25" hidden="1">
      <c r="A192" s="62" t="s">
        <v>169</v>
      </c>
      <c r="B192" s="15" t="s">
        <v>30</v>
      </c>
      <c r="C192" s="15" t="s">
        <v>41</v>
      </c>
      <c r="D192" s="15" t="s">
        <v>52</v>
      </c>
      <c r="E192" s="15" t="s">
        <v>170</v>
      </c>
      <c r="F192" s="15"/>
      <c r="G192" s="16">
        <f>G194+G193</f>
        <v>51.3</v>
      </c>
      <c r="H192" s="16">
        <f>H194+H193</f>
        <v>0</v>
      </c>
      <c r="I192" s="16">
        <f>I194+I193</f>
        <v>0</v>
      </c>
      <c r="J192" s="16">
        <f>J194+J193</f>
        <v>0</v>
      </c>
      <c r="K192" s="16">
        <f t="shared" ref="K192:Q192" si="88">K194+K193</f>
        <v>0</v>
      </c>
      <c r="L192" s="16">
        <f t="shared" si="88"/>
        <v>0</v>
      </c>
      <c r="M192" s="16">
        <f t="shared" si="88"/>
        <v>0</v>
      </c>
      <c r="N192" s="16">
        <f t="shared" si="88"/>
        <v>0</v>
      </c>
      <c r="O192" s="16">
        <f t="shared" si="88"/>
        <v>51.3</v>
      </c>
      <c r="P192" s="16">
        <f>P194+P193</f>
        <v>0</v>
      </c>
      <c r="Q192" s="16">
        <f t="shared" si="88"/>
        <v>51.3</v>
      </c>
    </row>
    <row r="193" spans="1:17" s="34" customFormat="1" ht="25.5" hidden="1">
      <c r="A193" s="31" t="s">
        <v>44</v>
      </c>
      <c r="B193" s="27" t="s">
        <v>30</v>
      </c>
      <c r="C193" s="27" t="s">
        <v>41</v>
      </c>
      <c r="D193" s="27" t="s">
        <v>52</v>
      </c>
      <c r="E193" s="27" t="s">
        <v>170</v>
      </c>
      <c r="F193" s="27" t="s">
        <v>45</v>
      </c>
      <c r="G193" s="19">
        <v>20</v>
      </c>
      <c r="H193" s="63"/>
      <c r="I193" s="30">
        <v>1.8</v>
      </c>
      <c r="J193" s="30"/>
      <c r="K193" s="30"/>
      <c r="L193" s="30"/>
      <c r="M193" s="30"/>
      <c r="N193" s="30"/>
      <c r="O193" s="298">
        <f t="shared" si="70"/>
        <v>21.8</v>
      </c>
      <c r="P193" s="292">
        <f>Q193-O193</f>
        <v>2</v>
      </c>
      <c r="Q193" s="289">
        <v>23.8</v>
      </c>
    </row>
    <row r="194" spans="1:17" hidden="1">
      <c r="A194" s="31" t="s">
        <v>46</v>
      </c>
      <c r="B194" s="27" t="s">
        <v>30</v>
      </c>
      <c r="C194" s="27" t="s">
        <v>41</v>
      </c>
      <c r="D194" s="27" t="s">
        <v>52</v>
      </c>
      <c r="E194" s="27" t="s">
        <v>170</v>
      </c>
      <c r="F194" s="27" t="s">
        <v>47</v>
      </c>
      <c r="G194" s="28">
        <v>31.3</v>
      </c>
      <c r="H194" s="29"/>
      <c r="I194" s="30">
        <v>-1.8</v>
      </c>
      <c r="J194" s="30"/>
      <c r="K194" s="30"/>
      <c r="L194" s="30"/>
      <c r="M194" s="30"/>
      <c r="N194" s="30"/>
      <c r="O194" s="298">
        <f t="shared" si="70"/>
        <v>29.5</v>
      </c>
      <c r="P194" s="292">
        <f>Q194-O194</f>
        <v>-2</v>
      </c>
      <c r="Q194" s="8">
        <v>27.5</v>
      </c>
    </row>
    <row r="195" spans="1:17" s="34" customFormat="1" ht="38.25" hidden="1">
      <c r="A195" s="85" t="s">
        <v>205</v>
      </c>
      <c r="B195" s="15" t="s">
        <v>30</v>
      </c>
      <c r="C195" s="15" t="s">
        <v>41</v>
      </c>
      <c r="D195" s="15" t="s">
        <v>52</v>
      </c>
      <c r="E195" s="15" t="s">
        <v>206</v>
      </c>
      <c r="F195" s="15"/>
      <c r="G195" s="16">
        <f>G196+G197+G199+G198+G200+G201</f>
        <v>1066</v>
      </c>
      <c r="H195" s="16">
        <f>H196+H197+H199+H198+H200+H201</f>
        <v>0</v>
      </c>
      <c r="I195" s="16">
        <f>I196+I197+I199+I198+I200+I201</f>
        <v>0</v>
      </c>
      <c r="J195" s="16">
        <f>J196+J197+J199+J198+J200+J201</f>
        <v>48</v>
      </c>
      <c r="K195" s="16">
        <f t="shared" ref="K195:Q195" si="89">K196+K197+K199+K198+K200+K201</f>
        <v>0</v>
      </c>
      <c r="L195" s="16">
        <f t="shared" si="89"/>
        <v>0</v>
      </c>
      <c r="M195" s="16">
        <f t="shared" si="89"/>
        <v>0</v>
      </c>
      <c r="N195" s="16">
        <f t="shared" si="89"/>
        <v>0</v>
      </c>
      <c r="O195" s="16">
        <f t="shared" si="89"/>
        <v>1114</v>
      </c>
      <c r="P195" s="16">
        <f t="shared" si="89"/>
        <v>64.5</v>
      </c>
      <c r="Q195" s="16">
        <f t="shared" si="89"/>
        <v>1178.5</v>
      </c>
    </row>
    <row r="196" spans="1:17" hidden="1">
      <c r="A196" s="17" t="s">
        <v>33</v>
      </c>
      <c r="B196" s="27" t="s">
        <v>30</v>
      </c>
      <c r="C196" s="27" t="s">
        <v>41</v>
      </c>
      <c r="D196" s="27" t="s">
        <v>52</v>
      </c>
      <c r="E196" s="27" t="s">
        <v>206</v>
      </c>
      <c r="F196" s="27" t="s">
        <v>34</v>
      </c>
      <c r="G196" s="28">
        <v>841.8</v>
      </c>
      <c r="H196" s="29"/>
      <c r="I196" s="30"/>
      <c r="J196" s="30">
        <v>48</v>
      </c>
      <c r="K196" s="30"/>
      <c r="L196" s="30"/>
      <c r="M196" s="30"/>
      <c r="N196" s="126"/>
      <c r="O196" s="298">
        <f t="shared" si="70"/>
        <v>889.8</v>
      </c>
      <c r="P196" s="287">
        <f>Q196-O196</f>
        <v>64.5</v>
      </c>
      <c r="Q196" s="8">
        <v>954.3</v>
      </c>
    </row>
    <row r="197" spans="1:17" hidden="1">
      <c r="A197" s="31" t="s">
        <v>38</v>
      </c>
      <c r="B197" s="27" t="s">
        <v>30</v>
      </c>
      <c r="C197" s="27" t="s">
        <v>41</v>
      </c>
      <c r="D197" s="27" t="s">
        <v>52</v>
      </c>
      <c r="E197" s="27" t="s">
        <v>206</v>
      </c>
      <c r="F197" s="27" t="s">
        <v>39</v>
      </c>
      <c r="G197" s="28">
        <v>2.4500000000000002</v>
      </c>
      <c r="H197" s="29"/>
      <c r="I197" s="30"/>
      <c r="J197" s="30"/>
      <c r="K197" s="30"/>
      <c r="L197" s="30"/>
      <c r="M197" s="30"/>
      <c r="N197" s="30"/>
      <c r="O197" s="298">
        <f t="shared" si="70"/>
        <v>2.4500000000000002</v>
      </c>
      <c r="P197" s="287">
        <f t="shared" ref="P197:P201" si="90">Q197-O197</f>
        <v>5.8259999999999996</v>
      </c>
      <c r="Q197" s="8">
        <v>8.2759999999999998</v>
      </c>
    </row>
    <row r="198" spans="1:17" ht="25.5" hidden="1">
      <c r="A198" s="31" t="s">
        <v>44</v>
      </c>
      <c r="B198" s="27" t="s">
        <v>30</v>
      </c>
      <c r="C198" s="27" t="s">
        <v>41</v>
      </c>
      <c r="D198" s="27" t="s">
        <v>52</v>
      </c>
      <c r="E198" s="27" t="s">
        <v>206</v>
      </c>
      <c r="F198" s="27" t="s">
        <v>45</v>
      </c>
      <c r="G198" s="28">
        <v>60</v>
      </c>
      <c r="H198" s="29"/>
      <c r="I198" s="30"/>
      <c r="J198" s="30"/>
      <c r="K198" s="30"/>
      <c r="L198" s="30">
        <v>10</v>
      </c>
      <c r="M198" s="30"/>
      <c r="N198" s="30"/>
      <c r="O198" s="298">
        <f t="shared" si="70"/>
        <v>70</v>
      </c>
      <c r="P198" s="287">
        <f t="shared" si="90"/>
        <v>0</v>
      </c>
      <c r="Q198" s="8">
        <v>70</v>
      </c>
    </row>
    <row r="199" spans="1:17" hidden="1">
      <c r="A199" s="31" t="s">
        <v>46</v>
      </c>
      <c r="B199" s="27" t="s">
        <v>30</v>
      </c>
      <c r="C199" s="27" t="s">
        <v>41</v>
      </c>
      <c r="D199" s="27" t="s">
        <v>52</v>
      </c>
      <c r="E199" s="27" t="s">
        <v>206</v>
      </c>
      <c r="F199" s="27" t="s">
        <v>47</v>
      </c>
      <c r="G199" s="28">
        <v>143.25</v>
      </c>
      <c r="H199" s="29"/>
      <c r="I199" s="30"/>
      <c r="J199" s="30"/>
      <c r="K199" s="30"/>
      <c r="L199" s="30">
        <v>-10</v>
      </c>
      <c r="M199" s="30"/>
      <c r="N199" s="30"/>
      <c r="O199" s="298">
        <f t="shared" si="70"/>
        <v>133.25</v>
      </c>
      <c r="P199" s="287">
        <f t="shared" si="90"/>
        <v>-1.4999999999986358E-2</v>
      </c>
      <c r="Q199" s="8">
        <v>133.23500000000001</v>
      </c>
    </row>
    <row r="200" spans="1:17" hidden="1">
      <c r="A200" s="33" t="s">
        <v>48</v>
      </c>
      <c r="B200" s="27" t="s">
        <v>30</v>
      </c>
      <c r="C200" s="27" t="s">
        <v>41</v>
      </c>
      <c r="D200" s="27" t="s">
        <v>52</v>
      </c>
      <c r="E200" s="27" t="s">
        <v>206</v>
      </c>
      <c r="F200" s="27" t="s">
        <v>49</v>
      </c>
      <c r="G200" s="28">
        <v>14.5</v>
      </c>
      <c r="H200" s="29"/>
      <c r="I200" s="30"/>
      <c r="J200" s="30"/>
      <c r="K200" s="30"/>
      <c r="L200" s="30"/>
      <c r="M200" s="30"/>
      <c r="N200" s="30"/>
      <c r="O200" s="298">
        <f t="shared" si="70"/>
        <v>14.5</v>
      </c>
      <c r="P200" s="287">
        <f t="shared" si="90"/>
        <v>-4.2590000000000003</v>
      </c>
      <c r="Q200" s="8">
        <v>10.241</v>
      </c>
    </row>
    <row r="201" spans="1:17" hidden="1">
      <c r="A201" s="33" t="s">
        <v>50</v>
      </c>
      <c r="B201" s="27" t="s">
        <v>30</v>
      </c>
      <c r="C201" s="27" t="s">
        <v>41</v>
      </c>
      <c r="D201" s="27" t="s">
        <v>52</v>
      </c>
      <c r="E201" s="27" t="s">
        <v>206</v>
      </c>
      <c r="F201" s="27" t="s">
        <v>51</v>
      </c>
      <c r="G201" s="28">
        <v>4</v>
      </c>
      <c r="H201" s="29"/>
      <c r="I201" s="30"/>
      <c r="J201" s="30"/>
      <c r="K201" s="30"/>
      <c r="L201" s="30"/>
      <c r="M201" s="30"/>
      <c r="N201" s="30"/>
      <c r="O201" s="298">
        <f t="shared" si="70"/>
        <v>4</v>
      </c>
      <c r="P201" s="287">
        <f t="shared" si="90"/>
        <v>-1.552</v>
      </c>
      <c r="Q201" s="8">
        <v>2.448</v>
      </c>
    </row>
    <row r="202" spans="1:17" s="34" customFormat="1" ht="38.25" hidden="1">
      <c r="A202" s="85" t="s">
        <v>207</v>
      </c>
      <c r="B202" s="15" t="s">
        <v>30</v>
      </c>
      <c r="C202" s="15" t="s">
        <v>41</v>
      </c>
      <c r="D202" s="15" t="s">
        <v>52</v>
      </c>
      <c r="E202" s="15" t="s">
        <v>208</v>
      </c>
      <c r="F202" s="15"/>
      <c r="G202" s="16">
        <f>G203+G204+G206</f>
        <v>3113.8</v>
      </c>
      <c r="H202" s="16">
        <f>H203+H204+H206</f>
        <v>520.75</v>
      </c>
      <c r="I202" s="16">
        <f>I203+I204+I206</f>
        <v>0</v>
      </c>
      <c r="J202" s="16">
        <f>J203+J204+J206</f>
        <v>168.4</v>
      </c>
      <c r="K202" s="16">
        <f t="shared" ref="K202:M202" si="91">K203+K204+K206</f>
        <v>0</v>
      </c>
      <c r="L202" s="16">
        <f t="shared" si="91"/>
        <v>0</v>
      </c>
      <c r="M202" s="16">
        <f t="shared" si="91"/>
        <v>0</v>
      </c>
      <c r="N202" s="16">
        <f>N203+N204+N206+N205</f>
        <v>0</v>
      </c>
      <c r="O202" s="16">
        <f t="shared" ref="O202:Q202" si="92">O203+O204+O206+O205</f>
        <v>3802.9500000000003</v>
      </c>
      <c r="P202" s="16">
        <f t="shared" si="92"/>
        <v>365.79999999999995</v>
      </c>
      <c r="Q202" s="16">
        <f t="shared" si="92"/>
        <v>4168.7500000000009</v>
      </c>
    </row>
    <row r="203" spans="1:17" hidden="1">
      <c r="A203" s="17" t="s">
        <v>33</v>
      </c>
      <c r="B203" s="27" t="s">
        <v>30</v>
      </c>
      <c r="C203" s="27" t="s">
        <v>41</v>
      </c>
      <c r="D203" s="27" t="s">
        <v>52</v>
      </c>
      <c r="E203" s="27" t="s">
        <v>208</v>
      </c>
      <c r="F203" s="27" t="s">
        <v>209</v>
      </c>
      <c r="G203" s="28">
        <v>3010.5</v>
      </c>
      <c r="H203" s="29"/>
      <c r="I203" s="30"/>
      <c r="J203" s="30">
        <v>168.4</v>
      </c>
      <c r="K203" s="30"/>
      <c r="L203" s="30"/>
      <c r="M203" s="30"/>
      <c r="N203" s="126"/>
      <c r="O203" s="298">
        <f t="shared" si="70"/>
        <v>3178.9</v>
      </c>
      <c r="P203" s="287">
        <f>Q203-O203</f>
        <v>162</v>
      </c>
      <c r="Q203" s="8">
        <v>3340.9</v>
      </c>
    </row>
    <row r="204" spans="1:17" hidden="1">
      <c r="A204" s="31" t="s">
        <v>38</v>
      </c>
      <c r="B204" s="27" t="s">
        <v>30</v>
      </c>
      <c r="C204" s="27" t="s">
        <v>41</v>
      </c>
      <c r="D204" s="27" t="s">
        <v>52</v>
      </c>
      <c r="E204" s="27" t="s">
        <v>208</v>
      </c>
      <c r="F204" s="27" t="s">
        <v>83</v>
      </c>
      <c r="G204" s="28">
        <v>73.3</v>
      </c>
      <c r="H204" s="29"/>
      <c r="I204" s="30"/>
      <c r="J204" s="30"/>
      <c r="K204" s="30"/>
      <c r="L204" s="30"/>
      <c r="M204" s="30"/>
      <c r="N204" s="30"/>
      <c r="O204" s="298">
        <f t="shared" si="70"/>
        <v>73.3</v>
      </c>
      <c r="P204" s="287">
        <f t="shared" ref="P204:P206" si="93">Q204-O204</f>
        <v>-15.819609999999997</v>
      </c>
      <c r="Q204" s="8">
        <v>57.48039</v>
      </c>
    </row>
    <row r="205" spans="1:17" hidden="1">
      <c r="A205" s="31"/>
      <c r="B205" s="27" t="s">
        <v>30</v>
      </c>
      <c r="C205" s="27" t="s">
        <v>41</v>
      </c>
      <c r="D205" s="27" t="s">
        <v>52</v>
      </c>
      <c r="E205" s="27" t="s">
        <v>208</v>
      </c>
      <c r="F205" s="27" t="s">
        <v>45</v>
      </c>
      <c r="G205" s="28"/>
      <c r="H205" s="29"/>
      <c r="I205" s="30"/>
      <c r="J205" s="30"/>
      <c r="K205" s="30"/>
      <c r="L205" s="30"/>
      <c r="M205" s="30"/>
      <c r="N205" s="30"/>
      <c r="O205" s="298"/>
      <c r="P205" s="287">
        <f t="shared" si="93"/>
        <v>31.39</v>
      </c>
      <c r="Q205" s="8">
        <v>31.39</v>
      </c>
    </row>
    <row r="206" spans="1:17" hidden="1">
      <c r="A206" s="710" t="s">
        <v>46</v>
      </c>
      <c r="B206" s="711" t="s">
        <v>30</v>
      </c>
      <c r="C206" s="711" t="s">
        <v>41</v>
      </c>
      <c r="D206" s="711" t="s">
        <v>52</v>
      </c>
      <c r="E206" s="711" t="s">
        <v>208</v>
      </c>
      <c r="F206" s="711" t="s">
        <v>47</v>
      </c>
      <c r="G206" s="712">
        <v>30</v>
      </c>
      <c r="H206" s="713">
        <v>520.75</v>
      </c>
      <c r="I206" s="714"/>
      <c r="J206" s="714"/>
      <c r="K206" s="714"/>
      <c r="L206" s="714"/>
      <c r="M206" s="714"/>
      <c r="N206" s="30"/>
      <c r="O206" s="298">
        <f t="shared" si="70"/>
        <v>550.75</v>
      </c>
      <c r="P206" s="715">
        <f t="shared" si="93"/>
        <v>188.22960999999998</v>
      </c>
      <c r="Q206" s="709">
        <v>738.97960999999998</v>
      </c>
    </row>
    <row r="207" spans="1:17" ht="13.5" thickBot="1">
      <c r="A207" s="761" t="s">
        <v>210</v>
      </c>
      <c r="B207" s="524"/>
      <c r="C207" s="524" t="s">
        <v>41</v>
      </c>
      <c r="D207" s="524" t="s">
        <v>211</v>
      </c>
      <c r="E207" s="524"/>
      <c r="F207" s="524"/>
      <c r="G207" s="525">
        <f>G233</f>
        <v>5000</v>
      </c>
      <c r="H207" s="525">
        <f t="shared" ref="H207:Q207" si="94">H233</f>
        <v>0</v>
      </c>
      <c r="I207" s="525">
        <f t="shared" si="94"/>
        <v>5055</v>
      </c>
      <c r="J207" s="525">
        <f t="shared" si="94"/>
        <v>0</v>
      </c>
      <c r="K207" s="525">
        <f t="shared" si="94"/>
        <v>0</v>
      </c>
      <c r="L207" s="525">
        <f t="shared" si="94"/>
        <v>5600</v>
      </c>
      <c r="M207" s="526">
        <f t="shared" si="94"/>
        <v>0</v>
      </c>
      <c r="N207" s="693">
        <f t="shared" si="94"/>
        <v>0</v>
      </c>
      <c r="O207" s="282">
        <f t="shared" si="94"/>
        <v>15655</v>
      </c>
      <c r="P207" s="527">
        <f t="shared" si="94"/>
        <v>0</v>
      </c>
      <c r="Q207" s="526">
        <f t="shared" si="94"/>
        <v>15655</v>
      </c>
    </row>
    <row r="208" spans="1:17" hidden="1">
      <c r="A208" s="449" t="s">
        <v>212</v>
      </c>
      <c r="B208" s="439" t="s">
        <v>30</v>
      </c>
      <c r="C208" s="439" t="s">
        <v>41</v>
      </c>
      <c r="D208" s="439" t="s">
        <v>211</v>
      </c>
      <c r="E208" s="439" t="s">
        <v>213</v>
      </c>
      <c r="F208" s="439"/>
      <c r="G208" s="448">
        <f>G209</f>
        <v>25350</v>
      </c>
      <c r="H208" s="448">
        <f>H209</f>
        <v>-25350</v>
      </c>
      <c r="I208" s="448">
        <f>I209</f>
        <v>0</v>
      </c>
      <c r="J208" s="448">
        <f>J209</f>
        <v>0</v>
      </c>
      <c r="K208" s="448">
        <f t="shared" ref="K208:Q208" si="95">K209</f>
        <v>0</v>
      </c>
      <c r="L208" s="448">
        <f t="shared" si="95"/>
        <v>0</v>
      </c>
      <c r="M208" s="448">
        <f t="shared" si="95"/>
        <v>0</v>
      </c>
      <c r="N208" s="81">
        <f t="shared" si="95"/>
        <v>0</v>
      </c>
      <c r="O208" s="121">
        <f t="shared" si="95"/>
        <v>0</v>
      </c>
      <c r="P208" s="450">
        <f t="shared" si="95"/>
        <v>0</v>
      </c>
      <c r="Q208" s="450">
        <f t="shared" si="95"/>
        <v>0</v>
      </c>
    </row>
    <row r="209" spans="1:17" s="59" customFormat="1" ht="63.75" hidden="1">
      <c r="A209" s="88" t="s">
        <v>214</v>
      </c>
      <c r="B209" s="12"/>
      <c r="C209" s="12" t="s">
        <v>41</v>
      </c>
      <c r="D209" s="12" t="s">
        <v>211</v>
      </c>
      <c r="E209" s="12" t="s">
        <v>215</v>
      </c>
      <c r="F209" s="12"/>
      <c r="G209" s="10">
        <f>G210+G212+G214+G216+G218+G222+G224+G226+G220</f>
        <v>25350</v>
      </c>
      <c r="H209" s="10">
        <f>H210+H212+H214+H216+H218+H222+H224+H226+H220</f>
        <v>-25350</v>
      </c>
      <c r="I209" s="10">
        <f>I210+I212+I214+I216+I218+I222+I224+I226+I220</f>
        <v>0</v>
      </c>
      <c r="J209" s="10">
        <f>J210+J212+J214+J216+J218+J222+J224+J226+J220</f>
        <v>0</v>
      </c>
      <c r="K209" s="10">
        <f t="shared" ref="K209:Q209" si="96">K210+K212+K214+K216+K218+K222+K224+K226+K220</f>
        <v>0</v>
      </c>
      <c r="L209" s="10">
        <f t="shared" si="96"/>
        <v>0</v>
      </c>
      <c r="M209" s="10">
        <f t="shared" si="96"/>
        <v>0</v>
      </c>
      <c r="N209" s="10">
        <f t="shared" si="96"/>
        <v>0</v>
      </c>
      <c r="O209" s="10">
        <f t="shared" si="96"/>
        <v>0</v>
      </c>
      <c r="P209" s="10">
        <f t="shared" si="96"/>
        <v>0</v>
      </c>
      <c r="Q209" s="10">
        <f t="shared" si="96"/>
        <v>0</v>
      </c>
    </row>
    <row r="210" spans="1:17" s="23" customFormat="1" ht="38.25" hidden="1">
      <c r="A210" s="86" t="s">
        <v>216</v>
      </c>
      <c r="B210" s="21" t="s">
        <v>30</v>
      </c>
      <c r="C210" s="21" t="s">
        <v>41</v>
      </c>
      <c r="D210" s="21" t="s">
        <v>211</v>
      </c>
      <c r="E210" s="21" t="s">
        <v>217</v>
      </c>
      <c r="F210" s="21"/>
      <c r="G210" s="22">
        <f>G211</f>
        <v>10000</v>
      </c>
      <c r="H210" s="22">
        <f>H211</f>
        <v>-10000</v>
      </c>
      <c r="I210" s="22">
        <f>I211</f>
        <v>0</v>
      </c>
      <c r="J210" s="22">
        <f>J211</f>
        <v>0</v>
      </c>
      <c r="K210" s="22">
        <f t="shared" ref="K210:Q210" si="97">K211</f>
        <v>0</v>
      </c>
      <c r="L210" s="22">
        <f t="shared" si="97"/>
        <v>0</v>
      </c>
      <c r="M210" s="22">
        <f t="shared" si="97"/>
        <v>0</v>
      </c>
      <c r="N210" s="22">
        <f t="shared" si="97"/>
        <v>0</v>
      </c>
      <c r="O210" s="22">
        <f t="shared" si="97"/>
        <v>0</v>
      </c>
      <c r="P210" s="22">
        <f t="shared" si="97"/>
        <v>0</v>
      </c>
      <c r="Q210" s="22">
        <f t="shared" si="97"/>
        <v>0</v>
      </c>
    </row>
    <row r="211" spans="1:17" hidden="1">
      <c r="A211" s="31" t="s">
        <v>46</v>
      </c>
      <c r="B211" s="27" t="s">
        <v>30</v>
      </c>
      <c r="C211" s="27" t="s">
        <v>41</v>
      </c>
      <c r="D211" s="27" t="s">
        <v>211</v>
      </c>
      <c r="E211" s="27" t="s">
        <v>218</v>
      </c>
      <c r="F211" s="27" t="s">
        <v>47</v>
      </c>
      <c r="G211" s="28">
        <v>10000</v>
      </c>
      <c r="H211" s="29">
        <v>-10000</v>
      </c>
      <c r="I211" s="30"/>
      <c r="J211" s="30"/>
      <c r="K211" s="30"/>
      <c r="L211" s="30"/>
      <c r="M211" s="30"/>
      <c r="N211" s="30"/>
      <c r="O211" s="298">
        <f t="shared" si="70"/>
        <v>0</v>
      </c>
      <c r="P211" s="287">
        <f>Q211-O211</f>
        <v>0</v>
      </c>
      <c r="Q211" s="8">
        <v>0</v>
      </c>
    </row>
    <row r="212" spans="1:17" s="23" customFormat="1" ht="25.5" hidden="1">
      <c r="A212" s="86" t="s">
        <v>219</v>
      </c>
      <c r="B212" s="21" t="s">
        <v>30</v>
      </c>
      <c r="C212" s="21" t="s">
        <v>41</v>
      </c>
      <c r="D212" s="21" t="s">
        <v>211</v>
      </c>
      <c r="E212" s="21" t="s">
        <v>220</v>
      </c>
      <c r="F212" s="21"/>
      <c r="G212" s="22">
        <f>G213</f>
        <v>5000</v>
      </c>
      <c r="H212" s="22">
        <f>H213</f>
        <v>-5000</v>
      </c>
      <c r="I212" s="22">
        <f>I213</f>
        <v>0</v>
      </c>
      <c r="J212" s="22">
        <f>J213</f>
        <v>0</v>
      </c>
      <c r="K212" s="22">
        <f t="shared" ref="K212:Q212" si="98">K213</f>
        <v>0</v>
      </c>
      <c r="L212" s="22">
        <f t="shared" si="98"/>
        <v>0</v>
      </c>
      <c r="M212" s="22">
        <f t="shared" si="98"/>
        <v>0</v>
      </c>
      <c r="N212" s="22">
        <f t="shared" si="98"/>
        <v>0</v>
      </c>
      <c r="O212" s="22">
        <f t="shared" si="98"/>
        <v>0</v>
      </c>
      <c r="P212" s="22">
        <f t="shared" si="98"/>
        <v>0</v>
      </c>
      <c r="Q212" s="22">
        <f t="shared" si="98"/>
        <v>0</v>
      </c>
    </row>
    <row r="213" spans="1:17" hidden="1">
      <c r="A213" s="31" t="s">
        <v>46</v>
      </c>
      <c r="B213" s="27" t="s">
        <v>30</v>
      </c>
      <c r="C213" s="27" t="s">
        <v>41</v>
      </c>
      <c r="D213" s="27" t="s">
        <v>211</v>
      </c>
      <c r="E213" s="27" t="s">
        <v>220</v>
      </c>
      <c r="F213" s="27" t="s">
        <v>47</v>
      </c>
      <c r="G213" s="28">
        <v>5000</v>
      </c>
      <c r="H213" s="29">
        <v>-5000</v>
      </c>
      <c r="I213" s="30"/>
      <c r="J213" s="30"/>
      <c r="K213" s="30"/>
      <c r="L213" s="30"/>
      <c r="M213" s="30"/>
      <c r="N213" s="30"/>
      <c r="O213" s="298">
        <f t="shared" si="70"/>
        <v>0</v>
      </c>
      <c r="P213" s="287">
        <f>Q213-O213</f>
        <v>0</v>
      </c>
      <c r="Q213" s="8">
        <v>0</v>
      </c>
    </row>
    <row r="214" spans="1:17" s="23" customFormat="1" hidden="1">
      <c r="A214" s="86" t="s">
        <v>221</v>
      </c>
      <c r="B214" s="21" t="s">
        <v>30</v>
      </c>
      <c r="C214" s="21" t="s">
        <v>41</v>
      </c>
      <c r="D214" s="21" t="s">
        <v>211</v>
      </c>
      <c r="E214" s="21" t="s">
        <v>222</v>
      </c>
      <c r="F214" s="21"/>
      <c r="G214" s="22">
        <f>G215</f>
        <v>3000</v>
      </c>
      <c r="H214" s="22">
        <f>H215</f>
        <v>-3000</v>
      </c>
      <c r="I214" s="22">
        <f>I215</f>
        <v>0</v>
      </c>
      <c r="J214" s="22">
        <f>J215</f>
        <v>0</v>
      </c>
      <c r="K214" s="22">
        <f t="shared" ref="K214:Q214" si="99">K215</f>
        <v>0</v>
      </c>
      <c r="L214" s="22">
        <f t="shared" si="99"/>
        <v>0</v>
      </c>
      <c r="M214" s="22">
        <f t="shared" si="99"/>
        <v>0</v>
      </c>
      <c r="N214" s="22">
        <f t="shared" si="99"/>
        <v>0</v>
      </c>
      <c r="O214" s="142">
        <f t="shared" si="99"/>
        <v>0</v>
      </c>
      <c r="P214" s="142">
        <f t="shared" si="99"/>
        <v>0</v>
      </c>
      <c r="Q214" s="142">
        <f t="shared" si="99"/>
        <v>0</v>
      </c>
    </row>
    <row r="215" spans="1:17" hidden="1">
      <c r="A215" s="31" t="s">
        <v>46</v>
      </c>
      <c r="B215" s="27" t="s">
        <v>30</v>
      </c>
      <c r="C215" s="27" t="s">
        <v>41</v>
      </c>
      <c r="D215" s="27" t="s">
        <v>211</v>
      </c>
      <c r="E215" s="27" t="s">
        <v>222</v>
      </c>
      <c r="F215" s="27" t="s">
        <v>47</v>
      </c>
      <c r="G215" s="28">
        <v>3000</v>
      </c>
      <c r="H215" s="29">
        <v>-3000</v>
      </c>
      <c r="I215" s="30"/>
      <c r="J215" s="30"/>
      <c r="K215" s="30"/>
      <c r="L215" s="30"/>
      <c r="M215" s="30"/>
      <c r="N215" s="30"/>
      <c r="O215" s="298">
        <f t="shared" si="70"/>
        <v>0</v>
      </c>
      <c r="P215" s="287">
        <f>Q215-O215</f>
        <v>0</v>
      </c>
      <c r="Q215" s="8">
        <v>0</v>
      </c>
    </row>
    <row r="216" spans="1:17" s="23" customFormat="1" hidden="1">
      <c r="A216" s="86" t="s">
        <v>223</v>
      </c>
      <c r="B216" s="21" t="s">
        <v>30</v>
      </c>
      <c r="C216" s="21" t="s">
        <v>41</v>
      </c>
      <c r="D216" s="21" t="s">
        <v>211</v>
      </c>
      <c r="E216" s="21" t="s">
        <v>224</v>
      </c>
      <c r="F216" s="21"/>
      <c r="G216" s="22">
        <f>G217</f>
        <v>1000</v>
      </c>
      <c r="H216" s="22">
        <f>H217</f>
        <v>-1000</v>
      </c>
      <c r="I216" s="22">
        <f>I217</f>
        <v>0</v>
      </c>
      <c r="J216" s="22">
        <f>J217</f>
        <v>0</v>
      </c>
      <c r="K216" s="22">
        <f t="shared" ref="K216:Q216" si="100">K217</f>
        <v>0</v>
      </c>
      <c r="L216" s="22">
        <f t="shared" si="100"/>
        <v>0</v>
      </c>
      <c r="M216" s="22">
        <f t="shared" si="100"/>
        <v>0</v>
      </c>
      <c r="N216" s="22">
        <f t="shared" si="100"/>
        <v>0</v>
      </c>
      <c r="O216" s="142">
        <f t="shared" si="100"/>
        <v>0</v>
      </c>
      <c r="P216" s="142">
        <f t="shared" si="100"/>
        <v>0</v>
      </c>
      <c r="Q216" s="142">
        <f t="shared" si="100"/>
        <v>0</v>
      </c>
    </row>
    <row r="217" spans="1:17" hidden="1">
      <c r="A217" s="31" t="s">
        <v>46</v>
      </c>
      <c r="B217" s="27" t="s">
        <v>30</v>
      </c>
      <c r="C217" s="27" t="s">
        <v>41</v>
      </c>
      <c r="D217" s="27" t="s">
        <v>211</v>
      </c>
      <c r="E217" s="27" t="s">
        <v>224</v>
      </c>
      <c r="F217" s="27" t="s">
        <v>47</v>
      </c>
      <c r="G217" s="28">
        <v>1000</v>
      </c>
      <c r="H217" s="29">
        <v>-1000</v>
      </c>
      <c r="I217" s="30"/>
      <c r="J217" s="30"/>
      <c r="K217" s="30"/>
      <c r="L217" s="30"/>
      <c r="M217" s="30"/>
      <c r="N217" s="30"/>
      <c r="O217" s="298">
        <f t="shared" si="70"/>
        <v>0</v>
      </c>
      <c r="P217" s="287">
        <f>Q217-O217</f>
        <v>0</v>
      </c>
      <c r="Q217" s="8">
        <v>0</v>
      </c>
    </row>
    <row r="218" spans="1:17" s="23" customFormat="1" hidden="1">
      <c r="A218" s="86" t="s">
        <v>225</v>
      </c>
      <c r="B218" s="21" t="s">
        <v>30</v>
      </c>
      <c r="C218" s="21" t="s">
        <v>41</v>
      </c>
      <c r="D218" s="21" t="s">
        <v>211</v>
      </c>
      <c r="E218" s="21" t="s">
        <v>226</v>
      </c>
      <c r="F218" s="21"/>
      <c r="G218" s="22">
        <f>G219</f>
        <v>2000</v>
      </c>
      <c r="H218" s="22">
        <f>H219</f>
        <v>-2000</v>
      </c>
      <c r="I218" s="22">
        <f>I219</f>
        <v>0</v>
      </c>
      <c r="J218" s="22">
        <f>J219</f>
        <v>0</v>
      </c>
      <c r="K218" s="22">
        <f t="shared" ref="K218:Q218" si="101">K219</f>
        <v>0</v>
      </c>
      <c r="L218" s="22">
        <f t="shared" si="101"/>
        <v>0</v>
      </c>
      <c r="M218" s="22">
        <f t="shared" si="101"/>
        <v>0</v>
      </c>
      <c r="N218" s="22">
        <f t="shared" si="101"/>
        <v>0</v>
      </c>
      <c r="O218" s="142">
        <f t="shared" si="101"/>
        <v>0</v>
      </c>
      <c r="P218" s="142">
        <f t="shared" si="101"/>
        <v>0</v>
      </c>
      <c r="Q218" s="142">
        <f t="shared" si="101"/>
        <v>0</v>
      </c>
    </row>
    <row r="219" spans="1:17" hidden="1">
      <c r="A219" s="31" t="s">
        <v>46</v>
      </c>
      <c r="B219" s="27" t="s">
        <v>30</v>
      </c>
      <c r="C219" s="27" t="s">
        <v>41</v>
      </c>
      <c r="D219" s="27" t="s">
        <v>211</v>
      </c>
      <c r="E219" s="27" t="s">
        <v>226</v>
      </c>
      <c r="F219" s="27" t="s">
        <v>47</v>
      </c>
      <c r="G219" s="28">
        <v>2000</v>
      </c>
      <c r="H219" s="29">
        <v>-2000</v>
      </c>
      <c r="I219" s="30"/>
      <c r="J219" s="30"/>
      <c r="K219" s="30"/>
      <c r="L219" s="30"/>
      <c r="M219" s="30"/>
      <c r="N219" s="30"/>
      <c r="O219" s="298">
        <f t="shared" si="70"/>
        <v>0</v>
      </c>
      <c r="P219" s="287">
        <f>Q219-O219</f>
        <v>0</v>
      </c>
      <c r="Q219" s="8">
        <v>0</v>
      </c>
    </row>
    <row r="220" spans="1:17" s="23" customFormat="1" hidden="1">
      <c r="A220" s="86" t="s">
        <v>227</v>
      </c>
      <c r="B220" s="21" t="s">
        <v>30</v>
      </c>
      <c r="C220" s="21" t="s">
        <v>41</v>
      </c>
      <c r="D220" s="21" t="s">
        <v>211</v>
      </c>
      <c r="E220" s="21" t="s">
        <v>228</v>
      </c>
      <c r="F220" s="21"/>
      <c r="G220" s="22">
        <f>G221</f>
        <v>3150</v>
      </c>
      <c r="H220" s="22">
        <f>H221</f>
        <v>-3150</v>
      </c>
      <c r="I220" s="22">
        <f>I221</f>
        <v>0</v>
      </c>
      <c r="J220" s="22">
        <f>J221</f>
        <v>0</v>
      </c>
      <c r="K220" s="22">
        <f t="shared" ref="K220:Q220" si="102">K221</f>
        <v>0</v>
      </c>
      <c r="L220" s="22">
        <f t="shared" si="102"/>
        <v>0</v>
      </c>
      <c r="M220" s="22">
        <f t="shared" si="102"/>
        <v>0</v>
      </c>
      <c r="N220" s="22">
        <f t="shared" si="102"/>
        <v>0</v>
      </c>
      <c r="O220" s="142">
        <f t="shared" si="102"/>
        <v>0</v>
      </c>
      <c r="P220" s="142">
        <f t="shared" si="102"/>
        <v>0</v>
      </c>
      <c r="Q220" s="142">
        <f t="shared" si="102"/>
        <v>0</v>
      </c>
    </row>
    <row r="221" spans="1:17" hidden="1">
      <c r="A221" s="31" t="s">
        <v>46</v>
      </c>
      <c r="B221" s="27" t="s">
        <v>30</v>
      </c>
      <c r="C221" s="27" t="s">
        <v>41</v>
      </c>
      <c r="D221" s="27" t="s">
        <v>211</v>
      </c>
      <c r="E221" s="27" t="s">
        <v>228</v>
      </c>
      <c r="F221" s="27" t="s">
        <v>47</v>
      </c>
      <c r="G221" s="28">
        <v>3150</v>
      </c>
      <c r="H221" s="29">
        <v>-3150</v>
      </c>
      <c r="I221" s="30"/>
      <c r="J221" s="30"/>
      <c r="K221" s="30"/>
      <c r="L221" s="30"/>
      <c r="M221" s="30"/>
      <c r="N221" s="30"/>
      <c r="O221" s="298">
        <f t="shared" si="70"/>
        <v>0</v>
      </c>
      <c r="P221" s="287">
        <f>Q221-O221</f>
        <v>0</v>
      </c>
      <c r="Q221" s="8">
        <v>0</v>
      </c>
    </row>
    <row r="222" spans="1:17" s="23" customFormat="1" hidden="1">
      <c r="A222" s="86" t="s">
        <v>229</v>
      </c>
      <c r="B222" s="21" t="s">
        <v>30</v>
      </c>
      <c r="C222" s="21" t="s">
        <v>41</v>
      </c>
      <c r="D222" s="21" t="s">
        <v>211</v>
      </c>
      <c r="E222" s="21" t="s">
        <v>230</v>
      </c>
      <c r="F222" s="21"/>
      <c r="G222" s="22">
        <f>G223</f>
        <v>750</v>
      </c>
      <c r="H222" s="22">
        <f>H223</f>
        <v>-750</v>
      </c>
      <c r="I222" s="22">
        <f>I223</f>
        <v>0</v>
      </c>
      <c r="J222" s="22">
        <f>J223</f>
        <v>0</v>
      </c>
      <c r="K222" s="22">
        <f t="shared" ref="K222:Q222" si="103">K223</f>
        <v>0</v>
      </c>
      <c r="L222" s="22">
        <f t="shared" si="103"/>
        <v>0</v>
      </c>
      <c r="M222" s="22">
        <f t="shared" si="103"/>
        <v>0</v>
      </c>
      <c r="N222" s="22">
        <f t="shared" si="103"/>
        <v>0</v>
      </c>
      <c r="O222" s="142">
        <f t="shared" si="103"/>
        <v>0</v>
      </c>
      <c r="P222" s="142">
        <f t="shared" si="103"/>
        <v>0</v>
      </c>
      <c r="Q222" s="142">
        <f t="shared" si="103"/>
        <v>0</v>
      </c>
    </row>
    <row r="223" spans="1:17" hidden="1">
      <c r="A223" s="31" t="s">
        <v>46</v>
      </c>
      <c r="B223" s="27" t="s">
        <v>30</v>
      </c>
      <c r="C223" s="27" t="s">
        <v>41</v>
      </c>
      <c r="D223" s="27" t="s">
        <v>211</v>
      </c>
      <c r="E223" s="27" t="s">
        <v>230</v>
      </c>
      <c r="F223" s="27" t="s">
        <v>47</v>
      </c>
      <c r="G223" s="28">
        <v>750</v>
      </c>
      <c r="H223" s="29">
        <v>-750</v>
      </c>
      <c r="I223" s="30"/>
      <c r="J223" s="30"/>
      <c r="K223" s="30"/>
      <c r="L223" s="30"/>
      <c r="M223" s="30"/>
      <c r="N223" s="30"/>
      <c r="O223" s="298">
        <f t="shared" si="70"/>
        <v>0</v>
      </c>
      <c r="P223" s="287">
        <f>Q223-O223</f>
        <v>0</v>
      </c>
      <c r="Q223" s="8">
        <v>0</v>
      </c>
    </row>
    <row r="224" spans="1:17" s="23" customFormat="1" hidden="1">
      <c r="A224" s="86" t="s">
        <v>231</v>
      </c>
      <c r="B224" s="21" t="s">
        <v>30</v>
      </c>
      <c r="C224" s="21" t="s">
        <v>41</v>
      </c>
      <c r="D224" s="21" t="s">
        <v>211</v>
      </c>
      <c r="E224" s="21" t="s">
        <v>232</v>
      </c>
      <c r="F224" s="21"/>
      <c r="G224" s="22">
        <f>G225</f>
        <v>250</v>
      </c>
      <c r="H224" s="22">
        <f>H225</f>
        <v>-250</v>
      </c>
      <c r="I224" s="22">
        <f>I225</f>
        <v>0</v>
      </c>
      <c r="J224" s="22">
        <f>J225</f>
        <v>0</v>
      </c>
      <c r="K224" s="22">
        <f t="shared" ref="K224:Q224" si="104">K225</f>
        <v>0</v>
      </c>
      <c r="L224" s="22">
        <f t="shared" si="104"/>
        <v>0</v>
      </c>
      <c r="M224" s="22">
        <f t="shared" si="104"/>
        <v>0</v>
      </c>
      <c r="N224" s="22">
        <f t="shared" si="104"/>
        <v>0</v>
      </c>
      <c r="O224" s="142">
        <f t="shared" si="104"/>
        <v>0</v>
      </c>
      <c r="P224" s="142">
        <f t="shared" si="104"/>
        <v>0</v>
      </c>
      <c r="Q224" s="142">
        <f t="shared" si="104"/>
        <v>0</v>
      </c>
    </row>
    <row r="225" spans="1:17" hidden="1">
      <c r="A225" s="31" t="s">
        <v>46</v>
      </c>
      <c r="B225" s="27" t="s">
        <v>30</v>
      </c>
      <c r="C225" s="27" t="s">
        <v>41</v>
      </c>
      <c r="D225" s="27" t="s">
        <v>211</v>
      </c>
      <c r="E225" s="27" t="s">
        <v>232</v>
      </c>
      <c r="F225" s="27" t="s">
        <v>47</v>
      </c>
      <c r="G225" s="28">
        <v>250</v>
      </c>
      <c r="H225" s="29">
        <v>-250</v>
      </c>
      <c r="I225" s="30"/>
      <c r="J225" s="30"/>
      <c r="K225" s="30"/>
      <c r="L225" s="30"/>
      <c r="M225" s="30"/>
      <c r="N225" s="30"/>
      <c r="O225" s="298">
        <f t="shared" ref="O225:O293" si="105">I225+H225+G225+J225+K225+L225+M225+N225</f>
        <v>0</v>
      </c>
      <c r="P225" s="287">
        <f>Q225-O225</f>
        <v>0</v>
      </c>
      <c r="Q225" s="8">
        <v>0</v>
      </c>
    </row>
    <row r="226" spans="1:17" s="23" customFormat="1" hidden="1">
      <c r="A226" s="86" t="s">
        <v>233</v>
      </c>
      <c r="B226" s="21" t="s">
        <v>30</v>
      </c>
      <c r="C226" s="21" t="s">
        <v>41</v>
      </c>
      <c r="D226" s="21" t="s">
        <v>211</v>
      </c>
      <c r="E226" s="21" t="s">
        <v>234</v>
      </c>
      <c r="F226" s="21"/>
      <c r="G226" s="22">
        <f>G227</f>
        <v>200</v>
      </c>
      <c r="H226" s="22">
        <f>H227</f>
        <v>-200</v>
      </c>
      <c r="I226" s="22">
        <f>I227</f>
        <v>0</v>
      </c>
      <c r="J226" s="22">
        <f>J227</f>
        <v>0</v>
      </c>
      <c r="K226" s="22">
        <f t="shared" ref="K226:Q226" si="106">K227</f>
        <v>0</v>
      </c>
      <c r="L226" s="22">
        <f t="shared" si="106"/>
        <v>0</v>
      </c>
      <c r="M226" s="22">
        <f t="shared" si="106"/>
        <v>0</v>
      </c>
      <c r="N226" s="22">
        <f t="shared" si="106"/>
        <v>0</v>
      </c>
      <c r="O226" s="142">
        <f t="shared" si="106"/>
        <v>0</v>
      </c>
      <c r="P226" s="142">
        <f t="shared" si="106"/>
        <v>0</v>
      </c>
      <c r="Q226" s="142">
        <f t="shared" si="106"/>
        <v>0</v>
      </c>
    </row>
    <row r="227" spans="1:17" hidden="1">
      <c r="A227" s="31" t="s">
        <v>46</v>
      </c>
      <c r="B227" s="27" t="s">
        <v>30</v>
      </c>
      <c r="C227" s="27" t="s">
        <v>41</v>
      </c>
      <c r="D227" s="27" t="s">
        <v>211</v>
      </c>
      <c r="E227" s="27" t="s">
        <v>234</v>
      </c>
      <c r="F227" s="27" t="s">
        <v>47</v>
      </c>
      <c r="G227" s="28">
        <v>200</v>
      </c>
      <c r="H227" s="29">
        <v>-200</v>
      </c>
      <c r="I227" s="30"/>
      <c r="J227" s="30"/>
      <c r="K227" s="30"/>
      <c r="L227" s="30"/>
      <c r="M227" s="30"/>
      <c r="N227" s="30"/>
      <c r="O227" s="298">
        <f t="shared" si="105"/>
        <v>0</v>
      </c>
      <c r="P227" s="287">
        <f>Q227-O227</f>
        <v>0</v>
      </c>
      <c r="Q227" s="8">
        <v>0</v>
      </c>
    </row>
    <row r="228" spans="1:17" ht="38.25" hidden="1">
      <c r="A228" s="47" t="s">
        <v>235</v>
      </c>
      <c r="B228" s="49" t="s">
        <v>30</v>
      </c>
      <c r="C228" s="49" t="s">
        <v>41</v>
      </c>
      <c r="D228" s="49" t="s">
        <v>211</v>
      </c>
      <c r="E228" s="49" t="s">
        <v>236</v>
      </c>
      <c r="F228" s="49"/>
      <c r="G228" s="81">
        <f>G229</f>
        <v>0</v>
      </c>
      <c r="H228" s="81">
        <f t="shared" ref="H228:Q229" si="107">H229</f>
        <v>14000</v>
      </c>
      <c r="I228" s="81">
        <f t="shared" si="107"/>
        <v>0</v>
      </c>
      <c r="J228" s="81">
        <f t="shared" si="107"/>
        <v>0</v>
      </c>
      <c r="K228" s="81">
        <f t="shared" si="107"/>
        <v>0</v>
      </c>
      <c r="L228" s="81">
        <f t="shared" si="107"/>
        <v>0</v>
      </c>
      <c r="M228" s="81">
        <f t="shared" si="107"/>
        <v>0</v>
      </c>
      <c r="N228" s="81">
        <f t="shared" si="107"/>
        <v>0</v>
      </c>
      <c r="O228" s="81">
        <f t="shared" si="107"/>
        <v>14000</v>
      </c>
      <c r="P228" s="81">
        <f t="shared" si="107"/>
        <v>0</v>
      </c>
      <c r="Q228" s="81">
        <f t="shared" si="107"/>
        <v>14000</v>
      </c>
    </row>
    <row r="229" spans="1:17" s="23" customFormat="1" ht="38.25" hidden="1">
      <c r="A229" s="20" t="s">
        <v>237</v>
      </c>
      <c r="B229" s="21" t="s">
        <v>30</v>
      </c>
      <c r="C229" s="21" t="s">
        <v>41</v>
      </c>
      <c r="D229" s="21" t="s">
        <v>211</v>
      </c>
      <c r="E229" s="21" t="s">
        <v>238</v>
      </c>
      <c r="F229" s="21"/>
      <c r="G229" s="22">
        <f>G230</f>
        <v>0</v>
      </c>
      <c r="H229" s="22">
        <f t="shared" si="107"/>
        <v>14000</v>
      </c>
      <c r="I229" s="22">
        <f t="shared" si="107"/>
        <v>0</v>
      </c>
      <c r="J229" s="22">
        <f t="shared" si="107"/>
        <v>0</v>
      </c>
      <c r="K229" s="22">
        <f t="shared" si="107"/>
        <v>0</v>
      </c>
      <c r="L229" s="22">
        <f t="shared" si="107"/>
        <v>0</v>
      </c>
      <c r="M229" s="22">
        <f t="shared" si="107"/>
        <v>0</v>
      </c>
      <c r="N229" s="22">
        <f t="shared" si="107"/>
        <v>0</v>
      </c>
      <c r="O229" s="22">
        <f t="shared" si="107"/>
        <v>14000</v>
      </c>
      <c r="P229" s="22">
        <f t="shared" si="107"/>
        <v>0</v>
      </c>
      <c r="Q229" s="22">
        <f t="shared" si="107"/>
        <v>14000</v>
      </c>
    </row>
    <row r="230" spans="1:17" ht="38.25" hidden="1">
      <c r="A230" s="31" t="s">
        <v>176</v>
      </c>
      <c r="B230" s="27" t="s">
        <v>30</v>
      </c>
      <c r="C230" s="27" t="s">
        <v>41</v>
      </c>
      <c r="D230" s="27" t="s">
        <v>211</v>
      </c>
      <c r="E230" s="27" t="s">
        <v>238</v>
      </c>
      <c r="F230" s="27" t="s">
        <v>177</v>
      </c>
      <c r="G230" s="28"/>
      <c r="H230" s="29">
        <v>14000</v>
      </c>
      <c r="I230" s="30"/>
      <c r="J230" s="30"/>
      <c r="K230" s="30"/>
      <c r="L230" s="30"/>
      <c r="M230" s="30"/>
      <c r="N230" s="30"/>
      <c r="O230" s="298">
        <f t="shared" si="105"/>
        <v>14000</v>
      </c>
      <c r="P230" s="287">
        <f>Q230-O230</f>
        <v>0</v>
      </c>
      <c r="Q230" s="8">
        <v>14000</v>
      </c>
    </row>
    <row r="231" spans="1:17" s="23" customFormat="1" hidden="1">
      <c r="A231" s="42" t="s">
        <v>239</v>
      </c>
      <c r="B231" s="43" t="s">
        <v>30</v>
      </c>
      <c r="C231" s="43" t="s">
        <v>41</v>
      </c>
      <c r="D231" s="43" t="s">
        <v>211</v>
      </c>
      <c r="E231" s="43" t="s">
        <v>240</v>
      </c>
      <c r="F231" s="43"/>
      <c r="G231" s="89">
        <f>G232</f>
        <v>0</v>
      </c>
      <c r="H231" s="89">
        <f t="shared" ref="H231:Q231" si="108">H232</f>
        <v>0</v>
      </c>
      <c r="I231" s="89">
        <f t="shared" si="108"/>
        <v>0</v>
      </c>
      <c r="J231" s="89">
        <f t="shared" si="108"/>
        <v>0</v>
      </c>
      <c r="K231" s="89">
        <f t="shared" si="108"/>
        <v>0</v>
      </c>
      <c r="L231" s="89">
        <f t="shared" si="108"/>
        <v>375.36065000000002</v>
      </c>
      <c r="M231" s="89">
        <f t="shared" si="108"/>
        <v>0</v>
      </c>
      <c r="N231" s="89">
        <f t="shared" si="108"/>
        <v>0</v>
      </c>
      <c r="O231" s="89">
        <f t="shared" si="108"/>
        <v>375.36065000000002</v>
      </c>
      <c r="P231" s="89">
        <f t="shared" si="108"/>
        <v>0</v>
      </c>
      <c r="Q231" s="89">
        <f t="shared" si="108"/>
        <v>375.36065000000002</v>
      </c>
    </row>
    <row r="232" spans="1:17" ht="38.25" hidden="1">
      <c r="A232" s="720" t="s">
        <v>73</v>
      </c>
      <c r="B232" s="711" t="s">
        <v>30</v>
      </c>
      <c r="C232" s="711" t="s">
        <v>41</v>
      </c>
      <c r="D232" s="711" t="s">
        <v>211</v>
      </c>
      <c r="E232" s="711" t="s">
        <v>240</v>
      </c>
      <c r="F232" s="711" t="s">
        <v>74</v>
      </c>
      <c r="G232" s="712"/>
      <c r="H232" s="713"/>
      <c r="I232" s="714"/>
      <c r="J232" s="714"/>
      <c r="K232" s="714"/>
      <c r="L232" s="714">
        <v>375.36065000000002</v>
      </c>
      <c r="M232" s="714"/>
      <c r="N232" s="30"/>
      <c r="O232" s="298">
        <f t="shared" si="105"/>
        <v>375.36065000000002</v>
      </c>
      <c r="P232" s="715">
        <f>Q232-O232</f>
        <v>0</v>
      </c>
      <c r="Q232" s="709">
        <v>375.36065000000002</v>
      </c>
    </row>
    <row r="233" spans="1:17">
      <c r="A233" s="762" t="s">
        <v>241</v>
      </c>
      <c r="B233" s="466" t="s">
        <v>30</v>
      </c>
      <c r="C233" s="466" t="s">
        <v>41</v>
      </c>
      <c r="D233" s="466" t="s">
        <v>211</v>
      </c>
      <c r="E233" s="466" t="s">
        <v>242</v>
      </c>
      <c r="F233" s="466"/>
      <c r="G233" s="467">
        <f>G234</f>
        <v>5000</v>
      </c>
      <c r="H233" s="467">
        <f t="shared" ref="H233:Q233" si="109">H234</f>
        <v>0</v>
      </c>
      <c r="I233" s="467">
        <f t="shared" si="109"/>
        <v>5055</v>
      </c>
      <c r="J233" s="467">
        <f t="shared" si="109"/>
        <v>0</v>
      </c>
      <c r="K233" s="467">
        <f t="shared" si="109"/>
        <v>0</v>
      </c>
      <c r="L233" s="467">
        <f t="shared" si="109"/>
        <v>5600</v>
      </c>
      <c r="M233" s="468">
        <f t="shared" si="109"/>
        <v>0</v>
      </c>
      <c r="N233" s="693">
        <f t="shared" si="109"/>
        <v>0</v>
      </c>
      <c r="O233" s="282">
        <f t="shared" si="109"/>
        <v>15655</v>
      </c>
      <c r="P233" s="475">
        <f t="shared" si="109"/>
        <v>0</v>
      </c>
      <c r="Q233" s="468">
        <f t="shared" si="109"/>
        <v>15655</v>
      </c>
    </row>
    <row r="234" spans="1:17" s="94" customFormat="1" ht="23.25" thickBot="1">
      <c r="A234" s="763" t="s">
        <v>243</v>
      </c>
      <c r="B234" s="471" t="s">
        <v>30</v>
      </c>
      <c r="C234" s="471" t="s">
        <v>41</v>
      </c>
      <c r="D234" s="471" t="s">
        <v>211</v>
      </c>
      <c r="E234" s="471" t="s">
        <v>242</v>
      </c>
      <c r="F234" s="471" t="s">
        <v>244</v>
      </c>
      <c r="G234" s="472">
        <v>5000</v>
      </c>
      <c r="H234" s="499"/>
      <c r="I234" s="499">
        <v>5055</v>
      </c>
      <c r="J234" s="499"/>
      <c r="K234" s="499"/>
      <c r="L234" s="499">
        <v>5600</v>
      </c>
      <c r="M234" s="501"/>
      <c r="N234" s="694"/>
      <c r="O234" s="341">
        <f t="shared" si="105"/>
        <v>15655</v>
      </c>
      <c r="P234" s="477">
        <f>Q234-O234</f>
        <v>0</v>
      </c>
      <c r="Q234" s="501">
        <v>15655</v>
      </c>
    </row>
    <row r="235" spans="1:17" hidden="1">
      <c r="A235" s="429" t="s">
        <v>245</v>
      </c>
      <c r="B235" s="430"/>
      <c r="C235" s="430" t="s">
        <v>41</v>
      </c>
      <c r="D235" s="430" t="s">
        <v>156</v>
      </c>
      <c r="E235" s="430"/>
      <c r="F235" s="430"/>
      <c r="G235" s="431">
        <f>G237+G239+G272+G274+G276+G278+G281</f>
        <v>14000</v>
      </c>
      <c r="H235" s="431">
        <f t="shared" ref="H235:L235" si="110">H237+H239+H272+H274+H276+H278+H281</f>
        <v>13521.900000000001</v>
      </c>
      <c r="I235" s="431">
        <f t="shared" si="110"/>
        <v>0</v>
      </c>
      <c r="J235" s="431">
        <f t="shared" si="110"/>
        <v>59822.128999999994</v>
      </c>
      <c r="K235" s="431">
        <f t="shared" si="110"/>
        <v>10458.361999999999</v>
      </c>
      <c r="L235" s="431">
        <f t="shared" si="110"/>
        <v>0</v>
      </c>
      <c r="M235" s="431"/>
      <c r="N235" s="22"/>
      <c r="O235" s="298">
        <f>I235+H235+G235+J235+K235+L235+M235+N235</f>
        <v>97802.390999999989</v>
      </c>
      <c r="P235" s="734"/>
      <c r="Q235" s="735">
        <f>Q237+Q240+Q243+Q246+Q248+Q250+Q252+Q255+Q257+Q259+Q261+Q263+Q265+Q268+Q270+Q272+Q274+Q276+Q278+Q281</f>
        <v>97802.391000000003</v>
      </c>
    </row>
    <row r="236" spans="1:17" ht="38.25" hidden="1">
      <c r="A236" s="47" t="s">
        <v>235</v>
      </c>
      <c r="B236" s="49" t="s">
        <v>30</v>
      </c>
      <c r="C236" s="49"/>
      <c r="D236" s="49"/>
      <c r="E236" s="49" t="s">
        <v>236</v>
      </c>
      <c r="F236" s="49"/>
      <c r="G236" s="81">
        <f>G237</f>
        <v>14000</v>
      </c>
      <c r="H236" s="81">
        <f t="shared" ref="H236:Q237" si="111">H237</f>
        <v>-14000</v>
      </c>
      <c r="I236" s="81">
        <f t="shared" si="111"/>
        <v>0</v>
      </c>
      <c r="J236" s="81">
        <f t="shared" si="111"/>
        <v>0</v>
      </c>
      <c r="K236" s="81">
        <f t="shared" si="111"/>
        <v>0</v>
      </c>
      <c r="L236" s="81">
        <f t="shared" si="111"/>
        <v>0</v>
      </c>
      <c r="M236" s="81">
        <f t="shared" si="111"/>
        <v>0</v>
      </c>
      <c r="N236" s="81">
        <f t="shared" si="111"/>
        <v>0</v>
      </c>
      <c r="O236" s="81">
        <f t="shared" si="111"/>
        <v>0</v>
      </c>
      <c r="P236" s="81">
        <f t="shared" si="111"/>
        <v>0</v>
      </c>
      <c r="Q236" s="81">
        <f t="shared" si="111"/>
        <v>0</v>
      </c>
    </row>
    <row r="237" spans="1:17" s="23" customFormat="1" ht="38.25" hidden="1">
      <c r="A237" s="20" t="s">
        <v>237</v>
      </c>
      <c r="B237" s="21" t="s">
        <v>30</v>
      </c>
      <c r="C237" s="21" t="s">
        <v>41</v>
      </c>
      <c r="D237" s="21" t="s">
        <v>156</v>
      </c>
      <c r="E237" s="21" t="s">
        <v>238</v>
      </c>
      <c r="F237" s="21"/>
      <c r="G237" s="22">
        <f>G238</f>
        <v>14000</v>
      </c>
      <c r="H237" s="22">
        <f t="shared" si="111"/>
        <v>-14000</v>
      </c>
      <c r="I237" s="22">
        <f t="shared" si="111"/>
        <v>0</v>
      </c>
      <c r="J237" s="22">
        <f t="shared" si="111"/>
        <v>0</v>
      </c>
      <c r="K237" s="22">
        <f t="shared" si="111"/>
        <v>0</v>
      </c>
      <c r="L237" s="22">
        <f t="shared" si="111"/>
        <v>0</v>
      </c>
      <c r="M237" s="22"/>
      <c r="N237" s="22"/>
      <c r="O237" s="22"/>
      <c r="P237" s="22"/>
      <c r="Q237" s="22"/>
    </row>
    <row r="238" spans="1:17" ht="38.25" hidden="1">
      <c r="A238" s="31" t="s">
        <v>176</v>
      </c>
      <c r="B238" s="27" t="s">
        <v>30</v>
      </c>
      <c r="C238" s="27" t="s">
        <v>41</v>
      </c>
      <c r="D238" s="27" t="s">
        <v>156</v>
      </c>
      <c r="E238" s="27" t="s">
        <v>238</v>
      </c>
      <c r="F238" s="27" t="s">
        <v>177</v>
      </c>
      <c r="G238" s="28">
        <v>14000</v>
      </c>
      <c r="H238" s="29">
        <v>-14000</v>
      </c>
      <c r="I238" s="30"/>
      <c r="J238" s="30"/>
      <c r="K238" s="30"/>
      <c r="L238" s="30"/>
      <c r="M238" s="30"/>
      <c r="N238" s="30"/>
      <c r="O238" s="298">
        <f t="shared" si="105"/>
        <v>0</v>
      </c>
      <c r="P238" s="287">
        <f>Q238-O238</f>
        <v>0</v>
      </c>
      <c r="Q238" s="8">
        <v>0</v>
      </c>
    </row>
    <row r="239" spans="1:17" hidden="1">
      <c r="A239" s="87" t="s">
        <v>212</v>
      </c>
      <c r="B239" s="49" t="s">
        <v>30</v>
      </c>
      <c r="C239" s="49" t="s">
        <v>41</v>
      </c>
      <c r="D239" s="49" t="s">
        <v>156</v>
      </c>
      <c r="E239" s="49" t="s">
        <v>213</v>
      </c>
      <c r="F239" s="49"/>
      <c r="G239" s="81">
        <f>G240+G243+G246+G248+G250+G252+G255+G257+G259+G261+G263+G268+G270+G265</f>
        <v>0</v>
      </c>
      <c r="H239" s="81">
        <f t="shared" ref="H239:J239" si="112">H240+H243+H246+H248+H250+H252+H255+H257+H259+H261+H263+H268+H270+H265</f>
        <v>27521.9</v>
      </c>
      <c r="I239" s="81">
        <f t="shared" si="112"/>
        <v>0</v>
      </c>
      <c r="J239" s="81">
        <f t="shared" si="112"/>
        <v>6000</v>
      </c>
      <c r="K239" s="81">
        <f>K240+K243+K246+K248+K250+K252+K255+K257+K259+K261+K263+K268+K270+K265</f>
        <v>1721.9</v>
      </c>
      <c r="L239" s="81">
        <f t="shared" ref="L239:Q239" si="113">L240+L243+L246+L248+L250+L252+L255+L257+L259+L261+L263+L268+L270+L265</f>
        <v>0</v>
      </c>
      <c r="M239" s="81">
        <f t="shared" si="113"/>
        <v>0</v>
      </c>
      <c r="N239" s="81">
        <f t="shared" si="113"/>
        <v>0</v>
      </c>
      <c r="O239" s="81">
        <f t="shared" si="113"/>
        <v>35243.800000000003</v>
      </c>
      <c r="P239" s="81">
        <f t="shared" si="113"/>
        <v>0</v>
      </c>
      <c r="Q239" s="81">
        <f t="shared" si="113"/>
        <v>35243.800000000003</v>
      </c>
    </row>
    <row r="240" spans="1:17" s="23" customFormat="1" ht="38.25" hidden="1">
      <c r="A240" s="86" t="s">
        <v>216</v>
      </c>
      <c r="B240" s="21" t="s">
        <v>30</v>
      </c>
      <c r="C240" s="21" t="s">
        <v>41</v>
      </c>
      <c r="D240" s="21" t="s">
        <v>156</v>
      </c>
      <c r="E240" s="21" t="s">
        <v>218</v>
      </c>
      <c r="F240" s="21"/>
      <c r="G240" s="22">
        <f t="shared" ref="G240:Q240" si="114">G241+G242</f>
        <v>0</v>
      </c>
      <c r="H240" s="22">
        <f t="shared" si="114"/>
        <v>11721.9</v>
      </c>
      <c r="I240" s="22">
        <f t="shared" si="114"/>
        <v>0</v>
      </c>
      <c r="J240" s="22">
        <f t="shared" si="114"/>
        <v>0</v>
      </c>
      <c r="K240" s="22">
        <f t="shared" si="114"/>
        <v>822.07200000000012</v>
      </c>
      <c r="L240" s="22">
        <f t="shared" si="114"/>
        <v>0</v>
      </c>
      <c r="M240" s="22">
        <f t="shared" si="114"/>
        <v>0</v>
      </c>
      <c r="N240" s="22">
        <f t="shared" si="114"/>
        <v>0</v>
      </c>
      <c r="O240" s="22">
        <f t="shared" si="114"/>
        <v>12543.972</v>
      </c>
      <c r="P240" s="22">
        <f t="shared" si="114"/>
        <v>0</v>
      </c>
      <c r="Q240" s="22">
        <f t="shared" si="114"/>
        <v>12543.972</v>
      </c>
    </row>
    <row r="241" spans="1:17" hidden="1">
      <c r="A241" s="31" t="s">
        <v>46</v>
      </c>
      <c r="B241" s="27" t="s">
        <v>30</v>
      </c>
      <c r="C241" s="27" t="s">
        <v>41</v>
      </c>
      <c r="D241" s="27" t="s">
        <v>156</v>
      </c>
      <c r="E241" s="27" t="s">
        <v>218</v>
      </c>
      <c r="F241" s="27" t="s">
        <v>47</v>
      </c>
      <c r="G241" s="28"/>
      <c r="H241" s="29">
        <f>10000-4500</f>
        <v>5500</v>
      </c>
      <c r="I241" s="30">
        <v>-2550.6790000000001</v>
      </c>
      <c r="J241" s="30"/>
      <c r="K241" s="95">
        <f>-899.828+0.037+1721.9</f>
        <v>822.10900000000015</v>
      </c>
      <c r="L241" s="95"/>
      <c r="M241" s="95"/>
      <c r="N241" s="95"/>
      <c r="O241" s="298">
        <f t="shared" si="105"/>
        <v>3771.4300000000003</v>
      </c>
      <c r="P241" s="287">
        <f>Q241-O241</f>
        <v>0</v>
      </c>
      <c r="Q241" s="8">
        <v>3771.43</v>
      </c>
    </row>
    <row r="242" spans="1:17" ht="38.25" hidden="1">
      <c r="A242" s="31" t="s">
        <v>176</v>
      </c>
      <c r="B242" s="27" t="s">
        <v>30</v>
      </c>
      <c r="C242" s="27" t="s">
        <v>41</v>
      </c>
      <c r="D242" s="27" t="s">
        <v>156</v>
      </c>
      <c r="E242" s="27" t="s">
        <v>218</v>
      </c>
      <c r="F242" s="27" t="s">
        <v>177</v>
      </c>
      <c r="G242" s="28"/>
      <c r="H242" s="29">
        <f>4500+1721.9</f>
        <v>6221.9</v>
      </c>
      <c r="I242" s="30">
        <v>2550.6790000000001</v>
      </c>
      <c r="J242" s="30"/>
      <c r="K242" s="30">
        <v>-3.6999999999999998E-2</v>
      </c>
      <c r="L242" s="30"/>
      <c r="M242" s="30"/>
      <c r="N242" s="30"/>
      <c r="O242" s="298">
        <f t="shared" si="105"/>
        <v>8772.5419999999995</v>
      </c>
      <c r="P242" s="287">
        <f>Q242-O242</f>
        <v>0</v>
      </c>
      <c r="Q242" s="8">
        <v>8772.5419999999995</v>
      </c>
    </row>
    <row r="243" spans="1:17" s="23" customFormat="1" ht="25.5" hidden="1">
      <c r="A243" s="86" t="s">
        <v>219</v>
      </c>
      <c r="B243" s="21" t="s">
        <v>30</v>
      </c>
      <c r="C243" s="21" t="s">
        <v>41</v>
      </c>
      <c r="D243" s="21" t="s">
        <v>156</v>
      </c>
      <c r="E243" s="21" t="s">
        <v>220</v>
      </c>
      <c r="F243" s="21"/>
      <c r="G243" s="22">
        <f>G244+G245</f>
        <v>0</v>
      </c>
      <c r="H243" s="22">
        <f>H244+H245</f>
        <v>5000</v>
      </c>
      <c r="I243" s="22">
        <f>I244+I245</f>
        <v>0</v>
      </c>
      <c r="J243" s="22">
        <f>J244+J245</f>
        <v>0</v>
      </c>
      <c r="K243" s="22">
        <f t="shared" ref="K243:Q243" si="115">K244+K245</f>
        <v>0</v>
      </c>
      <c r="L243" s="22">
        <f t="shared" si="115"/>
        <v>0</v>
      </c>
      <c r="M243" s="22">
        <f t="shared" si="115"/>
        <v>0</v>
      </c>
      <c r="N243" s="22">
        <f t="shared" si="115"/>
        <v>0</v>
      </c>
      <c r="O243" s="22">
        <f t="shared" si="115"/>
        <v>5000</v>
      </c>
      <c r="P243" s="22">
        <f t="shared" si="115"/>
        <v>0</v>
      </c>
      <c r="Q243" s="22">
        <f t="shared" si="115"/>
        <v>5000</v>
      </c>
    </row>
    <row r="244" spans="1:17" hidden="1">
      <c r="A244" s="31" t="s">
        <v>46</v>
      </c>
      <c r="B244" s="27" t="s">
        <v>30</v>
      </c>
      <c r="C244" s="27" t="s">
        <v>41</v>
      </c>
      <c r="D244" s="27" t="s">
        <v>156</v>
      </c>
      <c r="E244" s="27" t="s">
        <v>220</v>
      </c>
      <c r="F244" s="27" t="s">
        <v>47</v>
      </c>
      <c r="G244" s="28"/>
      <c r="H244" s="29">
        <v>5000</v>
      </c>
      <c r="I244" s="30">
        <v>-449.32100000000003</v>
      </c>
      <c r="J244" s="30"/>
      <c r="K244" s="30"/>
      <c r="L244" s="30"/>
      <c r="M244" s="30"/>
      <c r="N244" s="30"/>
      <c r="O244" s="298">
        <f t="shared" si="105"/>
        <v>4550.6790000000001</v>
      </c>
      <c r="P244" s="287">
        <f>Q244-O244</f>
        <v>0</v>
      </c>
      <c r="Q244" s="8">
        <v>4550.6790000000001</v>
      </c>
    </row>
    <row r="245" spans="1:17" ht="38.25" hidden="1">
      <c r="A245" s="31" t="s">
        <v>176</v>
      </c>
      <c r="B245" s="27" t="s">
        <v>30</v>
      </c>
      <c r="C245" s="27" t="s">
        <v>41</v>
      </c>
      <c r="D245" s="27" t="s">
        <v>156</v>
      </c>
      <c r="E245" s="27" t="s">
        <v>220</v>
      </c>
      <c r="F245" s="27" t="s">
        <v>177</v>
      </c>
      <c r="G245" s="28"/>
      <c r="H245" s="29"/>
      <c r="I245" s="30">
        <v>449.32100000000003</v>
      </c>
      <c r="J245" s="30"/>
      <c r="K245" s="30"/>
      <c r="L245" s="30"/>
      <c r="M245" s="30"/>
      <c r="N245" s="30"/>
      <c r="O245" s="298">
        <f t="shared" si="105"/>
        <v>449.32100000000003</v>
      </c>
      <c r="P245" s="287">
        <f>Q245-O245</f>
        <v>0</v>
      </c>
      <c r="Q245" s="8">
        <v>449.32100000000003</v>
      </c>
    </row>
    <row r="246" spans="1:17" s="23" customFormat="1" hidden="1">
      <c r="A246" s="86" t="s">
        <v>221</v>
      </c>
      <c r="B246" s="21" t="s">
        <v>30</v>
      </c>
      <c r="C246" s="21" t="s">
        <v>41</v>
      </c>
      <c r="D246" s="21" t="s">
        <v>156</v>
      </c>
      <c r="E246" s="21" t="s">
        <v>222</v>
      </c>
      <c r="F246" s="21"/>
      <c r="G246" s="22">
        <f>G247</f>
        <v>0</v>
      </c>
      <c r="H246" s="22">
        <f>H247</f>
        <v>3000</v>
      </c>
      <c r="I246" s="22">
        <f>I247</f>
        <v>0</v>
      </c>
      <c r="J246" s="22">
        <f>J247</f>
        <v>0</v>
      </c>
      <c r="K246" s="22">
        <f t="shared" ref="K246:Q246" si="116">K247</f>
        <v>-3000</v>
      </c>
      <c r="L246" s="22">
        <f t="shared" si="116"/>
        <v>0</v>
      </c>
      <c r="M246" s="22">
        <f t="shared" si="116"/>
        <v>0</v>
      </c>
      <c r="N246" s="22">
        <f t="shared" si="116"/>
        <v>0</v>
      </c>
      <c r="O246" s="22">
        <f t="shared" si="116"/>
        <v>0</v>
      </c>
      <c r="P246" s="22">
        <f t="shared" si="116"/>
        <v>0</v>
      </c>
      <c r="Q246" s="22">
        <f t="shared" si="116"/>
        <v>0</v>
      </c>
    </row>
    <row r="247" spans="1:17" hidden="1">
      <c r="A247" s="31" t="s">
        <v>46</v>
      </c>
      <c r="B247" s="27" t="s">
        <v>30</v>
      </c>
      <c r="C247" s="27" t="s">
        <v>41</v>
      </c>
      <c r="D247" s="27" t="s">
        <v>156</v>
      </c>
      <c r="E247" s="27" t="s">
        <v>222</v>
      </c>
      <c r="F247" s="27" t="s">
        <v>47</v>
      </c>
      <c r="G247" s="28"/>
      <c r="H247" s="29">
        <v>3000</v>
      </c>
      <c r="I247" s="30"/>
      <c r="J247" s="30"/>
      <c r="K247" s="30">
        <v>-3000</v>
      </c>
      <c r="L247" s="30"/>
      <c r="M247" s="30"/>
      <c r="N247" s="30"/>
      <c r="O247" s="298">
        <f t="shared" si="105"/>
        <v>0</v>
      </c>
      <c r="P247" s="287">
        <f>Q247-O247</f>
        <v>0</v>
      </c>
      <c r="Q247" s="8">
        <v>0</v>
      </c>
    </row>
    <row r="248" spans="1:17" s="23" customFormat="1" hidden="1">
      <c r="A248" s="86" t="s">
        <v>223</v>
      </c>
      <c r="B248" s="21" t="s">
        <v>30</v>
      </c>
      <c r="C248" s="21" t="s">
        <v>41</v>
      </c>
      <c r="D248" s="21" t="s">
        <v>156</v>
      </c>
      <c r="E248" s="21" t="s">
        <v>224</v>
      </c>
      <c r="F248" s="21"/>
      <c r="G248" s="22">
        <f t="shared" ref="G248:Q248" si="117">G249</f>
        <v>0</v>
      </c>
      <c r="H248" s="22">
        <f t="shared" si="117"/>
        <v>1000</v>
      </c>
      <c r="I248" s="22">
        <f t="shared" si="117"/>
        <v>0</v>
      </c>
      <c r="J248" s="22">
        <f t="shared" si="117"/>
        <v>0</v>
      </c>
      <c r="K248" s="22">
        <f t="shared" si="117"/>
        <v>933.62400000000002</v>
      </c>
      <c r="L248" s="22">
        <f t="shared" si="117"/>
        <v>0</v>
      </c>
      <c r="M248" s="22">
        <f t="shared" si="117"/>
        <v>0</v>
      </c>
      <c r="N248" s="22">
        <f t="shared" si="117"/>
        <v>0</v>
      </c>
      <c r="O248" s="22">
        <f t="shared" si="117"/>
        <v>1933.624</v>
      </c>
      <c r="P248" s="22">
        <f t="shared" si="117"/>
        <v>0</v>
      </c>
      <c r="Q248" s="22">
        <f t="shared" si="117"/>
        <v>1933.624</v>
      </c>
    </row>
    <row r="249" spans="1:17" hidden="1">
      <c r="A249" s="31" t="s">
        <v>46</v>
      </c>
      <c r="B249" s="27" t="s">
        <v>30</v>
      </c>
      <c r="C249" s="27" t="s">
        <v>41</v>
      </c>
      <c r="D249" s="27" t="s">
        <v>156</v>
      </c>
      <c r="E249" s="27" t="s">
        <v>224</v>
      </c>
      <c r="F249" s="27" t="s">
        <v>47</v>
      </c>
      <c r="G249" s="28"/>
      <c r="H249" s="29">
        <v>1000</v>
      </c>
      <c r="I249" s="30"/>
      <c r="J249" s="30"/>
      <c r="K249" s="30">
        <v>933.62400000000002</v>
      </c>
      <c r="L249" s="30"/>
      <c r="M249" s="30"/>
      <c r="N249" s="30"/>
      <c r="O249" s="298">
        <f t="shared" si="105"/>
        <v>1933.624</v>
      </c>
      <c r="P249" s="287">
        <f>Q249-O249</f>
        <v>0</v>
      </c>
      <c r="Q249" s="8">
        <v>1933.624</v>
      </c>
    </row>
    <row r="250" spans="1:17" s="23" customFormat="1" hidden="1">
      <c r="A250" s="86" t="s">
        <v>225</v>
      </c>
      <c r="B250" s="21" t="s">
        <v>30</v>
      </c>
      <c r="C250" s="21" t="s">
        <v>41</v>
      </c>
      <c r="D250" s="21" t="s">
        <v>156</v>
      </c>
      <c r="E250" s="21" t="s">
        <v>226</v>
      </c>
      <c r="F250" s="21"/>
      <c r="G250" s="22">
        <f>G251</f>
        <v>0</v>
      </c>
      <c r="H250" s="22">
        <f>H251</f>
        <v>2000</v>
      </c>
      <c r="I250" s="22">
        <f>I251</f>
        <v>0</v>
      </c>
      <c r="J250" s="22">
        <f>J251</f>
        <v>0</v>
      </c>
      <c r="K250" s="22">
        <f t="shared" ref="K250:Q250" si="118">K251</f>
        <v>-490.52600000000001</v>
      </c>
      <c r="L250" s="22">
        <f t="shared" si="118"/>
        <v>0</v>
      </c>
      <c r="M250" s="22">
        <f t="shared" si="118"/>
        <v>0</v>
      </c>
      <c r="N250" s="22">
        <f t="shared" si="118"/>
        <v>0</v>
      </c>
      <c r="O250" s="22">
        <f t="shared" si="118"/>
        <v>1509.4739999999999</v>
      </c>
      <c r="P250" s="22">
        <f t="shared" si="118"/>
        <v>0</v>
      </c>
      <c r="Q250" s="22">
        <f t="shared" si="118"/>
        <v>1509.4739999999999</v>
      </c>
    </row>
    <row r="251" spans="1:17" hidden="1">
      <c r="A251" s="31" t="s">
        <v>46</v>
      </c>
      <c r="B251" s="27" t="s">
        <v>30</v>
      </c>
      <c r="C251" s="27" t="s">
        <v>41</v>
      </c>
      <c r="D251" s="27" t="s">
        <v>156</v>
      </c>
      <c r="E251" s="27" t="s">
        <v>226</v>
      </c>
      <c r="F251" s="27" t="s">
        <v>47</v>
      </c>
      <c r="G251" s="28"/>
      <c r="H251" s="29">
        <v>2000</v>
      </c>
      <c r="I251" s="30"/>
      <c r="J251" s="30"/>
      <c r="K251" s="30">
        <v>-490.52600000000001</v>
      </c>
      <c r="L251" s="30"/>
      <c r="M251" s="30"/>
      <c r="N251" s="30"/>
      <c r="O251" s="298">
        <f t="shared" si="105"/>
        <v>1509.4739999999999</v>
      </c>
      <c r="P251" s="287">
        <f>Q251-O251</f>
        <v>0</v>
      </c>
      <c r="Q251" s="8">
        <v>1509.4739999999999</v>
      </c>
    </row>
    <row r="252" spans="1:17" s="23" customFormat="1" hidden="1">
      <c r="A252" s="254" t="s">
        <v>246</v>
      </c>
      <c r="B252" s="21" t="s">
        <v>30</v>
      </c>
      <c r="C252" s="21" t="s">
        <v>41</v>
      </c>
      <c r="D252" s="21" t="s">
        <v>156</v>
      </c>
      <c r="E252" s="21" t="s">
        <v>228</v>
      </c>
      <c r="F252" s="21"/>
      <c r="G252" s="22">
        <f>G253+G254</f>
        <v>0</v>
      </c>
      <c r="H252" s="22">
        <f t="shared" ref="H252:Q252" si="119">H253+H254</f>
        <v>3150</v>
      </c>
      <c r="I252" s="22">
        <f t="shared" si="119"/>
        <v>0</v>
      </c>
      <c r="J252" s="22">
        <f t="shared" si="119"/>
        <v>6000</v>
      </c>
      <c r="K252" s="22">
        <f t="shared" si="119"/>
        <v>-870.07799999999997</v>
      </c>
      <c r="L252" s="22">
        <f t="shared" si="119"/>
        <v>0</v>
      </c>
      <c r="M252" s="22">
        <f t="shared" si="119"/>
        <v>0</v>
      </c>
      <c r="N252" s="22">
        <f t="shared" si="119"/>
        <v>0</v>
      </c>
      <c r="O252" s="22">
        <f t="shared" si="119"/>
        <v>8279.9220000000005</v>
      </c>
      <c r="P252" s="22">
        <f t="shared" si="119"/>
        <v>0</v>
      </c>
      <c r="Q252" s="22">
        <f t="shared" si="119"/>
        <v>8279.9220000000005</v>
      </c>
    </row>
    <row r="253" spans="1:17" hidden="1">
      <c r="A253" s="110" t="s">
        <v>46</v>
      </c>
      <c r="B253" s="27" t="s">
        <v>30</v>
      </c>
      <c r="C253" s="27" t="s">
        <v>41</v>
      </c>
      <c r="D253" s="27" t="s">
        <v>156</v>
      </c>
      <c r="E253" s="27" t="s">
        <v>228</v>
      </c>
      <c r="F253" s="27" t="s">
        <v>47</v>
      </c>
      <c r="G253" s="28"/>
      <c r="H253" s="29">
        <v>3150</v>
      </c>
      <c r="I253" s="30"/>
      <c r="J253" s="30">
        <v>6000</v>
      </c>
      <c r="K253" s="30">
        <v>-870.07799999999997</v>
      </c>
      <c r="L253" s="30"/>
      <c r="M253" s="30"/>
      <c r="N253" s="30"/>
      <c r="O253" s="298">
        <f t="shared" si="105"/>
        <v>8279.9220000000005</v>
      </c>
      <c r="P253" s="287">
        <f>Q253-O253</f>
        <v>0</v>
      </c>
      <c r="Q253" s="8">
        <v>8279.9220000000005</v>
      </c>
    </row>
    <row r="254" spans="1:17" ht="38.25" hidden="1">
      <c r="A254" s="33" t="s">
        <v>190</v>
      </c>
      <c r="B254" s="27" t="s">
        <v>30</v>
      </c>
      <c r="C254" s="27" t="s">
        <v>41</v>
      </c>
      <c r="D254" s="27" t="s">
        <v>156</v>
      </c>
      <c r="E254" s="27" t="s">
        <v>228</v>
      </c>
      <c r="F254" s="27" t="s">
        <v>191</v>
      </c>
      <c r="G254" s="28"/>
      <c r="H254" s="29"/>
      <c r="I254" s="30"/>
      <c r="J254" s="30"/>
      <c r="K254" s="30"/>
      <c r="L254" s="30"/>
      <c r="M254" s="30"/>
      <c r="N254" s="30"/>
      <c r="O254" s="298">
        <f t="shared" si="105"/>
        <v>0</v>
      </c>
      <c r="P254" s="287">
        <f>Q254-O254</f>
        <v>0</v>
      </c>
      <c r="Q254" s="8">
        <v>0</v>
      </c>
    </row>
    <row r="255" spans="1:17" s="23" customFormat="1" hidden="1">
      <c r="A255" s="254" t="s">
        <v>229</v>
      </c>
      <c r="B255" s="21" t="s">
        <v>30</v>
      </c>
      <c r="C255" s="21" t="s">
        <v>41</v>
      </c>
      <c r="D255" s="21" t="s">
        <v>156</v>
      </c>
      <c r="E255" s="21" t="s">
        <v>230</v>
      </c>
      <c r="F255" s="21"/>
      <c r="G255" s="22">
        <f>G256</f>
        <v>0</v>
      </c>
      <c r="H255" s="22">
        <f>H256</f>
        <v>1200</v>
      </c>
      <c r="I255" s="22">
        <f>I256</f>
        <v>0</v>
      </c>
      <c r="J255" s="22">
        <f>J256</f>
        <v>0</v>
      </c>
      <c r="K255" s="22">
        <f t="shared" ref="K255:Q255" si="120">K256</f>
        <v>0</v>
      </c>
      <c r="L255" s="22">
        <f t="shared" si="120"/>
        <v>0</v>
      </c>
      <c r="M255" s="22">
        <f t="shared" si="120"/>
        <v>0</v>
      </c>
      <c r="N255" s="22">
        <f t="shared" si="120"/>
        <v>0</v>
      </c>
      <c r="O255" s="22">
        <f t="shared" si="120"/>
        <v>1200</v>
      </c>
      <c r="P255" s="22">
        <f t="shared" si="120"/>
        <v>0</v>
      </c>
      <c r="Q255" s="22">
        <f t="shared" si="120"/>
        <v>1200</v>
      </c>
    </row>
    <row r="256" spans="1:17" ht="38.25" hidden="1">
      <c r="A256" s="110" t="s">
        <v>176</v>
      </c>
      <c r="B256" s="27" t="s">
        <v>30</v>
      </c>
      <c r="C256" s="27" t="s">
        <v>41</v>
      </c>
      <c r="D256" s="27" t="s">
        <v>156</v>
      </c>
      <c r="E256" s="27" t="s">
        <v>230</v>
      </c>
      <c r="F256" s="27" t="s">
        <v>177</v>
      </c>
      <c r="G256" s="28"/>
      <c r="H256" s="29">
        <f>750+450</f>
        <v>1200</v>
      </c>
      <c r="I256" s="30"/>
      <c r="J256" s="30"/>
      <c r="K256" s="30"/>
      <c r="L256" s="30"/>
      <c r="M256" s="30"/>
      <c r="N256" s="30"/>
      <c r="O256" s="298">
        <f t="shared" si="105"/>
        <v>1200</v>
      </c>
      <c r="P256" s="287">
        <f>Q256-O256</f>
        <v>0</v>
      </c>
      <c r="Q256" s="8">
        <v>1200</v>
      </c>
    </row>
    <row r="257" spans="1:17" s="23" customFormat="1" hidden="1">
      <c r="A257" s="254" t="s">
        <v>231</v>
      </c>
      <c r="B257" s="21" t="s">
        <v>30</v>
      </c>
      <c r="C257" s="21" t="s">
        <v>41</v>
      </c>
      <c r="D257" s="21" t="s">
        <v>156</v>
      </c>
      <c r="E257" s="21" t="s">
        <v>232</v>
      </c>
      <c r="F257" s="21"/>
      <c r="G257" s="22">
        <f>G258</f>
        <v>0</v>
      </c>
      <c r="H257" s="22">
        <f>H258</f>
        <v>250</v>
      </c>
      <c r="I257" s="22">
        <f>I258</f>
        <v>0</v>
      </c>
      <c r="J257" s="22">
        <f>J258</f>
        <v>0</v>
      </c>
      <c r="K257" s="22">
        <f t="shared" ref="K257:Q257" si="121">K258</f>
        <v>0</v>
      </c>
      <c r="L257" s="22">
        <f t="shared" si="121"/>
        <v>0</v>
      </c>
      <c r="M257" s="22">
        <f t="shared" si="121"/>
        <v>0</v>
      </c>
      <c r="N257" s="22">
        <f t="shared" si="121"/>
        <v>0</v>
      </c>
      <c r="O257" s="22">
        <f t="shared" si="121"/>
        <v>250</v>
      </c>
      <c r="P257" s="22">
        <f t="shared" si="121"/>
        <v>0</v>
      </c>
      <c r="Q257" s="22">
        <f t="shared" si="121"/>
        <v>250</v>
      </c>
    </row>
    <row r="258" spans="1:17" hidden="1">
      <c r="A258" s="255" t="s">
        <v>114</v>
      </c>
      <c r="B258" s="27" t="s">
        <v>30</v>
      </c>
      <c r="C258" s="27" t="s">
        <v>41</v>
      </c>
      <c r="D258" s="27" t="s">
        <v>156</v>
      </c>
      <c r="E258" s="27" t="s">
        <v>232</v>
      </c>
      <c r="F258" s="27" t="s">
        <v>115</v>
      </c>
      <c r="G258" s="28"/>
      <c r="H258" s="29">
        <v>250</v>
      </c>
      <c r="I258" s="30"/>
      <c r="J258" s="30"/>
      <c r="K258" s="30"/>
      <c r="L258" s="30"/>
      <c r="M258" s="30"/>
      <c r="N258" s="30"/>
      <c r="O258" s="298">
        <f t="shared" si="105"/>
        <v>250</v>
      </c>
      <c r="P258" s="287">
        <f>Q258-O258</f>
        <v>0</v>
      </c>
      <c r="Q258" s="8">
        <v>250</v>
      </c>
    </row>
    <row r="259" spans="1:17" s="23" customFormat="1" hidden="1">
      <c r="A259" s="254" t="s">
        <v>233</v>
      </c>
      <c r="B259" s="21" t="s">
        <v>30</v>
      </c>
      <c r="C259" s="21" t="s">
        <v>41</v>
      </c>
      <c r="D259" s="21" t="s">
        <v>156</v>
      </c>
      <c r="E259" s="21" t="s">
        <v>234</v>
      </c>
      <c r="F259" s="21"/>
      <c r="G259" s="22">
        <f>G260</f>
        <v>0</v>
      </c>
      <c r="H259" s="22">
        <f>H260</f>
        <v>200</v>
      </c>
      <c r="I259" s="22">
        <f>I260</f>
        <v>0</v>
      </c>
      <c r="J259" s="22">
        <f>J260</f>
        <v>0</v>
      </c>
      <c r="K259" s="22">
        <f t="shared" ref="K259:Q259" si="122">K260</f>
        <v>0</v>
      </c>
      <c r="L259" s="22">
        <f t="shared" si="122"/>
        <v>0</v>
      </c>
      <c r="M259" s="22">
        <f t="shared" si="122"/>
        <v>0</v>
      </c>
      <c r="N259" s="22">
        <f t="shared" si="122"/>
        <v>0</v>
      </c>
      <c r="O259" s="22">
        <f t="shared" si="122"/>
        <v>200</v>
      </c>
      <c r="P259" s="22">
        <f t="shared" si="122"/>
        <v>0</v>
      </c>
      <c r="Q259" s="22">
        <f t="shared" si="122"/>
        <v>200</v>
      </c>
    </row>
    <row r="260" spans="1:17" hidden="1">
      <c r="A260" s="255" t="s">
        <v>114</v>
      </c>
      <c r="B260" s="27" t="s">
        <v>30</v>
      </c>
      <c r="C260" s="27" t="s">
        <v>41</v>
      </c>
      <c r="D260" s="27" t="s">
        <v>156</v>
      </c>
      <c r="E260" s="27" t="s">
        <v>234</v>
      </c>
      <c r="F260" s="27" t="s">
        <v>115</v>
      </c>
      <c r="G260" s="28"/>
      <c r="H260" s="29">
        <v>200</v>
      </c>
      <c r="I260" s="30"/>
      <c r="J260" s="30"/>
      <c r="K260" s="30"/>
      <c r="L260" s="30"/>
      <c r="M260" s="30"/>
      <c r="N260" s="30"/>
      <c r="O260" s="298">
        <f t="shared" si="105"/>
        <v>200</v>
      </c>
      <c r="P260" s="287">
        <f>Q260-O260</f>
        <v>0</v>
      </c>
      <c r="Q260" s="8">
        <v>200</v>
      </c>
    </row>
    <row r="261" spans="1:17" s="23" customFormat="1" ht="38.25" hidden="1">
      <c r="A261" s="256" t="s">
        <v>247</v>
      </c>
      <c r="B261" s="21" t="s">
        <v>30</v>
      </c>
      <c r="C261" s="21" t="s">
        <v>41</v>
      </c>
      <c r="D261" s="21" t="s">
        <v>156</v>
      </c>
      <c r="E261" s="21" t="s">
        <v>248</v>
      </c>
      <c r="F261" s="21"/>
      <c r="G261" s="22">
        <f>G262</f>
        <v>0</v>
      </c>
      <c r="H261" s="22">
        <f t="shared" ref="H261:Q261" si="123">H262</f>
        <v>0</v>
      </c>
      <c r="I261" s="22">
        <f t="shared" si="123"/>
        <v>0</v>
      </c>
      <c r="J261" s="22">
        <f t="shared" si="123"/>
        <v>0</v>
      </c>
      <c r="K261" s="22">
        <f t="shared" si="123"/>
        <v>899.82799999999997</v>
      </c>
      <c r="L261" s="22">
        <f t="shared" si="123"/>
        <v>0</v>
      </c>
      <c r="M261" s="22">
        <f t="shared" si="123"/>
        <v>0</v>
      </c>
      <c r="N261" s="22">
        <f t="shared" si="123"/>
        <v>0</v>
      </c>
      <c r="O261" s="22">
        <f t="shared" si="123"/>
        <v>899.82799999999997</v>
      </c>
      <c r="P261" s="22">
        <f t="shared" si="123"/>
        <v>0</v>
      </c>
      <c r="Q261" s="22">
        <f t="shared" si="123"/>
        <v>899.82799999999997</v>
      </c>
    </row>
    <row r="262" spans="1:17" hidden="1">
      <c r="A262" s="110" t="s">
        <v>46</v>
      </c>
      <c r="B262" s="27" t="s">
        <v>30</v>
      </c>
      <c r="C262" s="27" t="s">
        <v>41</v>
      </c>
      <c r="D262" s="27" t="s">
        <v>156</v>
      </c>
      <c r="E262" s="27" t="s">
        <v>248</v>
      </c>
      <c r="F262" s="27" t="s">
        <v>47</v>
      </c>
      <c r="G262" s="28"/>
      <c r="H262" s="29"/>
      <c r="I262" s="30"/>
      <c r="J262" s="30"/>
      <c r="K262" s="30">
        <v>899.82799999999997</v>
      </c>
      <c r="L262" s="30"/>
      <c r="M262" s="30"/>
      <c r="N262" s="30"/>
      <c r="O262" s="298">
        <f t="shared" si="105"/>
        <v>899.82799999999997</v>
      </c>
      <c r="P262" s="287">
        <f>Q262-O262</f>
        <v>0</v>
      </c>
      <c r="Q262" s="8">
        <v>899.82799999999997</v>
      </c>
    </row>
    <row r="263" spans="1:17" s="23" customFormat="1" hidden="1">
      <c r="A263" s="254" t="s">
        <v>249</v>
      </c>
      <c r="B263" s="21" t="s">
        <v>30</v>
      </c>
      <c r="C263" s="21" t="s">
        <v>41</v>
      </c>
      <c r="D263" s="21" t="s">
        <v>156</v>
      </c>
      <c r="E263" s="21" t="s">
        <v>250</v>
      </c>
      <c r="F263" s="21"/>
      <c r="G263" s="22">
        <f>G264</f>
        <v>0</v>
      </c>
      <c r="H263" s="22">
        <f t="shared" ref="H263:Q263" si="124">H264</f>
        <v>0</v>
      </c>
      <c r="I263" s="22">
        <f t="shared" si="124"/>
        <v>0</v>
      </c>
      <c r="J263" s="22">
        <f t="shared" si="124"/>
        <v>0</v>
      </c>
      <c r="K263" s="22">
        <f t="shared" si="124"/>
        <v>914.90200000000004</v>
      </c>
      <c r="L263" s="22">
        <f t="shared" si="124"/>
        <v>0</v>
      </c>
      <c r="M263" s="22">
        <f t="shared" si="124"/>
        <v>0</v>
      </c>
      <c r="N263" s="22">
        <f t="shared" si="124"/>
        <v>0</v>
      </c>
      <c r="O263" s="22">
        <f t="shared" si="124"/>
        <v>914.90200000000004</v>
      </c>
      <c r="P263" s="22">
        <f t="shared" si="124"/>
        <v>0</v>
      </c>
      <c r="Q263" s="22">
        <f t="shared" si="124"/>
        <v>914.90200000000004</v>
      </c>
    </row>
    <row r="264" spans="1:17" ht="24.75" hidden="1" customHeight="1">
      <c r="A264" s="110" t="s">
        <v>46</v>
      </c>
      <c r="B264" s="27" t="s">
        <v>30</v>
      </c>
      <c r="C264" s="27" t="s">
        <v>41</v>
      </c>
      <c r="D264" s="27" t="s">
        <v>156</v>
      </c>
      <c r="E264" s="27" t="s">
        <v>250</v>
      </c>
      <c r="F264" s="27" t="s">
        <v>47</v>
      </c>
      <c r="G264" s="28"/>
      <c r="H264" s="29"/>
      <c r="I264" s="30"/>
      <c r="J264" s="30"/>
      <c r="K264" s="30">
        <v>914.90200000000004</v>
      </c>
      <c r="L264" s="30"/>
      <c r="M264" s="30"/>
      <c r="N264" s="30"/>
      <c r="O264" s="298">
        <f t="shared" si="105"/>
        <v>914.90200000000004</v>
      </c>
      <c r="P264" s="287">
        <f>Q264-O264</f>
        <v>0</v>
      </c>
      <c r="Q264" s="8">
        <v>914.90200000000004</v>
      </c>
    </row>
    <row r="265" spans="1:17" s="23" customFormat="1" ht="24.75" hidden="1" customHeight="1">
      <c r="A265" s="257" t="s">
        <v>251</v>
      </c>
      <c r="B265" s="21" t="s">
        <v>30</v>
      </c>
      <c r="C265" s="21" t="s">
        <v>41</v>
      </c>
      <c r="D265" s="21" t="s">
        <v>156</v>
      </c>
      <c r="E265" s="21" t="s">
        <v>252</v>
      </c>
      <c r="F265" s="21"/>
      <c r="G265" s="22">
        <f>G266+G267</f>
        <v>0</v>
      </c>
      <c r="H265" s="22">
        <f t="shared" ref="H265:Q265" si="125">H266+H267</f>
        <v>0</v>
      </c>
      <c r="I265" s="22">
        <f t="shared" si="125"/>
        <v>0</v>
      </c>
      <c r="J265" s="22">
        <f t="shared" si="125"/>
        <v>0</v>
      </c>
      <c r="K265" s="22">
        <f t="shared" si="125"/>
        <v>870.07799999999997</v>
      </c>
      <c r="L265" s="22">
        <f t="shared" si="125"/>
        <v>0</v>
      </c>
      <c r="M265" s="22">
        <f t="shared" si="125"/>
        <v>0</v>
      </c>
      <c r="N265" s="22">
        <f t="shared" si="125"/>
        <v>0</v>
      </c>
      <c r="O265" s="22">
        <f t="shared" si="125"/>
        <v>870.07799999999997</v>
      </c>
      <c r="P265" s="22">
        <f t="shared" si="125"/>
        <v>0</v>
      </c>
      <c r="Q265" s="22">
        <f t="shared" si="125"/>
        <v>870.07799999999997</v>
      </c>
    </row>
    <row r="266" spans="1:17" ht="24.75" hidden="1" customHeight="1">
      <c r="A266" s="31" t="s">
        <v>46</v>
      </c>
      <c r="B266" s="27" t="s">
        <v>30</v>
      </c>
      <c r="C266" s="27" t="s">
        <v>41</v>
      </c>
      <c r="D266" s="27" t="s">
        <v>156</v>
      </c>
      <c r="E266" s="27" t="s">
        <v>252</v>
      </c>
      <c r="F266" s="27" t="s">
        <v>47</v>
      </c>
      <c r="G266" s="28"/>
      <c r="H266" s="29"/>
      <c r="I266" s="30"/>
      <c r="J266" s="30"/>
      <c r="K266" s="30">
        <v>870.07799999999997</v>
      </c>
      <c r="L266" s="30"/>
      <c r="M266" s="30"/>
      <c r="N266" s="30"/>
      <c r="O266" s="298">
        <f t="shared" si="105"/>
        <v>870.07799999999997</v>
      </c>
      <c r="P266" s="287">
        <f>Q266-O266</f>
        <v>-870.07799999999997</v>
      </c>
      <c r="Q266" s="8">
        <v>0</v>
      </c>
    </row>
    <row r="267" spans="1:17" ht="24.75" hidden="1" customHeight="1">
      <c r="A267" s="33" t="s">
        <v>190</v>
      </c>
      <c r="B267" s="27" t="s">
        <v>30</v>
      </c>
      <c r="C267" s="27" t="s">
        <v>41</v>
      </c>
      <c r="D267" s="27" t="s">
        <v>156</v>
      </c>
      <c r="E267" s="27" t="s">
        <v>252</v>
      </c>
      <c r="F267" s="27" t="s">
        <v>191</v>
      </c>
      <c r="G267" s="28"/>
      <c r="H267" s="29"/>
      <c r="I267" s="30"/>
      <c r="J267" s="30"/>
      <c r="K267" s="30"/>
      <c r="L267" s="30"/>
      <c r="M267" s="30"/>
      <c r="N267" s="30"/>
      <c r="O267" s="298">
        <f t="shared" si="105"/>
        <v>0</v>
      </c>
      <c r="P267" s="287">
        <f>Q267-O267</f>
        <v>870.07799999999997</v>
      </c>
      <c r="Q267" s="8">
        <v>870.07799999999997</v>
      </c>
    </row>
    <row r="268" spans="1:17" s="23" customFormat="1" ht="25.5" hidden="1">
      <c r="A268" s="96" t="s">
        <v>253</v>
      </c>
      <c r="B268" s="21" t="s">
        <v>30</v>
      </c>
      <c r="C268" s="21" t="s">
        <v>41</v>
      </c>
      <c r="D268" s="21" t="s">
        <v>156</v>
      </c>
      <c r="E268" s="21" t="s">
        <v>254</v>
      </c>
      <c r="F268" s="21"/>
      <c r="G268" s="22">
        <f>G269</f>
        <v>0</v>
      </c>
      <c r="H268" s="22">
        <f t="shared" ref="H268:Q268" si="126">H269</f>
        <v>0</v>
      </c>
      <c r="I268" s="22">
        <f t="shared" si="126"/>
        <v>0</v>
      </c>
      <c r="J268" s="22">
        <f t="shared" si="126"/>
        <v>0</v>
      </c>
      <c r="K268" s="22">
        <f t="shared" si="126"/>
        <v>1291</v>
      </c>
      <c r="L268" s="22">
        <f t="shared" si="126"/>
        <v>0</v>
      </c>
      <c r="M268" s="22">
        <f t="shared" si="126"/>
        <v>0</v>
      </c>
      <c r="N268" s="22">
        <f t="shared" si="126"/>
        <v>0</v>
      </c>
      <c r="O268" s="22">
        <f t="shared" si="126"/>
        <v>1291</v>
      </c>
      <c r="P268" s="22">
        <f t="shared" si="126"/>
        <v>0</v>
      </c>
      <c r="Q268" s="22">
        <f t="shared" si="126"/>
        <v>1291</v>
      </c>
    </row>
    <row r="269" spans="1:17" hidden="1">
      <c r="A269" s="31" t="s">
        <v>46</v>
      </c>
      <c r="B269" s="27" t="s">
        <v>30</v>
      </c>
      <c r="C269" s="27" t="s">
        <v>41</v>
      </c>
      <c r="D269" s="27" t="s">
        <v>156</v>
      </c>
      <c r="E269" s="27" t="s">
        <v>254</v>
      </c>
      <c r="F269" s="27" t="s">
        <v>47</v>
      </c>
      <c r="G269" s="28"/>
      <c r="H269" s="29"/>
      <c r="I269" s="30"/>
      <c r="J269" s="30"/>
      <c r="K269" s="30">
        <v>1291</v>
      </c>
      <c r="L269" s="30"/>
      <c r="M269" s="30"/>
      <c r="N269" s="30"/>
      <c r="O269" s="298">
        <f t="shared" si="105"/>
        <v>1291</v>
      </c>
      <c r="P269" s="287">
        <f>Q269-O269</f>
        <v>0</v>
      </c>
      <c r="Q269" s="8">
        <v>1291</v>
      </c>
    </row>
    <row r="270" spans="1:17" s="23" customFormat="1" ht="38.25" hidden="1">
      <c r="A270" s="97" t="s">
        <v>255</v>
      </c>
      <c r="B270" s="21" t="s">
        <v>30</v>
      </c>
      <c r="C270" s="21" t="s">
        <v>41</v>
      </c>
      <c r="D270" s="21" t="s">
        <v>156</v>
      </c>
      <c r="E270" s="21" t="s">
        <v>256</v>
      </c>
      <c r="F270" s="21"/>
      <c r="G270" s="22">
        <f>G271</f>
        <v>0</v>
      </c>
      <c r="H270" s="22">
        <f t="shared" ref="H270:Q270" si="127">H271</f>
        <v>0</v>
      </c>
      <c r="I270" s="22">
        <f t="shared" si="127"/>
        <v>0</v>
      </c>
      <c r="J270" s="22">
        <f t="shared" si="127"/>
        <v>0</v>
      </c>
      <c r="K270" s="22">
        <f t="shared" si="127"/>
        <v>351</v>
      </c>
      <c r="L270" s="22">
        <f t="shared" si="127"/>
        <v>0</v>
      </c>
      <c r="M270" s="22">
        <f t="shared" si="127"/>
        <v>0</v>
      </c>
      <c r="N270" s="22">
        <f t="shared" si="127"/>
        <v>0</v>
      </c>
      <c r="O270" s="22">
        <f t="shared" si="127"/>
        <v>351</v>
      </c>
      <c r="P270" s="22">
        <f t="shared" si="127"/>
        <v>0</v>
      </c>
      <c r="Q270" s="22">
        <f t="shared" si="127"/>
        <v>351</v>
      </c>
    </row>
    <row r="271" spans="1:17" hidden="1">
      <c r="A271" s="31" t="s">
        <v>46</v>
      </c>
      <c r="B271" s="27" t="s">
        <v>30</v>
      </c>
      <c r="C271" s="27" t="s">
        <v>41</v>
      </c>
      <c r="D271" s="27" t="s">
        <v>156</v>
      </c>
      <c r="E271" s="27" t="s">
        <v>256</v>
      </c>
      <c r="F271" s="27" t="s">
        <v>47</v>
      </c>
      <c r="G271" s="28"/>
      <c r="H271" s="29"/>
      <c r="I271" s="30"/>
      <c r="J271" s="30"/>
      <c r="K271" s="30">
        <v>351</v>
      </c>
      <c r="L271" s="30"/>
      <c r="M271" s="30"/>
      <c r="N271" s="30"/>
      <c r="O271" s="298">
        <f t="shared" si="105"/>
        <v>351</v>
      </c>
      <c r="P271" s="287">
        <f>Q271-O271</f>
        <v>0</v>
      </c>
      <c r="Q271" s="8">
        <v>351</v>
      </c>
    </row>
    <row r="272" spans="1:17" s="23" customFormat="1" hidden="1">
      <c r="A272" s="73" t="s">
        <v>257</v>
      </c>
      <c r="B272" s="15" t="s">
        <v>30</v>
      </c>
      <c r="C272" s="15" t="s">
        <v>41</v>
      </c>
      <c r="D272" s="15" t="s">
        <v>156</v>
      </c>
      <c r="E272" s="15" t="s">
        <v>258</v>
      </c>
      <c r="F272" s="15"/>
      <c r="G272" s="16">
        <f>G273</f>
        <v>0</v>
      </c>
      <c r="H272" s="16">
        <f>H273</f>
        <v>0</v>
      </c>
      <c r="I272" s="16">
        <f>I273</f>
        <v>0</v>
      </c>
      <c r="J272" s="16">
        <f>J273</f>
        <v>13472.034</v>
      </c>
      <c r="K272" s="16">
        <f t="shared" ref="K272:Q272" si="128">K273</f>
        <v>0</v>
      </c>
      <c r="L272" s="16">
        <f t="shared" si="128"/>
        <v>0</v>
      </c>
      <c r="M272" s="16">
        <f t="shared" si="128"/>
        <v>0</v>
      </c>
      <c r="N272" s="16">
        <f t="shared" si="128"/>
        <v>0</v>
      </c>
      <c r="O272" s="16">
        <f t="shared" si="128"/>
        <v>13472.034</v>
      </c>
      <c r="P272" s="16">
        <f t="shared" si="128"/>
        <v>0</v>
      </c>
      <c r="Q272" s="16">
        <f t="shared" si="128"/>
        <v>13472.034</v>
      </c>
    </row>
    <row r="273" spans="1:17" ht="38.25" hidden="1">
      <c r="A273" s="33" t="s">
        <v>190</v>
      </c>
      <c r="B273" s="27" t="s">
        <v>30</v>
      </c>
      <c r="C273" s="27" t="s">
        <v>41</v>
      </c>
      <c r="D273" s="27" t="s">
        <v>156</v>
      </c>
      <c r="E273" s="27" t="s">
        <v>258</v>
      </c>
      <c r="F273" s="27" t="s">
        <v>191</v>
      </c>
      <c r="G273" s="28"/>
      <c r="H273" s="29"/>
      <c r="I273" s="30"/>
      <c r="J273" s="30">
        <v>13472.034</v>
      </c>
      <c r="K273" s="30"/>
      <c r="L273" s="30"/>
      <c r="M273" s="30"/>
      <c r="N273" s="30"/>
      <c r="O273" s="298">
        <f t="shared" si="105"/>
        <v>13472.034</v>
      </c>
      <c r="P273" s="287">
        <f>Q273-O273</f>
        <v>0</v>
      </c>
      <c r="Q273" s="8">
        <v>13472.034</v>
      </c>
    </row>
    <row r="274" spans="1:17" s="23" customFormat="1" hidden="1">
      <c r="A274" s="73" t="s">
        <v>259</v>
      </c>
      <c r="B274" s="15" t="s">
        <v>30</v>
      </c>
      <c r="C274" s="15" t="s">
        <v>41</v>
      </c>
      <c r="D274" s="15" t="s">
        <v>156</v>
      </c>
      <c r="E274" s="15" t="s">
        <v>260</v>
      </c>
      <c r="F274" s="15"/>
      <c r="G274" s="16">
        <f>G275</f>
        <v>0</v>
      </c>
      <c r="H274" s="16">
        <f>H275</f>
        <v>0</v>
      </c>
      <c r="I274" s="16">
        <f>I275</f>
        <v>0</v>
      </c>
      <c r="J274" s="16">
        <f>J275</f>
        <v>3599.3119999999999</v>
      </c>
      <c r="K274" s="16">
        <f t="shared" ref="K274:Q274" si="129">K275</f>
        <v>0</v>
      </c>
      <c r="L274" s="16">
        <f t="shared" si="129"/>
        <v>0</v>
      </c>
      <c r="M274" s="16">
        <f t="shared" si="129"/>
        <v>0</v>
      </c>
      <c r="N274" s="16">
        <f t="shared" si="129"/>
        <v>0</v>
      </c>
      <c r="O274" s="16">
        <f t="shared" si="129"/>
        <v>3599.3119999999999</v>
      </c>
      <c r="P274" s="16">
        <f t="shared" si="129"/>
        <v>0</v>
      </c>
      <c r="Q274" s="16">
        <f t="shared" si="129"/>
        <v>3599.3119999999999</v>
      </c>
    </row>
    <row r="275" spans="1:17" hidden="1">
      <c r="A275" s="31" t="s">
        <v>46</v>
      </c>
      <c r="B275" s="27" t="s">
        <v>30</v>
      </c>
      <c r="C275" s="27" t="s">
        <v>41</v>
      </c>
      <c r="D275" s="27" t="s">
        <v>156</v>
      </c>
      <c r="E275" s="27" t="s">
        <v>260</v>
      </c>
      <c r="F275" s="27" t="s">
        <v>47</v>
      </c>
      <c r="G275" s="28"/>
      <c r="H275" s="29"/>
      <c r="I275" s="30"/>
      <c r="J275" s="30">
        <v>3599.3119999999999</v>
      </c>
      <c r="K275" s="30"/>
      <c r="L275" s="30"/>
      <c r="M275" s="30"/>
      <c r="N275" s="30"/>
      <c r="O275" s="298">
        <f t="shared" si="105"/>
        <v>3599.3119999999999</v>
      </c>
      <c r="P275" s="287">
        <f>Q275-O275</f>
        <v>0</v>
      </c>
      <c r="Q275" s="8">
        <v>3599.3119999999999</v>
      </c>
    </row>
    <row r="276" spans="1:17" s="23" customFormat="1" hidden="1">
      <c r="A276" s="73" t="s">
        <v>261</v>
      </c>
      <c r="B276" s="15" t="s">
        <v>30</v>
      </c>
      <c r="C276" s="15" t="s">
        <v>41</v>
      </c>
      <c r="D276" s="15" t="s">
        <v>156</v>
      </c>
      <c r="E276" s="15" t="s">
        <v>262</v>
      </c>
      <c r="F276" s="15"/>
      <c r="G276" s="16">
        <f>G277</f>
        <v>0</v>
      </c>
      <c r="H276" s="16">
        <f>H277</f>
        <v>0</v>
      </c>
      <c r="I276" s="16">
        <f>I277</f>
        <v>0</v>
      </c>
      <c r="J276" s="16">
        <f>J277</f>
        <v>11613.852999999999</v>
      </c>
      <c r="K276" s="16">
        <f t="shared" ref="K276:Q276" si="130">K277</f>
        <v>0</v>
      </c>
      <c r="L276" s="16">
        <f t="shared" si="130"/>
        <v>0</v>
      </c>
      <c r="M276" s="16">
        <f t="shared" si="130"/>
        <v>0</v>
      </c>
      <c r="N276" s="16">
        <f t="shared" si="130"/>
        <v>0</v>
      </c>
      <c r="O276" s="16">
        <f t="shared" si="130"/>
        <v>11613.852999999999</v>
      </c>
      <c r="P276" s="16">
        <f t="shared" si="130"/>
        <v>0</v>
      </c>
      <c r="Q276" s="16">
        <f t="shared" si="130"/>
        <v>11613.852999999999</v>
      </c>
    </row>
    <row r="277" spans="1:17" hidden="1">
      <c r="A277" s="31" t="s">
        <v>46</v>
      </c>
      <c r="B277" s="27" t="s">
        <v>30</v>
      </c>
      <c r="C277" s="27" t="s">
        <v>41</v>
      </c>
      <c r="D277" s="27" t="s">
        <v>156</v>
      </c>
      <c r="E277" s="27" t="s">
        <v>262</v>
      </c>
      <c r="F277" s="27" t="s">
        <v>47</v>
      </c>
      <c r="G277" s="28"/>
      <c r="H277" s="29"/>
      <c r="I277" s="30"/>
      <c r="J277" s="30">
        <v>11613.852999999999</v>
      </c>
      <c r="K277" s="30"/>
      <c r="L277" s="30"/>
      <c r="M277" s="30"/>
      <c r="N277" s="30"/>
      <c r="O277" s="298">
        <f t="shared" si="105"/>
        <v>11613.852999999999</v>
      </c>
      <c r="P277" s="287">
        <f>Q277-O277</f>
        <v>0</v>
      </c>
      <c r="Q277" s="8">
        <v>11613.852999999999</v>
      </c>
    </row>
    <row r="278" spans="1:17" s="23" customFormat="1" hidden="1">
      <c r="A278" s="73" t="s">
        <v>263</v>
      </c>
      <c r="B278" s="15" t="s">
        <v>30</v>
      </c>
      <c r="C278" s="15" t="s">
        <v>41</v>
      </c>
      <c r="D278" s="15" t="s">
        <v>156</v>
      </c>
      <c r="E278" s="15" t="s">
        <v>264</v>
      </c>
      <c r="F278" s="15"/>
      <c r="G278" s="16">
        <f>G279+G280</f>
        <v>0</v>
      </c>
      <c r="H278" s="16">
        <f t="shared" ref="H278:Q278" si="131">H279+H280</f>
        <v>0</v>
      </c>
      <c r="I278" s="16">
        <f t="shared" si="131"/>
        <v>0</v>
      </c>
      <c r="J278" s="16">
        <f t="shared" si="131"/>
        <v>25136.93</v>
      </c>
      <c r="K278" s="16">
        <f t="shared" si="131"/>
        <v>0</v>
      </c>
      <c r="L278" s="16">
        <f t="shared" si="131"/>
        <v>0</v>
      </c>
      <c r="M278" s="16">
        <f t="shared" si="131"/>
        <v>0</v>
      </c>
      <c r="N278" s="16">
        <f t="shared" si="131"/>
        <v>0</v>
      </c>
      <c r="O278" s="16">
        <f t="shared" si="131"/>
        <v>25136.93</v>
      </c>
      <c r="P278" s="16">
        <f t="shared" si="131"/>
        <v>0</v>
      </c>
      <c r="Q278" s="16">
        <f t="shared" si="131"/>
        <v>25136.93</v>
      </c>
    </row>
    <row r="279" spans="1:17" hidden="1">
      <c r="A279" s="31" t="s">
        <v>46</v>
      </c>
      <c r="B279" s="27" t="s">
        <v>30</v>
      </c>
      <c r="C279" s="27" t="s">
        <v>41</v>
      </c>
      <c r="D279" s="27" t="s">
        <v>156</v>
      </c>
      <c r="E279" s="27" t="s">
        <v>264</v>
      </c>
      <c r="F279" s="27" t="s">
        <v>47</v>
      </c>
      <c r="G279" s="28"/>
      <c r="H279" s="29"/>
      <c r="I279" s="30"/>
      <c r="J279" s="30">
        <v>25136.93</v>
      </c>
      <c r="K279" s="30"/>
      <c r="L279" s="30">
        <v>-25136.93</v>
      </c>
      <c r="M279" s="30"/>
      <c r="N279" s="30"/>
      <c r="O279" s="298">
        <f t="shared" si="105"/>
        <v>0</v>
      </c>
      <c r="P279" s="287">
        <f>Q279-O279</f>
        <v>0</v>
      </c>
      <c r="Q279" s="8">
        <v>0</v>
      </c>
    </row>
    <row r="280" spans="1:17" ht="38.25" hidden="1">
      <c r="A280" s="45" t="s">
        <v>73</v>
      </c>
      <c r="B280" s="27" t="s">
        <v>30</v>
      </c>
      <c r="C280" s="27" t="s">
        <v>41</v>
      </c>
      <c r="D280" s="27" t="s">
        <v>156</v>
      </c>
      <c r="E280" s="27" t="s">
        <v>264</v>
      </c>
      <c r="F280" s="27" t="s">
        <v>74</v>
      </c>
      <c r="G280" s="28"/>
      <c r="H280" s="29"/>
      <c r="I280" s="30"/>
      <c r="J280" s="30"/>
      <c r="K280" s="30"/>
      <c r="L280" s="30">
        <v>25136.93</v>
      </c>
      <c r="M280" s="30"/>
      <c r="N280" s="30"/>
      <c r="O280" s="298">
        <f t="shared" si="105"/>
        <v>25136.93</v>
      </c>
      <c r="P280" s="287">
        <f>Q280-O280</f>
        <v>0</v>
      </c>
      <c r="Q280" s="8">
        <v>25136.93</v>
      </c>
    </row>
    <row r="281" spans="1:17" s="23" customFormat="1" ht="25.5" hidden="1">
      <c r="A281" s="42" t="s">
        <v>265</v>
      </c>
      <c r="B281" s="43" t="s">
        <v>30</v>
      </c>
      <c r="C281" s="43" t="s">
        <v>41</v>
      </c>
      <c r="D281" s="43" t="s">
        <v>156</v>
      </c>
      <c r="E281" s="43" t="s">
        <v>266</v>
      </c>
      <c r="F281" s="43"/>
      <c r="G281" s="89">
        <f>G282</f>
        <v>0</v>
      </c>
      <c r="H281" s="89">
        <f t="shared" ref="H281:Q281" si="132">H282</f>
        <v>0</v>
      </c>
      <c r="I281" s="89">
        <f t="shared" si="132"/>
        <v>0</v>
      </c>
      <c r="J281" s="89">
        <f t="shared" si="132"/>
        <v>0</v>
      </c>
      <c r="K281" s="89">
        <f t="shared" si="132"/>
        <v>8736.4619999999995</v>
      </c>
      <c r="L281" s="89">
        <f t="shared" si="132"/>
        <v>0</v>
      </c>
      <c r="M281" s="89">
        <f t="shared" si="132"/>
        <v>0</v>
      </c>
      <c r="N281" s="89">
        <f t="shared" si="132"/>
        <v>0</v>
      </c>
      <c r="O281" s="89">
        <f t="shared" si="132"/>
        <v>8736.4619999999995</v>
      </c>
      <c r="P281" s="89">
        <f t="shared" si="132"/>
        <v>0</v>
      </c>
      <c r="Q281" s="89">
        <f t="shared" si="132"/>
        <v>8736.4619999999995</v>
      </c>
    </row>
    <row r="282" spans="1:17" ht="38.25" hidden="1">
      <c r="A282" s="45" t="s">
        <v>73</v>
      </c>
      <c r="B282" s="27" t="s">
        <v>30</v>
      </c>
      <c r="C282" s="27" t="s">
        <v>41</v>
      </c>
      <c r="D282" s="27" t="s">
        <v>156</v>
      </c>
      <c r="E282" s="27" t="s">
        <v>266</v>
      </c>
      <c r="F282" s="27" t="s">
        <v>74</v>
      </c>
      <c r="G282" s="28"/>
      <c r="H282" s="29"/>
      <c r="I282" s="30"/>
      <c r="J282" s="30"/>
      <c r="K282" s="30">
        <v>8736.4619999999995</v>
      </c>
      <c r="L282" s="30"/>
      <c r="M282" s="30"/>
      <c r="N282" s="30"/>
      <c r="O282" s="298">
        <f t="shared" si="105"/>
        <v>8736.4619999999995</v>
      </c>
      <c r="P282" s="287">
        <f>Q282-O282</f>
        <v>0</v>
      </c>
      <c r="Q282" s="8">
        <v>8736.4619999999995</v>
      </c>
    </row>
    <row r="283" spans="1:17" hidden="1">
      <c r="A283" s="79" t="s">
        <v>267</v>
      </c>
      <c r="B283" s="21"/>
      <c r="C283" s="21" t="s">
        <v>41</v>
      </c>
      <c r="D283" s="21" t="s">
        <v>268</v>
      </c>
      <c r="E283" s="21"/>
      <c r="F283" s="21"/>
      <c r="G283" s="22">
        <f>G288+G316+G365+G367+G361+G284+G286</f>
        <v>11809.413</v>
      </c>
      <c r="H283" s="22">
        <f t="shared" ref="H283:N283" si="133">H288+H316+H365+H367+H361+H284+H286</f>
        <v>5118.1513599999998</v>
      </c>
      <c r="I283" s="22">
        <f t="shared" si="133"/>
        <v>3430.1</v>
      </c>
      <c r="J283" s="22">
        <f t="shared" si="133"/>
        <v>148.79999999999998</v>
      </c>
      <c r="K283" s="22">
        <f t="shared" si="133"/>
        <v>0</v>
      </c>
      <c r="L283" s="22">
        <f t="shared" si="133"/>
        <v>4756.3900000000003</v>
      </c>
      <c r="M283" s="22">
        <f t="shared" si="133"/>
        <v>0</v>
      </c>
      <c r="N283" s="22">
        <f t="shared" si="133"/>
        <v>0</v>
      </c>
      <c r="O283" s="142">
        <f>O288+O316+O365+O367+O361+O284+O286</f>
        <v>25262.854360000001</v>
      </c>
      <c r="P283" s="142">
        <f t="shared" ref="P283" si="134">P288+P316+P365+P367+P361+P284+P286</f>
        <v>12959.565909999999</v>
      </c>
      <c r="Q283" s="142">
        <f>Q284+Q286+Q289+Q297+Q299+Q301+Q303+Q305+Q307+Q310+Q312+Q314+Q318+Q320+Q322+Q324+Q326+Q329+Q331+Q333+Q335+Q337+Q339+Q341+Q343+Q345+Q347+Q350+Q352+Q354+Q357+Q359+Q361+Q365+Q367+Q369</f>
        <v>38222.593669999995</v>
      </c>
    </row>
    <row r="284" spans="1:17" hidden="1">
      <c r="A284" s="252" t="s">
        <v>1083</v>
      </c>
      <c r="B284" s="43" t="s">
        <v>30</v>
      </c>
      <c r="C284" s="43" t="s">
        <v>41</v>
      </c>
      <c r="D284" s="43" t="s">
        <v>268</v>
      </c>
      <c r="E284" s="43" t="s">
        <v>1082</v>
      </c>
      <c r="F284" s="43"/>
      <c r="G284" s="89">
        <f>G285</f>
        <v>0</v>
      </c>
      <c r="H284" s="89">
        <f t="shared" ref="H284:Q284" si="135">H285</f>
        <v>0</v>
      </c>
      <c r="I284" s="89">
        <f t="shared" si="135"/>
        <v>0</v>
      </c>
      <c r="J284" s="89">
        <f t="shared" si="135"/>
        <v>0</v>
      </c>
      <c r="K284" s="89">
        <f t="shared" si="135"/>
        <v>0</v>
      </c>
      <c r="L284" s="89">
        <f t="shared" si="135"/>
        <v>0</v>
      </c>
      <c r="M284" s="89">
        <f t="shared" si="135"/>
        <v>0</v>
      </c>
      <c r="N284" s="89">
        <f t="shared" si="135"/>
        <v>0</v>
      </c>
      <c r="O284" s="89">
        <f t="shared" si="135"/>
        <v>0</v>
      </c>
      <c r="P284" s="89">
        <f t="shared" si="135"/>
        <v>14144.33</v>
      </c>
      <c r="Q284" s="89">
        <f t="shared" si="135"/>
        <v>14144.33</v>
      </c>
    </row>
    <row r="285" spans="1:17" ht="38.25" hidden="1">
      <c r="A285" s="33" t="s">
        <v>190</v>
      </c>
      <c r="B285" s="27" t="s">
        <v>30</v>
      </c>
      <c r="C285" s="27" t="s">
        <v>41</v>
      </c>
      <c r="D285" s="27" t="s">
        <v>268</v>
      </c>
      <c r="E285" s="27" t="s">
        <v>1082</v>
      </c>
      <c r="F285" s="27" t="s">
        <v>191</v>
      </c>
      <c r="G285" s="28"/>
      <c r="H285" s="28"/>
      <c r="I285" s="28"/>
      <c r="J285" s="28"/>
      <c r="K285" s="28"/>
      <c r="L285" s="28"/>
      <c r="M285" s="28"/>
      <c r="N285" s="28"/>
      <c r="O285" s="299">
        <f>N285</f>
        <v>0</v>
      </c>
      <c r="P285" s="287">
        <f>Q285-O285</f>
        <v>14144.33</v>
      </c>
      <c r="Q285" s="8">
        <v>14144.33</v>
      </c>
    </row>
    <row r="286" spans="1:17" s="23" customFormat="1" ht="38.25" hidden="1">
      <c r="A286" s="259" t="s">
        <v>1090</v>
      </c>
      <c r="B286" s="43" t="s">
        <v>30</v>
      </c>
      <c r="C286" s="43" t="s">
        <v>41</v>
      </c>
      <c r="D286" s="43" t="s">
        <v>268</v>
      </c>
      <c r="E286" s="43" t="s">
        <v>1091</v>
      </c>
      <c r="F286" s="43"/>
      <c r="G286" s="89">
        <f>G287</f>
        <v>0</v>
      </c>
      <c r="H286" s="89">
        <f t="shared" ref="H286:Q286" si="136">H287</f>
        <v>0</v>
      </c>
      <c r="I286" s="89">
        <f t="shared" si="136"/>
        <v>0</v>
      </c>
      <c r="J286" s="89">
        <f t="shared" si="136"/>
        <v>0</v>
      </c>
      <c r="K286" s="89">
        <f t="shared" si="136"/>
        <v>0</v>
      </c>
      <c r="L286" s="89">
        <f t="shared" si="136"/>
        <v>0</v>
      </c>
      <c r="M286" s="89">
        <f t="shared" si="136"/>
        <v>0</v>
      </c>
      <c r="N286" s="89">
        <f t="shared" si="136"/>
        <v>0</v>
      </c>
      <c r="O286" s="89">
        <f t="shared" si="136"/>
        <v>0</v>
      </c>
      <c r="P286" s="89">
        <f t="shared" si="136"/>
        <v>464.42</v>
      </c>
      <c r="Q286" s="89">
        <f t="shared" si="136"/>
        <v>464.42</v>
      </c>
    </row>
    <row r="287" spans="1:17" ht="38.25" hidden="1">
      <c r="A287" s="110" t="s">
        <v>176</v>
      </c>
      <c r="B287" s="27" t="s">
        <v>30</v>
      </c>
      <c r="C287" s="27" t="s">
        <v>41</v>
      </c>
      <c r="D287" s="27" t="s">
        <v>268</v>
      </c>
      <c r="E287" s="27" t="s">
        <v>1091</v>
      </c>
      <c r="F287" s="27" t="s">
        <v>177</v>
      </c>
      <c r="G287" s="28"/>
      <c r="H287" s="28"/>
      <c r="I287" s="28"/>
      <c r="J287" s="28"/>
      <c r="K287" s="28"/>
      <c r="L287" s="28"/>
      <c r="M287" s="28"/>
      <c r="N287" s="28"/>
      <c r="O287" s="299">
        <f>N287</f>
        <v>0</v>
      </c>
      <c r="P287" s="287">
        <f>Q287-O287</f>
        <v>464.42</v>
      </c>
      <c r="Q287" s="8">
        <v>464.42</v>
      </c>
    </row>
    <row r="288" spans="1:17" s="23" customFormat="1" ht="25.5" hidden="1">
      <c r="A288" s="98" t="s">
        <v>269</v>
      </c>
      <c r="B288" s="49" t="s">
        <v>30</v>
      </c>
      <c r="C288" s="49" t="s">
        <v>41</v>
      </c>
      <c r="D288" s="49" t="s">
        <v>268</v>
      </c>
      <c r="E288" s="49" t="s">
        <v>270</v>
      </c>
      <c r="F288" s="49"/>
      <c r="G288" s="81">
        <f>G289+G296+G309</f>
        <v>7879.4130000000005</v>
      </c>
      <c r="H288" s="81">
        <f>H289+H296+H309</f>
        <v>304.7</v>
      </c>
      <c r="I288" s="81">
        <f>I289+I296+I309</f>
        <v>98</v>
      </c>
      <c r="J288" s="81">
        <f>J289+J296+J309</f>
        <v>0</v>
      </c>
      <c r="K288" s="81">
        <f t="shared" ref="K288:Q288" si="137">K289+K296+K309</f>
        <v>0</v>
      </c>
      <c r="L288" s="81">
        <f t="shared" si="137"/>
        <v>5</v>
      </c>
      <c r="M288" s="81">
        <f t="shared" si="137"/>
        <v>0</v>
      </c>
      <c r="N288" s="81">
        <f t="shared" si="137"/>
        <v>0</v>
      </c>
      <c r="O288" s="81">
        <f t="shared" si="137"/>
        <v>8287.1130000000012</v>
      </c>
      <c r="P288" s="81">
        <f t="shared" si="137"/>
        <v>-1520.9340900000002</v>
      </c>
      <c r="Q288" s="81">
        <f t="shared" si="137"/>
        <v>6516.3523100000002</v>
      </c>
    </row>
    <row r="289" spans="1:17" s="100" customFormat="1" hidden="1">
      <c r="A289" s="99" t="s">
        <v>271</v>
      </c>
      <c r="B289" s="12" t="s">
        <v>30</v>
      </c>
      <c r="C289" s="12" t="s">
        <v>41</v>
      </c>
      <c r="D289" s="12" t="s">
        <v>268</v>
      </c>
      <c r="E289" s="12" t="s">
        <v>272</v>
      </c>
      <c r="F289" s="12"/>
      <c r="G289" s="10">
        <f>G290+G291+G292+G293+G294+G295</f>
        <v>4579.4130000000005</v>
      </c>
      <c r="H289" s="10">
        <f t="shared" ref="H289:Q289" si="138">H290+H291+H292+H293+H294+H295</f>
        <v>124.69999999999999</v>
      </c>
      <c r="I289" s="10">
        <f t="shared" si="138"/>
        <v>98</v>
      </c>
      <c r="J289" s="10">
        <f t="shared" si="138"/>
        <v>0</v>
      </c>
      <c r="K289" s="10">
        <f t="shared" si="138"/>
        <v>0</v>
      </c>
      <c r="L289" s="10">
        <f t="shared" si="138"/>
        <v>5</v>
      </c>
      <c r="M289" s="10">
        <f t="shared" si="138"/>
        <v>0</v>
      </c>
      <c r="N289" s="10">
        <f t="shared" si="138"/>
        <v>0</v>
      </c>
      <c r="O289" s="10">
        <f t="shared" si="138"/>
        <v>4807.1130000000012</v>
      </c>
      <c r="P289" s="10">
        <f t="shared" si="138"/>
        <v>0</v>
      </c>
      <c r="Q289" s="10">
        <f t="shared" si="138"/>
        <v>4657.2864</v>
      </c>
    </row>
    <row r="290" spans="1:17" hidden="1">
      <c r="A290" s="17" t="s">
        <v>33</v>
      </c>
      <c r="B290" s="27" t="s">
        <v>30</v>
      </c>
      <c r="C290" s="27" t="s">
        <v>41</v>
      </c>
      <c r="D290" s="27" t="s">
        <v>268</v>
      </c>
      <c r="E290" s="27" t="s">
        <v>272</v>
      </c>
      <c r="F290" s="27" t="s">
        <v>209</v>
      </c>
      <c r="G290" s="28">
        <v>4061.9389999999999</v>
      </c>
      <c r="H290" s="29"/>
      <c r="I290" s="30"/>
      <c r="J290" s="30"/>
      <c r="K290" s="30"/>
      <c r="L290" s="30"/>
      <c r="M290" s="30"/>
      <c r="N290" s="30"/>
      <c r="O290" s="298">
        <f t="shared" si="105"/>
        <v>4061.9389999999999</v>
      </c>
      <c r="P290" s="8"/>
      <c r="Q290" s="8">
        <v>4061.9389999999999</v>
      </c>
    </row>
    <row r="291" spans="1:17" hidden="1">
      <c r="A291" s="31" t="s">
        <v>38</v>
      </c>
      <c r="B291" s="27" t="s">
        <v>30</v>
      </c>
      <c r="C291" s="27" t="s">
        <v>41</v>
      </c>
      <c r="D291" s="27" t="s">
        <v>268</v>
      </c>
      <c r="E291" s="27" t="s">
        <v>272</v>
      </c>
      <c r="F291" s="27" t="s">
        <v>83</v>
      </c>
      <c r="G291" s="28">
        <v>124.80200000000001</v>
      </c>
      <c r="H291" s="29"/>
      <c r="I291" s="30"/>
      <c r="J291" s="30"/>
      <c r="K291" s="30"/>
      <c r="L291" s="30"/>
      <c r="M291" s="30"/>
      <c r="N291" s="30"/>
      <c r="O291" s="298">
        <f t="shared" si="105"/>
        <v>124.80200000000001</v>
      </c>
      <c r="P291" s="8"/>
      <c r="Q291" s="8">
        <v>102.7012</v>
      </c>
    </row>
    <row r="292" spans="1:17" ht="25.5" hidden="1">
      <c r="A292" s="31" t="s">
        <v>44</v>
      </c>
      <c r="B292" s="27" t="s">
        <v>30</v>
      </c>
      <c r="C292" s="27" t="s">
        <v>41</v>
      </c>
      <c r="D292" s="27" t="s">
        <v>268</v>
      </c>
      <c r="E292" s="27" t="s">
        <v>272</v>
      </c>
      <c r="F292" s="27" t="s">
        <v>45</v>
      </c>
      <c r="G292" s="28">
        <v>57.52</v>
      </c>
      <c r="H292" s="29">
        <f>18+124.7</f>
        <v>142.69999999999999</v>
      </c>
      <c r="I292" s="30">
        <f>25.724+18</f>
        <v>43.724000000000004</v>
      </c>
      <c r="J292" s="30"/>
      <c r="K292" s="30"/>
      <c r="L292" s="30"/>
      <c r="M292" s="30"/>
      <c r="N292" s="30"/>
      <c r="O292" s="298">
        <f t="shared" si="105"/>
        <v>243.94399999999999</v>
      </c>
      <c r="P292" s="8"/>
      <c r="Q292" s="8">
        <v>307.77469000000002</v>
      </c>
    </row>
    <row r="293" spans="1:17" hidden="1">
      <c r="A293" s="31" t="s">
        <v>46</v>
      </c>
      <c r="B293" s="27" t="s">
        <v>30</v>
      </c>
      <c r="C293" s="27" t="s">
        <v>41</v>
      </c>
      <c r="D293" s="27" t="s">
        <v>268</v>
      </c>
      <c r="E293" s="27" t="s">
        <v>272</v>
      </c>
      <c r="F293" s="27" t="s">
        <v>47</v>
      </c>
      <c r="G293" s="28">
        <v>331.12299999999999</v>
      </c>
      <c r="H293" s="29">
        <f>-18</f>
        <v>-18</v>
      </c>
      <c r="I293" s="30">
        <f>-25.724+80</f>
        <v>54.275999999999996</v>
      </c>
      <c r="J293" s="30"/>
      <c r="K293" s="30"/>
      <c r="L293" s="30">
        <v>5</v>
      </c>
      <c r="M293" s="30"/>
      <c r="N293" s="30"/>
      <c r="O293" s="298">
        <f t="shared" si="105"/>
        <v>372.399</v>
      </c>
      <c r="P293" s="8"/>
      <c r="Q293" s="8">
        <v>182.69676999999999</v>
      </c>
    </row>
    <row r="294" spans="1:17" hidden="1">
      <c r="A294" s="33" t="s">
        <v>48</v>
      </c>
      <c r="B294" s="27" t="s">
        <v>30</v>
      </c>
      <c r="C294" s="27" t="s">
        <v>41</v>
      </c>
      <c r="D294" s="27" t="s">
        <v>268</v>
      </c>
      <c r="E294" s="27" t="s">
        <v>272</v>
      </c>
      <c r="F294" s="27" t="s">
        <v>49</v>
      </c>
      <c r="G294" s="28">
        <v>4.0289999999999999</v>
      </c>
      <c r="H294" s="29"/>
      <c r="I294" s="30"/>
      <c r="J294" s="30"/>
      <c r="K294" s="30"/>
      <c r="L294" s="30">
        <v>-7.3999999999999999E-4</v>
      </c>
      <c r="M294" s="30"/>
      <c r="N294" s="30"/>
      <c r="O294" s="298">
        <f t="shared" ref="O294:O356" si="139">I294+H294+G294+J294+K294+L294+M294+N294</f>
        <v>4.0282599999999995</v>
      </c>
      <c r="P294" s="8"/>
      <c r="Q294" s="8">
        <v>2.1739999999999999</v>
      </c>
    </row>
    <row r="295" spans="1:17" hidden="1">
      <c r="A295" s="33" t="s">
        <v>50</v>
      </c>
      <c r="B295" s="27" t="s">
        <v>30</v>
      </c>
      <c r="C295" s="27" t="s">
        <v>41</v>
      </c>
      <c r="D295" s="27" t="s">
        <v>268</v>
      </c>
      <c r="E295" s="27" t="s">
        <v>272</v>
      </c>
      <c r="F295" s="27" t="s">
        <v>51</v>
      </c>
      <c r="G295" s="28"/>
      <c r="H295" s="29"/>
      <c r="I295" s="30"/>
      <c r="J295" s="30"/>
      <c r="K295" s="30"/>
      <c r="L295" s="30">
        <v>7.3999999999999999E-4</v>
      </c>
      <c r="M295" s="30"/>
      <c r="N295" s="30"/>
      <c r="O295" s="298">
        <f t="shared" si="139"/>
        <v>7.3999999999999999E-4</v>
      </c>
      <c r="P295" s="8"/>
      <c r="Q295" s="8">
        <v>7.3999999999999999E-4</v>
      </c>
    </row>
    <row r="296" spans="1:17" s="23" customFormat="1" ht="38.25" hidden="1">
      <c r="A296" s="101" t="s">
        <v>273</v>
      </c>
      <c r="B296" s="21" t="s">
        <v>30</v>
      </c>
      <c r="C296" s="21" t="s">
        <v>41</v>
      </c>
      <c r="D296" s="21" t="s">
        <v>268</v>
      </c>
      <c r="E296" s="21" t="s">
        <v>274</v>
      </c>
      <c r="F296" s="21"/>
      <c r="G296" s="22">
        <f>G297+G299+G303+G305+G301+G307</f>
        <v>1100</v>
      </c>
      <c r="H296" s="22">
        <f>H297+H299+H303+H305+H301+H307</f>
        <v>180</v>
      </c>
      <c r="I296" s="22">
        <f>I297+I299+I303+I305+I301+I307</f>
        <v>0</v>
      </c>
      <c r="J296" s="22">
        <f>J297+J299+J303+J305+J301+J307</f>
        <v>0</v>
      </c>
      <c r="K296" s="22">
        <f>K297+K299+K303+K305+K301+K307</f>
        <v>0</v>
      </c>
      <c r="L296" s="22">
        <f t="shared" ref="L296:Q296" si="140">L297+L299+L303+L305+L301+L307</f>
        <v>0</v>
      </c>
      <c r="M296" s="22">
        <f t="shared" si="140"/>
        <v>0</v>
      </c>
      <c r="N296" s="22">
        <f t="shared" si="140"/>
        <v>0</v>
      </c>
      <c r="O296" s="22">
        <f t="shared" si="140"/>
        <v>1280</v>
      </c>
      <c r="P296" s="22">
        <f t="shared" si="140"/>
        <v>-855.75436000000002</v>
      </c>
      <c r="Q296" s="22">
        <f t="shared" si="140"/>
        <v>324.24563999999998</v>
      </c>
    </row>
    <row r="297" spans="1:17" s="23" customFormat="1" ht="38.25" hidden="1">
      <c r="A297" s="101" t="s">
        <v>275</v>
      </c>
      <c r="B297" s="21" t="s">
        <v>30</v>
      </c>
      <c r="C297" s="21" t="s">
        <v>41</v>
      </c>
      <c r="D297" s="21" t="s">
        <v>268</v>
      </c>
      <c r="E297" s="21" t="s">
        <v>276</v>
      </c>
      <c r="F297" s="21"/>
      <c r="G297" s="22">
        <f>G298</f>
        <v>400</v>
      </c>
      <c r="H297" s="22">
        <f>H298</f>
        <v>0</v>
      </c>
      <c r="I297" s="22">
        <f>I298</f>
        <v>0</v>
      </c>
      <c r="J297" s="22">
        <f>J298</f>
        <v>0</v>
      </c>
      <c r="K297" s="22">
        <f t="shared" ref="K297:Q297" si="141">K298</f>
        <v>0</v>
      </c>
      <c r="L297" s="22">
        <f t="shared" si="141"/>
        <v>0</v>
      </c>
      <c r="M297" s="22">
        <f t="shared" si="141"/>
        <v>0</v>
      </c>
      <c r="N297" s="22">
        <f t="shared" si="141"/>
        <v>0</v>
      </c>
      <c r="O297" s="22">
        <f t="shared" si="141"/>
        <v>400</v>
      </c>
      <c r="P297" s="22">
        <f t="shared" si="141"/>
        <v>-307.53321</v>
      </c>
      <c r="Q297" s="22">
        <f t="shared" si="141"/>
        <v>92.466790000000003</v>
      </c>
    </row>
    <row r="298" spans="1:17" s="23" customFormat="1" hidden="1">
      <c r="A298" s="31" t="s">
        <v>46</v>
      </c>
      <c r="B298" s="27" t="s">
        <v>30</v>
      </c>
      <c r="C298" s="27" t="s">
        <v>41</v>
      </c>
      <c r="D298" s="27" t="s">
        <v>268</v>
      </c>
      <c r="E298" s="27" t="s">
        <v>276</v>
      </c>
      <c r="F298" s="27" t="s">
        <v>47</v>
      </c>
      <c r="G298" s="28">
        <v>400</v>
      </c>
      <c r="H298" s="102"/>
      <c r="I298" s="103"/>
      <c r="J298" s="103"/>
      <c r="K298" s="103"/>
      <c r="L298" s="103"/>
      <c r="M298" s="103"/>
      <c r="N298" s="103"/>
      <c r="O298" s="298">
        <f t="shared" si="139"/>
        <v>400</v>
      </c>
      <c r="P298" s="295">
        <f>Q298-O298</f>
        <v>-307.53321</v>
      </c>
      <c r="Q298" s="288">
        <v>92.466790000000003</v>
      </c>
    </row>
    <row r="299" spans="1:17" s="23" customFormat="1" ht="25.5" hidden="1">
      <c r="A299" s="101" t="s">
        <v>277</v>
      </c>
      <c r="B299" s="21" t="s">
        <v>30</v>
      </c>
      <c r="C299" s="21" t="s">
        <v>41</v>
      </c>
      <c r="D299" s="21" t="s">
        <v>268</v>
      </c>
      <c r="E299" s="21" t="s">
        <v>278</v>
      </c>
      <c r="F299" s="21"/>
      <c r="G299" s="22">
        <f>G300</f>
        <v>200</v>
      </c>
      <c r="H299" s="22">
        <f>H300</f>
        <v>0</v>
      </c>
      <c r="I299" s="22">
        <f>I300</f>
        <v>0</v>
      </c>
      <c r="J299" s="22">
        <f>J300</f>
        <v>0</v>
      </c>
      <c r="K299" s="22">
        <f t="shared" ref="K299:Q299" si="142">K300</f>
        <v>0</v>
      </c>
      <c r="L299" s="22">
        <f t="shared" si="142"/>
        <v>0</v>
      </c>
      <c r="M299" s="22">
        <f t="shared" si="142"/>
        <v>0</v>
      </c>
      <c r="N299" s="22">
        <f t="shared" si="142"/>
        <v>0</v>
      </c>
      <c r="O299" s="22">
        <f t="shared" si="142"/>
        <v>200</v>
      </c>
      <c r="P299" s="22">
        <f t="shared" si="142"/>
        <v>-200</v>
      </c>
      <c r="Q299" s="22">
        <f t="shared" si="142"/>
        <v>0</v>
      </c>
    </row>
    <row r="300" spans="1:17" s="23" customFormat="1" hidden="1">
      <c r="A300" s="31" t="s">
        <v>46</v>
      </c>
      <c r="B300" s="27" t="s">
        <v>30</v>
      </c>
      <c r="C300" s="27" t="s">
        <v>41</v>
      </c>
      <c r="D300" s="27" t="s">
        <v>268</v>
      </c>
      <c r="E300" s="27" t="s">
        <v>278</v>
      </c>
      <c r="F300" s="27" t="s">
        <v>47</v>
      </c>
      <c r="G300" s="28">
        <v>200</v>
      </c>
      <c r="H300" s="102"/>
      <c r="I300" s="103"/>
      <c r="J300" s="103"/>
      <c r="K300" s="103"/>
      <c r="L300" s="103"/>
      <c r="M300" s="103"/>
      <c r="N300" s="103"/>
      <c r="O300" s="298">
        <f t="shared" si="139"/>
        <v>200</v>
      </c>
      <c r="P300" s="295">
        <f>Q300-O300</f>
        <v>-200</v>
      </c>
      <c r="Q300" s="288">
        <v>0</v>
      </c>
    </row>
    <row r="301" spans="1:17" s="23" customFormat="1" ht="25.5" hidden="1">
      <c r="A301" s="101" t="s">
        <v>279</v>
      </c>
      <c r="B301" s="21" t="s">
        <v>30</v>
      </c>
      <c r="C301" s="21" t="s">
        <v>41</v>
      </c>
      <c r="D301" s="21" t="s">
        <v>268</v>
      </c>
      <c r="E301" s="21" t="s">
        <v>280</v>
      </c>
      <c r="F301" s="21"/>
      <c r="G301" s="22">
        <f>G302</f>
        <v>100</v>
      </c>
      <c r="H301" s="22">
        <f>H302</f>
        <v>0</v>
      </c>
      <c r="I301" s="22">
        <f>I302</f>
        <v>0</v>
      </c>
      <c r="J301" s="22">
        <f>J302</f>
        <v>0</v>
      </c>
      <c r="K301" s="22">
        <f t="shared" ref="K301:Q301" si="143">K302</f>
        <v>0</v>
      </c>
      <c r="L301" s="22">
        <f t="shared" si="143"/>
        <v>0</v>
      </c>
      <c r="M301" s="22">
        <f t="shared" si="143"/>
        <v>0</v>
      </c>
      <c r="N301" s="22">
        <f t="shared" si="143"/>
        <v>0</v>
      </c>
      <c r="O301" s="22">
        <f t="shared" si="143"/>
        <v>100</v>
      </c>
      <c r="P301" s="22">
        <f t="shared" si="143"/>
        <v>0</v>
      </c>
      <c r="Q301" s="22">
        <f t="shared" si="143"/>
        <v>0</v>
      </c>
    </row>
    <row r="302" spans="1:17" s="23" customFormat="1" hidden="1">
      <c r="A302" s="31" t="s">
        <v>46</v>
      </c>
      <c r="B302" s="27" t="s">
        <v>30</v>
      </c>
      <c r="C302" s="27" t="s">
        <v>41</v>
      </c>
      <c r="D302" s="27" t="s">
        <v>268</v>
      </c>
      <c r="E302" s="27" t="s">
        <v>280</v>
      </c>
      <c r="F302" s="27" t="s">
        <v>47</v>
      </c>
      <c r="G302" s="28">
        <v>100</v>
      </c>
      <c r="H302" s="102"/>
      <c r="I302" s="103"/>
      <c r="J302" s="103"/>
      <c r="K302" s="103"/>
      <c r="L302" s="103"/>
      <c r="M302" s="103"/>
      <c r="N302" s="103"/>
      <c r="O302" s="298">
        <f t="shared" si="139"/>
        <v>100</v>
      </c>
      <c r="P302" s="288"/>
      <c r="Q302" s="288">
        <v>0</v>
      </c>
    </row>
    <row r="303" spans="1:17" s="23" customFormat="1" hidden="1">
      <c r="A303" s="101" t="s">
        <v>281</v>
      </c>
      <c r="B303" s="21" t="s">
        <v>30</v>
      </c>
      <c r="C303" s="21" t="s">
        <v>41</v>
      </c>
      <c r="D303" s="21" t="s">
        <v>268</v>
      </c>
      <c r="E303" s="21" t="s">
        <v>282</v>
      </c>
      <c r="F303" s="21"/>
      <c r="G303" s="22">
        <f>G304</f>
        <v>200</v>
      </c>
      <c r="H303" s="22">
        <f>H304</f>
        <v>0</v>
      </c>
      <c r="I303" s="22">
        <f>I304</f>
        <v>0</v>
      </c>
      <c r="J303" s="22">
        <f>J304</f>
        <v>0</v>
      </c>
      <c r="K303" s="22">
        <f t="shared" ref="K303:Q303" si="144">K304</f>
        <v>0</v>
      </c>
      <c r="L303" s="22">
        <f t="shared" si="144"/>
        <v>0</v>
      </c>
      <c r="M303" s="22">
        <f t="shared" si="144"/>
        <v>0</v>
      </c>
      <c r="N303" s="22">
        <f t="shared" si="144"/>
        <v>0</v>
      </c>
      <c r="O303" s="22">
        <f t="shared" si="144"/>
        <v>200</v>
      </c>
      <c r="P303" s="22">
        <f t="shared" si="144"/>
        <v>-147.53899999999999</v>
      </c>
      <c r="Q303" s="22">
        <f t="shared" si="144"/>
        <v>52.460999999999999</v>
      </c>
    </row>
    <row r="304" spans="1:17" s="23" customFormat="1" hidden="1">
      <c r="A304" s="31" t="s">
        <v>46</v>
      </c>
      <c r="B304" s="27" t="s">
        <v>30</v>
      </c>
      <c r="C304" s="27" t="s">
        <v>41</v>
      </c>
      <c r="D304" s="27" t="s">
        <v>268</v>
      </c>
      <c r="E304" s="27" t="s">
        <v>282</v>
      </c>
      <c r="F304" s="27" t="s">
        <v>47</v>
      </c>
      <c r="G304" s="28">
        <v>200</v>
      </c>
      <c r="H304" s="102"/>
      <c r="I304" s="103"/>
      <c r="J304" s="103"/>
      <c r="K304" s="103"/>
      <c r="L304" s="103"/>
      <c r="M304" s="103"/>
      <c r="N304" s="30"/>
      <c r="O304" s="298">
        <f t="shared" si="139"/>
        <v>200</v>
      </c>
      <c r="P304" s="295">
        <f>Q304-O304</f>
        <v>-147.53899999999999</v>
      </c>
      <c r="Q304" s="288">
        <v>52.460999999999999</v>
      </c>
    </row>
    <row r="305" spans="1:17" s="23" customFormat="1" hidden="1">
      <c r="A305" s="104" t="s">
        <v>283</v>
      </c>
      <c r="B305" s="21" t="s">
        <v>30</v>
      </c>
      <c r="C305" s="21" t="s">
        <v>41</v>
      </c>
      <c r="D305" s="21" t="s">
        <v>268</v>
      </c>
      <c r="E305" s="21" t="s">
        <v>284</v>
      </c>
      <c r="F305" s="21"/>
      <c r="G305" s="22">
        <f>G306</f>
        <v>200</v>
      </c>
      <c r="H305" s="22">
        <f>H306</f>
        <v>0</v>
      </c>
      <c r="I305" s="22">
        <f>I306</f>
        <v>0</v>
      </c>
      <c r="J305" s="22">
        <f>J306</f>
        <v>0</v>
      </c>
      <c r="K305" s="22">
        <f t="shared" ref="K305:Q305" si="145">K306</f>
        <v>0</v>
      </c>
      <c r="L305" s="22">
        <f t="shared" si="145"/>
        <v>0</v>
      </c>
      <c r="M305" s="22">
        <f t="shared" si="145"/>
        <v>0</v>
      </c>
      <c r="N305" s="22">
        <f t="shared" si="145"/>
        <v>0</v>
      </c>
      <c r="O305" s="22">
        <f t="shared" si="145"/>
        <v>200</v>
      </c>
      <c r="P305" s="22">
        <f t="shared" si="145"/>
        <v>-200</v>
      </c>
      <c r="Q305" s="22">
        <f t="shared" si="145"/>
        <v>0</v>
      </c>
    </row>
    <row r="306" spans="1:17" s="23" customFormat="1" hidden="1">
      <c r="A306" s="31" t="s">
        <v>46</v>
      </c>
      <c r="B306" s="27" t="s">
        <v>30</v>
      </c>
      <c r="C306" s="27" t="s">
        <v>41</v>
      </c>
      <c r="D306" s="27" t="s">
        <v>268</v>
      </c>
      <c r="E306" s="27" t="s">
        <v>284</v>
      </c>
      <c r="F306" s="27" t="s">
        <v>47</v>
      </c>
      <c r="G306" s="28">
        <v>200</v>
      </c>
      <c r="H306" s="102"/>
      <c r="I306" s="103"/>
      <c r="J306" s="103"/>
      <c r="K306" s="103"/>
      <c r="L306" s="103"/>
      <c r="M306" s="103"/>
      <c r="N306" s="103"/>
      <c r="O306" s="298">
        <f t="shared" si="139"/>
        <v>200</v>
      </c>
      <c r="P306" s="295">
        <f>Q306-O306</f>
        <v>-200</v>
      </c>
      <c r="Q306" s="288">
        <v>0</v>
      </c>
    </row>
    <row r="307" spans="1:17" s="100" customFormat="1" hidden="1">
      <c r="A307" s="105" t="s">
        <v>285</v>
      </c>
      <c r="B307" s="12" t="s">
        <v>30</v>
      </c>
      <c r="C307" s="12" t="s">
        <v>41</v>
      </c>
      <c r="D307" s="12" t="s">
        <v>268</v>
      </c>
      <c r="E307" s="12" t="s">
        <v>286</v>
      </c>
      <c r="F307" s="12"/>
      <c r="G307" s="10">
        <f>G308</f>
        <v>0</v>
      </c>
      <c r="H307" s="10">
        <f>H308</f>
        <v>180</v>
      </c>
      <c r="I307" s="10">
        <f>I308</f>
        <v>0</v>
      </c>
      <c r="J307" s="10">
        <f>J308</f>
        <v>0</v>
      </c>
      <c r="K307" s="10">
        <f t="shared" ref="K307:Q307" si="146">K308</f>
        <v>0</v>
      </c>
      <c r="L307" s="10">
        <f t="shared" si="146"/>
        <v>0</v>
      </c>
      <c r="M307" s="10">
        <f t="shared" si="146"/>
        <v>0</v>
      </c>
      <c r="N307" s="10">
        <f t="shared" si="146"/>
        <v>0</v>
      </c>
      <c r="O307" s="10">
        <f t="shared" si="146"/>
        <v>180</v>
      </c>
      <c r="P307" s="10">
        <f t="shared" si="146"/>
        <v>-0.68215000000000714</v>
      </c>
      <c r="Q307" s="10">
        <f t="shared" si="146"/>
        <v>179.31784999999999</v>
      </c>
    </row>
    <row r="308" spans="1:17" s="100" customFormat="1" hidden="1">
      <c r="A308" s="106" t="s">
        <v>46</v>
      </c>
      <c r="B308" s="18" t="s">
        <v>30</v>
      </c>
      <c r="C308" s="18" t="s">
        <v>41</v>
      </c>
      <c r="D308" s="18" t="s">
        <v>268</v>
      </c>
      <c r="E308" s="18" t="s">
        <v>286</v>
      </c>
      <c r="F308" s="18" t="s">
        <v>47</v>
      </c>
      <c r="G308" s="19"/>
      <c r="H308" s="107">
        <v>180</v>
      </c>
      <c r="I308" s="108"/>
      <c r="J308" s="108"/>
      <c r="K308" s="108"/>
      <c r="L308" s="108"/>
      <c r="M308" s="108"/>
      <c r="N308" s="108"/>
      <c r="O308" s="298">
        <f t="shared" si="139"/>
        <v>180</v>
      </c>
      <c r="P308" s="307">
        <f>Q308-O308</f>
        <v>-0.68215000000000714</v>
      </c>
      <c r="Q308" s="294">
        <v>179.31784999999999</v>
      </c>
    </row>
    <row r="309" spans="1:17" s="23" customFormat="1" hidden="1">
      <c r="A309" s="104" t="s">
        <v>287</v>
      </c>
      <c r="B309" s="21" t="s">
        <v>30</v>
      </c>
      <c r="C309" s="21" t="s">
        <v>41</v>
      </c>
      <c r="D309" s="21" t="s">
        <v>268</v>
      </c>
      <c r="E309" s="21" t="s">
        <v>288</v>
      </c>
      <c r="F309" s="21"/>
      <c r="G309" s="22">
        <f>G310+G312+G314</f>
        <v>2200</v>
      </c>
      <c r="H309" s="22">
        <f>H310+H312+H314</f>
        <v>0</v>
      </c>
      <c r="I309" s="22">
        <f>I310+I312+I314</f>
        <v>0</v>
      </c>
      <c r="J309" s="22">
        <f>J310+J312+J314</f>
        <v>0</v>
      </c>
      <c r="K309" s="22">
        <f t="shared" ref="K309:Q309" si="147">K310+K312+K314</f>
        <v>0</v>
      </c>
      <c r="L309" s="22">
        <f t="shared" si="147"/>
        <v>0</v>
      </c>
      <c r="M309" s="22">
        <f t="shared" si="147"/>
        <v>0</v>
      </c>
      <c r="N309" s="22">
        <f t="shared" si="147"/>
        <v>0</v>
      </c>
      <c r="O309" s="142">
        <f t="shared" si="147"/>
        <v>2200</v>
      </c>
      <c r="P309" s="142">
        <f t="shared" si="147"/>
        <v>-665.17973000000006</v>
      </c>
      <c r="Q309" s="142">
        <f t="shared" si="147"/>
        <v>1534.8202699999999</v>
      </c>
    </row>
    <row r="310" spans="1:17" s="23" customFormat="1" ht="25.5" hidden="1">
      <c r="A310" s="101" t="s">
        <v>289</v>
      </c>
      <c r="B310" s="21" t="s">
        <v>30</v>
      </c>
      <c r="C310" s="21" t="s">
        <v>41</v>
      </c>
      <c r="D310" s="21" t="s">
        <v>268</v>
      </c>
      <c r="E310" s="21" t="s">
        <v>290</v>
      </c>
      <c r="F310" s="21"/>
      <c r="G310" s="22">
        <f>G311</f>
        <v>400</v>
      </c>
      <c r="H310" s="22">
        <f>H311</f>
        <v>0</v>
      </c>
      <c r="I310" s="22">
        <f>I311</f>
        <v>0</v>
      </c>
      <c r="J310" s="22">
        <f>J311</f>
        <v>0</v>
      </c>
      <c r="K310" s="22">
        <f t="shared" ref="K310:Q310" si="148">K311</f>
        <v>0</v>
      </c>
      <c r="L310" s="22">
        <f t="shared" si="148"/>
        <v>0</v>
      </c>
      <c r="M310" s="22">
        <f t="shared" si="148"/>
        <v>0</v>
      </c>
      <c r="N310" s="22">
        <f t="shared" si="148"/>
        <v>0</v>
      </c>
      <c r="O310" s="22">
        <f t="shared" si="148"/>
        <v>400</v>
      </c>
      <c r="P310" s="22">
        <f t="shared" si="148"/>
        <v>-253.72083000000001</v>
      </c>
      <c r="Q310" s="22">
        <f t="shared" si="148"/>
        <v>146.27916999999999</v>
      </c>
    </row>
    <row r="311" spans="1:17" s="23" customFormat="1" hidden="1">
      <c r="A311" s="31" t="s">
        <v>46</v>
      </c>
      <c r="B311" s="27" t="s">
        <v>30</v>
      </c>
      <c r="C311" s="27" t="s">
        <v>41</v>
      </c>
      <c r="D311" s="27" t="s">
        <v>268</v>
      </c>
      <c r="E311" s="27" t="s">
        <v>290</v>
      </c>
      <c r="F311" s="27" t="s">
        <v>47</v>
      </c>
      <c r="G311" s="28">
        <v>400</v>
      </c>
      <c r="H311" s="102"/>
      <c r="I311" s="103"/>
      <c r="J311" s="103"/>
      <c r="K311" s="103"/>
      <c r="L311" s="103"/>
      <c r="M311" s="103"/>
      <c r="N311" s="103"/>
      <c r="O311" s="298">
        <f t="shared" si="139"/>
        <v>400</v>
      </c>
      <c r="P311" s="295">
        <f>Q311-O311</f>
        <v>-253.72083000000001</v>
      </c>
      <c r="Q311" s="288">
        <v>146.27916999999999</v>
      </c>
    </row>
    <row r="312" spans="1:17" s="23" customFormat="1" ht="38.25" hidden="1">
      <c r="A312" s="101" t="s">
        <v>291</v>
      </c>
      <c r="B312" s="21" t="s">
        <v>30</v>
      </c>
      <c r="C312" s="21" t="s">
        <v>41</v>
      </c>
      <c r="D312" s="21" t="s">
        <v>268</v>
      </c>
      <c r="E312" s="21" t="s">
        <v>292</v>
      </c>
      <c r="F312" s="21"/>
      <c r="G312" s="22">
        <f>G313</f>
        <v>400</v>
      </c>
      <c r="H312" s="22">
        <f>H313</f>
        <v>0</v>
      </c>
      <c r="I312" s="22">
        <f>I313</f>
        <v>0</v>
      </c>
      <c r="J312" s="22">
        <f>J313</f>
        <v>0</v>
      </c>
      <c r="K312" s="22">
        <f t="shared" ref="K312:Q312" si="149">K313</f>
        <v>0</v>
      </c>
      <c r="L312" s="22">
        <f t="shared" si="149"/>
        <v>0</v>
      </c>
      <c r="M312" s="22">
        <f t="shared" si="149"/>
        <v>0</v>
      </c>
      <c r="N312" s="22">
        <f t="shared" si="149"/>
        <v>0</v>
      </c>
      <c r="O312" s="22">
        <f t="shared" si="149"/>
        <v>400</v>
      </c>
      <c r="P312" s="22">
        <f t="shared" si="149"/>
        <v>-36.221000000000004</v>
      </c>
      <c r="Q312" s="22">
        <f t="shared" si="149"/>
        <v>363.779</v>
      </c>
    </row>
    <row r="313" spans="1:17" s="23" customFormat="1" hidden="1">
      <c r="A313" s="31" t="s">
        <v>46</v>
      </c>
      <c r="B313" s="27" t="s">
        <v>30</v>
      </c>
      <c r="C313" s="27" t="s">
        <v>41</v>
      </c>
      <c r="D313" s="27" t="s">
        <v>268</v>
      </c>
      <c r="E313" s="27" t="s">
        <v>292</v>
      </c>
      <c r="F313" s="27" t="s">
        <v>47</v>
      </c>
      <c r="G313" s="28">
        <v>400</v>
      </c>
      <c r="H313" s="102"/>
      <c r="I313" s="103"/>
      <c r="J313" s="103"/>
      <c r="K313" s="103"/>
      <c r="L313" s="103"/>
      <c r="M313" s="103"/>
      <c r="N313" s="30"/>
      <c r="O313" s="298">
        <f t="shared" si="139"/>
        <v>400</v>
      </c>
      <c r="P313" s="295">
        <f>Q313-O313</f>
        <v>-36.221000000000004</v>
      </c>
      <c r="Q313" s="288">
        <v>363.779</v>
      </c>
    </row>
    <row r="314" spans="1:17" s="23" customFormat="1" ht="63.75" hidden="1">
      <c r="A314" s="101" t="s">
        <v>293</v>
      </c>
      <c r="B314" s="21" t="s">
        <v>30</v>
      </c>
      <c r="C314" s="21" t="s">
        <v>41</v>
      </c>
      <c r="D314" s="21" t="s">
        <v>268</v>
      </c>
      <c r="E314" s="21" t="s">
        <v>294</v>
      </c>
      <c r="F314" s="21"/>
      <c r="G314" s="22">
        <f>G315</f>
        <v>1400</v>
      </c>
      <c r="H314" s="22">
        <f>H315</f>
        <v>0</v>
      </c>
      <c r="I314" s="22">
        <f>I315</f>
        <v>0</v>
      </c>
      <c r="J314" s="22">
        <f>J315</f>
        <v>0</v>
      </c>
      <c r="K314" s="22">
        <f t="shared" ref="K314:Q314" si="150">K315</f>
        <v>0</v>
      </c>
      <c r="L314" s="22">
        <f t="shared" si="150"/>
        <v>0</v>
      </c>
      <c r="M314" s="22">
        <f t="shared" si="150"/>
        <v>0</v>
      </c>
      <c r="N314" s="22">
        <f t="shared" si="150"/>
        <v>0</v>
      </c>
      <c r="O314" s="22">
        <f t="shared" si="150"/>
        <v>1400</v>
      </c>
      <c r="P314" s="22">
        <f t="shared" si="150"/>
        <v>-375.23790000000008</v>
      </c>
      <c r="Q314" s="22">
        <f t="shared" si="150"/>
        <v>1024.7620999999999</v>
      </c>
    </row>
    <row r="315" spans="1:17" s="23" customFormat="1" hidden="1">
      <c r="A315" s="31" t="s">
        <v>46</v>
      </c>
      <c r="B315" s="27" t="s">
        <v>30</v>
      </c>
      <c r="C315" s="27" t="s">
        <v>41</v>
      </c>
      <c r="D315" s="27" t="s">
        <v>268</v>
      </c>
      <c r="E315" s="27" t="s">
        <v>294</v>
      </c>
      <c r="F315" s="27" t="s">
        <v>47</v>
      </c>
      <c r="G315" s="28">
        <v>1400</v>
      </c>
      <c r="H315" s="102"/>
      <c r="I315" s="103"/>
      <c r="J315" s="103"/>
      <c r="K315" s="103"/>
      <c r="L315" s="103"/>
      <c r="M315" s="103"/>
      <c r="N315" s="103"/>
      <c r="O315" s="298">
        <f t="shared" si="139"/>
        <v>1400</v>
      </c>
      <c r="P315" s="295">
        <f>Q315-O315</f>
        <v>-375.23790000000008</v>
      </c>
      <c r="Q315" s="288">
        <v>1024.7620999999999</v>
      </c>
    </row>
    <row r="316" spans="1:17" s="23" customFormat="1" ht="25.5" hidden="1">
      <c r="A316" s="80" t="s">
        <v>295</v>
      </c>
      <c r="B316" s="49" t="s">
        <v>30</v>
      </c>
      <c r="C316" s="49" t="s">
        <v>41</v>
      </c>
      <c r="D316" s="49" t="s">
        <v>268</v>
      </c>
      <c r="E316" s="49" t="s">
        <v>296</v>
      </c>
      <c r="F316" s="49"/>
      <c r="G316" s="81">
        <f>G317</f>
        <v>3930</v>
      </c>
      <c r="H316" s="81">
        <f>H317</f>
        <v>0</v>
      </c>
      <c r="I316" s="81">
        <f>I317</f>
        <v>3130</v>
      </c>
      <c r="J316" s="81">
        <f>J317</f>
        <v>0</v>
      </c>
      <c r="K316" s="81">
        <f t="shared" ref="K316:Q316" si="151">K317</f>
        <v>0</v>
      </c>
      <c r="L316" s="81">
        <f t="shared" si="151"/>
        <v>3995</v>
      </c>
      <c r="M316" s="81">
        <f t="shared" si="151"/>
        <v>0</v>
      </c>
      <c r="N316" s="81">
        <f t="shared" si="151"/>
        <v>0</v>
      </c>
      <c r="O316" s="81">
        <f t="shared" si="151"/>
        <v>11055</v>
      </c>
      <c r="P316" s="81">
        <f t="shared" si="151"/>
        <v>-168.55</v>
      </c>
      <c r="Q316" s="81">
        <f t="shared" si="151"/>
        <v>10886.45</v>
      </c>
    </row>
    <row r="317" spans="1:17" s="23" customFormat="1" hidden="1">
      <c r="A317" s="52" t="s">
        <v>297</v>
      </c>
      <c r="B317" s="21" t="s">
        <v>30</v>
      </c>
      <c r="C317" s="21" t="s">
        <v>41</v>
      </c>
      <c r="D317" s="21" t="s">
        <v>268</v>
      </c>
      <c r="E317" s="21" t="s">
        <v>298</v>
      </c>
      <c r="F317" s="21"/>
      <c r="G317" s="22">
        <f>G318+G320+G322+G324+G326+G329+G331+G333+G335+G337+G339+G341+G343+G345+G347+G350+G352+G354+G357+G359</f>
        <v>3930</v>
      </c>
      <c r="H317" s="22">
        <f t="shared" ref="H317:K317" si="152">H318+H320+H322+H324+H326+H329+H331+H333+H335+H337+H339+H341+H343+H345+H347+H350+H352+H354+H357+H359</f>
        <v>0</v>
      </c>
      <c r="I317" s="22">
        <f t="shared" si="152"/>
        <v>3130</v>
      </c>
      <c r="J317" s="22">
        <f t="shared" si="152"/>
        <v>0</v>
      </c>
      <c r="K317" s="22">
        <f t="shared" si="152"/>
        <v>0</v>
      </c>
      <c r="L317" s="22">
        <f>L318+L320+L322+L324+L326+L329+L331+L333+L335+L337+L339+L341+L343+L345+L347+L350+L352+L354+L357+L359</f>
        <v>3995</v>
      </c>
      <c r="M317" s="22">
        <f t="shared" ref="M317:Q317" si="153">M318+M320+M322+M324+M326+M329+M331+M333+M335+M337+M339+M341+M343+M345+M347+M350+M352+M354+M357+M359</f>
        <v>0</v>
      </c>
      <c r="N317" s="22">
        <f t="shared" si="153"/>
        <v>0</v>
      </c>
      <c r="O317" s="22">
        <f t="shared" si="153"/>
        <v>11055</v>
      </c>
      <c r="P317" s="22">
        <f t="shared" si="153"/>
        <v>-168.55</v>
      </c>
      <c r="Q317" s="22">
        <f t="shared" si="153"/>
        <v>10886.45</v>
      </c>
    </row>
    <row r="318" spans="1:17" s="23" customFormat="1" ht="76.5" hidden="1">
      <c r="A318" s="52" t="s">
        <v>299</v>
      </c>
      <c r="B318" s="21" t="s">
        <v>30</v>
      </c>
      <c r="C318" s="21" t="s">
        <v>41</v>
      </c>
      <c r="D318" s="21" t="s">
        <v>268</v>
      </c>
      <c r="E318" s="21" t="s">
        <v>300</v>
      </c>
      <c r="F318" s="21"/>
      <c r="G318" s="22">
        <f>G319</f>
        <v>30</v>
      </c>
      <c r="H318" s="22">
        <f>H319</f>
        <v>0</v>
      </c>
      <c r="I318" s="22">
        <f>I319</f>
        <v>0</v>
      </c>
      <c r="J318" s="22">
        <f>J319</f>
        <v>0</v>
      </c>
      <c r="K318" s="22">
        <f t="shared" ref="K318:Q318" si="154">K319</f>
        <v>0</v>
      </c>
      <c r="L318" s="22">
        <f t="shared" si="154"/>
        <v>-30</v>
      </c>
      <c r="M318" s="22">
        <f t="shared" si="154"/>
        <v>0</v>
      </c>
      <c r="N318" s="22">
        <f t="shared" si="154"/>
        <v>0</v>
      </c>
      <c r="O318" s="22">
        <f t="shared" si="154"/>
        <v>0</v>
      </c>
      <c r="P318" s="22">
        <f t="shared" si="154"/>
        <v>0</v>
      </c>
      <c r="Q318" s="22">
        <f t="shared" si="154"/>
        <v>0</v>
      </c>
    </row>
    <row r="319" spans="1:17" ht="38.25" hidden="1">
      <c r="A319" s="31" t="s">
        <v>176</v>
      </c>
      <c r="B319" s="27" t="s">
        <v>30</v>
      </c>
      <c r="C319" s="27" t="s">
        <v>41</v>
      </c>
      <c r="D319" s="27" t="s">
        <v>268</v>
      </c>
      <c r="E319" s="27" t="s">
        <v>300</v>
      </c>
      <c r="F319" s="27" t="s">
        <v>177</v>
      </c>
      <c r="G319" s="28">
        <v>30</v>
      </c>
      <c r="H319" s="29"/>
      <c r="I319" s="30"/>
      <c r="J319" s="30"/>
      <c r="K319" s="30"/>
      <c r="L319" s="30">
        <v>-30</v>
      </c>
      <c r="M319" s="30"/>
      <c r="N319" s="30"/>
      <c r="O319" s="298">
        <f t="shared" si="139"/>
        <v>0</v>
      </c>
      <c r="P319" s="287">
        <f>Q319-O319</f>
        <v>0</v>
      </c>
      <c r="Q319" s="8">
        <v>0</v>
      </c>
    </row>
    <row r="320" spans="1:17" s="23" customFormat="1" ht="51" hidden="1">
      <c r="A320" s="52" t="s">
        <v>301</v>
      </c>
      <c r="B320" s="21" t="s">
        <v>30</v>
      </c>
      <c r="C320" s="21" t="s">
        <v>41</v>
      </c>
      <c r="D320" s="21" t="s">
        <v>268</v>
      </c>
      <c r="E320" s="21" t="s">
        <v>302</v>
      </c>
      <c r="F320" s="21"/>
      <c r="G320" s="22">
        <f>G321</f>
        <v>2000</v>
      </c>
      <c r="H320" s="22">
        <f>H321</f>
        <v>0</v>
      </c>
      <c r="I320" s="22">
        <f>I321</f>
        <v>3130</v>
      </c>
      <c r="J320" s="22">
        <f>J321</f>
        <v>0</v>
      </c>
      <c r="K320" s="22">
        <f t="shared" ref="K320:Q320" si="155">K321</f>
        <v>0</v>
      </c>
      <c r="L320" s="22">
        <f t="shared" si="155"/>
        <v>0</v>
      </c>
      <c r="M320" s="22">
        <f t="shared" si="155"/>
        <v>0</v>
      </c>
      <c r="N320" s="22">
        <f t="shared" si="155"/>
        <v>0</v>
      </c>
      <c r="O320" s="22">
        <f t="shared" si="155"/>
        <v>5130</v>
      </c>
      <c r="P320" s="22">
        <f t="shared" si="155"/>
        <v>0</v>
      </c>
      <c r="Q320" s="22">
        <f t="shared" si="155"/>
        <v>5130</v>
      </c>
    </row>
    <row r="321" spans="1:17" ht="38.25" hidden="1">
      <c r="A321" s="31" t="s">
        <v>176</v>
      </c>
      <c r="B321" s="27" t="s">
        <v>30</v>
      </c>
      <c r="C321" s="27" t="s">
        <v>41</v>
      </c>
      <c r="D321" s="27" t="s">
        <v>268</v>
      </c>
      <c r="E321" s="27" t="s">
        <v>302</v>
      </c>
      <c r="F321" s="27" t="s">
        <v>177</v>
      </c>
      <c r="G321" s="28">
        <v>2000</v>
      </c>
      <c r="H321" s="29"/>
      <c r="I321" s="30">
        <v>3130</v>
      </c>
      <c r="J321" s="30"/>
      <c r="K321" s="30"/>
      <c r="L321" s="30"/>
      <c r="M321" s="30"/>
      <c r="N321" s="30"/>
      <c r="O321" s="298">
        <f t="shared" si="139"/>
        <v>5130</v>
      </c>
      <c r="P321" s="287">
        <f>Q321-O321</f>
        <v>0</v>
      </c>
      <c r="Q321" s="8">
        <v>5130</v>
      </c>
    </row>
    <row r="322" spans="1:17" s="23" customFormat="1" ht="25.5" hidden="1">
      <c r="A322" s="52" t="s">
        <v>303</v>
      </c>
      <c r="B322" s="21" t="s">
        <v>30</v>
      </c>
      <c r="C322" s="21" t="s">
        <v>41</v>
      </c>
      <c r="D322" s="21" t="s">
        <v>268</v>
      </c>
      <c r="E322" s="21" t="s">
        <v>304</v>
      </c>
      <c r="F322" s="21"/>
      <c r="G322" s="22">
        <f>G323</f>
        <v>150</v>
      </c>
      <c r="H322" s="22">
        <f>H323</f>
        <v>0</v>
      </c>
      <c r="I322" s="22">
        <f>I323</f>
        <v>0</v>
      </c>
      <c r="J322" s="22">
        <f>J323</f>
        <v>0</v>
      </c>
      <c r="K322" s="22">
        <f t="shared" ref="K322:Q322" si="156">K323</f>
        <v>0</v>
      </c>
      <c r="L322" s="22">
        <f t="shared" si="156"/>
        <v>525</v>
      </c>
      <c r="M322" s="22">
        <f t="shared" si="156"/>
        <v>0</v>
      </c>
      <c r="N322" s="22">
        <f t="shared" si="156"/>
        <v>0</v>
      </c>
      <c r="O322" s="22">
        <f t="shared" si="156"/>
        <v>675</v>
      </c>
      <c r="P322" s="22">
        <f t="shared" si="156"/>
        <v>0</v>
      </c>
      <c r="Q322" s="22">
        <f t="shared" si="156"/>
        <v>675</v>
      </c>
    </row>
    <row r="323" spans="1:17" ht="38.25" hidden="1">
      <c r="A323" s="31" t="s">
        <v>176</v>
      </c>
      <c r="B323" s="27" t="s">
        <v>30</v>
      </c>
      <c r="C323" s="27" t="s">
        <v>41</v>
      </c>
      <c r="D323" s="27" t="s">
        <v>268</v>
      </c>
      <c r="E323" s="27" t="s">
        <v>304</v>
      </c>
      <c r="F323" s="27" t="s">
        <v>177</v>
      </c>
      <c r="G323" s="28">
        <v>150</v>
      </c>
      <c r="H323" s="29"/>
      <c r="I323" s="30"/>
      <c r="J323" s="30"/>
      <c r="K323" s="30"/>
      <c r="L323" s="30">
        <v>525</v>
      </c>
      <c r="M323" s="30"/>
      <c r="N323" s="30"/>
      <c r="O323" s="298">
        <f t="shared" si="139"/>
        <v>675</v>
      </c>
      <c r="P323" s="287">
        <f>Q323-O323</f>
        <v>0</v>
      </c>
      <c r="Q323" s="8">
        <v>675</v>
      </c>
    </row>
    <row r="324" spans="1:17" s="23" customFormat="1" ht="76.5" hidden="1">
      <c r="A324" s="52" t="s">
        <v>305</v>
      </c>
      <c r="B324" s="21" t="s">
        <v>30</v>
      </c>
      <c r="C324" s="21" t="s">
        <v>41</v>
      </c>
      <c r="D324" s="21" t="s">
        <v>268</v>
      </c>
      <c r="E324" s="21" t="s">
        <v>306</v>
      </c>
      <c r="F324" s="21"/>
      <c r="G324" s="22">
        <f>G325</f>
        <v>15</v>
      </c>
      <c r="H324" s="22">
        <f>H325</f>
        <v>0</v>
      </c>
      <c r="I324" s="22">
        <f>I325</f>
        <v>0</v>
      </c>
      <c r="J324" s="22">
        <f>J325</f>
        <v>0</v>
      </c>
      <c r="K324" s="22">
        <f t="shared" ref="K324:Q324" si="157">K325</f>
        <v>0</v>
      </c>
      <c r="L324" s="22">
        <f t="shared" si="157"/>
        <v>-15</v>
      </c>
      <c r="M324" s="22">
        <f t="shared" si="157"/>
        <v>0</v>
      </c>
      <c r="N324" s="22">
        <f t="shared" si="157"/>
        <v>0</v>
      </c>
      <c r="O324" s="22">
        <f t="shared" si="157"/>
        <v>0</v>
      </c>
      <c r="P324" s="22">
        <f t="shared" si="157"/>
        <v>0</v>
      </c>
      <c r="Q324" s="22">
        <f t="shared" si="157"/>
        <v>0</v>
      </c>
    </row>
    <row r="325" spans="1:17" ht="38.25" hidden="1">
      <c r="A325" s="31" t="s">
        <v>176</v>
      </c>
      <c r="B325" s="27" t="s">
        <v>30</v>
      </c>
      <c r="C325" s="27" t="s">
        <v>41</v>
      </c>
      <c r="D325" s="27" t="s">
        <v>268</v>
      </c>
      <c r="E325" s="27" t="s">
        <v>306</v>
      </c>
      <c r="F325" s="27" t="s">
        <v>177</v>
      </c>
      <c r="G325" s="28">
        <v>15</v>
      </c>
      <c r="H325" s="29"/>
      <c r="I325" s="30"/>
      <c r="J325" s="30"/>
      <c r="K325" s="30"/>
      <c r="L325" s="30">
        <v>-15</v>
      </c>
      <c r="M325" s="30"/>
      <c r="N325" s="30"/>
      <c r="O325" s="298">
        <f t="shared" si="139"/>
        <v>0</v>
      </c>
      <c r="P325" s="287">
        <f>Q325-O325</f>
        <v>0</v>
      </c>
      <c r="Q325" s="8">
        <v>0</v>
      </c>
    </row>
    <row r="326" spans="1:17" s="23" customFormat="1" hidden="1">
      <c r="A326" s="52" t="s">
        <v>307</v>
      </c>
      <c r="B326" s="21" t="s">
        <v>30</v>
      </c>
      <c r="C326" s="21" t="s">
        <v>41</v>
      </c>
      <c r="D326" s="21" t="s">
        <v>268</v>
      </c>
      <c r="E326" s="21" t="s">
        <v>308</v>
      </c>
      <c r="F326" s="21"/>
      <c r="G326" s="22">
        <f>G327+G328</f>
        <v>430</v>
      </c>
      <c r="H326" s="22">
        <f>H327+H328</f>
        <v>0</v>
      </c>
      <c r="I326" s="22">
        <f>I327+I328</f>
        <v>0</v>
      </c>
      <c r="J326" s="22">
        <f>J327+J328</f>
        <v>0</v>
      </c>
      <c r="K326" s="22">
        <f t="shared" ref="K326:Q326" si="158">K327+K328</f>
        <v>0</v>
      </c>
      <c r="L326" s="22">
        <f t="shared" si="158"/>
        <v>3995</v>
      </c>
      <c r="M326" s="22">
        <f t="shared" si="158"/>
        <v>0</v>
      </c>
      <c r="N326" s="22">
        <f t="shared" si="158"/>
        <v>0</v>
      </c>
      <c r="O326" s="22">
        <f t="shared" si="158"/>
        <v>4425</v>
      </c>
      <c r="P326" s="22">
        <f t="shared" si="158"/>
        <v>0</v>
      </c>
      <c r="Q326" s="22">
        <f t="shared" si="158"/>
        <v>4425</v>
      </c>
    </row>
    <row r="327" spans="1:17" hidden="1">
      <c r="A327" s="31" t="s">
        <v>46</v>
      </c>
      <c r="B327" s="27" t="s">
        <v>30</v>
      </c>
      <c r="C327" s="27" t="s">
        <v>41</v>
      </c>
      <c r="D327" s="27" t="s">
        <v>268</v>
      </c>
      <c r="E327" s="27" t="s">
        <v>308</v>
      </c>
      <c r="F327" s="27" t="s">
        <v>47</v>
      </c>
      <c r="G327" s="28">
        <v>430</v>
      </c>
      <c r="H327" s="29"/>
      <c r="I327" s="30"/>
      <c r="J327" s="30">
        <v>-430</v>
      </c>
      <c r="K327" s="30"/>
      <c r="L327" s="30"/>
      <c r="M327" s="30"/>
      <c r="N327" s="30"/>
      <c r="O327" s="298">
        <f t="shared" si="139"/>
        <v>0</v>
      </c>
      <c r="P327" s="287">
        <f>Q327-O327</f>
        <v>0</v>
      </c>
      <c r="Q327" s="8">
        <v>0</v>
      </c>
    </row>
    <row r="328" spans="1:17" hidden="1">
      <c r="A328" s="33" t="s">
        <v>138</v>
      </c>
      <c r="B328" s="27" t="s">
        <v>30</v>
      </c>
      <c r="C328" s="27" t="s">
        <v>41</v>
      </c>
      <c r="D328" s="27" t="s">
        <v>268</v>
      </c>
      <c r="E328" s="27" t="s">
        <v>308</v>
      </c>
      <c r="F328" s="27" t="s">
        <v>191</v>
      </c>
      <c r="G328" s="28"/>
      <c r="H328" s="29"/>
      <c r="I328" s="30"/>
      <c r="J328" s="30">
        <v>430</v>
      </c>
      <c r="K328" s="30"/>
      <c r="L328" s="30">
        <v>3995</v>
      </c>
      <c r="M328" s="30"/>
      <c r="N328" s="30"/>
      <c r="O328" s="298">
        <f t="shared" si="139"/>
        <v>4425</v>
      </c>
      <c r="P328" s="287">
        <f>Q328-O328</f>
        <v>0</v>
      </c>
      <c r="Q328" s="8">
        <v>4425</v>
      </c>
    </row>
    <row r="329" spans="1:17" s="23" customFormat="1" ht="51" hidden="1">
      <c r="A329" s="52" t="s">
        <v>309</v>
      </c>
      <c r="B329" s="21" t="s">
        <v>30</v>
      </c>
      <c r="C329" s="21" t="s">
        <v>41</v>
      </c>
      <c r="D329" s="21" t="s">
        <v>268</v>
      </c>
      <c r="E329" s="21" t="s">
        <v>310</v>
      </c>
      <c r="F329" s="21"/>
      <c r="G329" s="22">
        <f>G330</f>
        <v>120</v>
      </c>
      <c r="H329" s="22">
        <f>H330</f>
        <v>0</v>
      </c>
      <c r="I329" s="22">
        <f>I330</f>
        <v>0</v>
      </c>
      <c r="J329" s="22">
        <f>J330</f>
        <v>0</v>
      </c>
      <c r="K329" s="22">
        <f t="shared" ref="K329:Q329" si="159">K330</f>
        <v>0</v>
      </c>
      <c r="L329" s="22">
        <f t="shared" si="159"/>
        <v>-120</v>
      </c>
      <c r="M329" s="22">
        <f t="shared" si="159"/>
        <v>0</v>
      </c>
      <c r="N329" s="22">
        <f t="shared" si="159"/>
        <v>0</v>
      </c>
      <c r="O329" s="22">
        <f t="shared" si="159"/>
        <v>0</v>
      </c>
      <c r="P329" s="22">
        <f t="shared" si="159"/>
        <v>0</v>
      </c>
      <c r="Q329" s="22">
        <f t="shared" si="159"/>
        <v>0</v>
      </c>
    </row>
    <row r="330" spans="1:17" ht="38.25" hidden="1">
      <c r="A330" s="31" t="s">
        <v>176</v>
      </c>
      <c r="B330" s="27" t="s">
        <v>30</v>
      </c>
      <c r="C330" s="27" t="s">
        <v>41</v>
      </c>
      <c r="D330" s="27" t="s">
        <v>268</v>
      </c>
      <c r="E330" s="27" t="s">
        <v>310</v>
      </c>
      <c r="F330" s="27" t="s">
        <v>177</v>
      </c>
      <c r="G330" s="28">
        <v>120</v>
      </c>
      <c r="H330" s="29"/>
      <c r="I330" s="30"/>
      <c r="J330" s="30"/>
      <c r="K330" s="30"/>
      <c r="L330" s="30">
        <v>-120</v>
      </c>
      <c r="M330" s="30"/>
      <c r="N330" s="30"/>
      <c r="O330" s="298">
        <f t="shared" si="139"/>
        <v>0</v>
      </c>
      <c r="P330" s="287">
        <f>Q330-O330</f>
        <v>0</v>
      </c>
      <c r="Q330" s="8">
        <v>0</v>
      </c>
    </row>
    <row r="331" spans="1:17" s="23" customFormat="1" ht="63.75" hidden="1">
      <c r="A331" s="52" t="s">
        <v>311</v>
      </c>
      <c r="B331" s="21" t="s">
        <v>30</v>
      </c>
      <c r="C331" s="21" t="s">
        <v>41</v>
      </c>
      <c r="D331" s="21" t="s">
        <v>268</v>
      </c>
      <c r="E331" s="21" t="s">
        <v>312</v>
      </c>
      <c r="F331" s="21"/>
      <c r="G331" s="22">
        <f>G332</f>
        <v>40</v>
      </c>
      <c r="H331" s="22">
        <f>H332</f>
        <v>0</v>
      </c>
      <c r="I331" s="22">
        <f>I332</f>
        <v>0</v>
      </c>
      <c r="J331" s="22">
        <f>J332</f>
        <v>0</v>
      </c>
      <c r="K331" s="22">
        <f t="shared" ref="K331:Q331" si="160">K332</f>
        <v>0</v>
      </c>
      <c r="L331" s="22">
        <f t="shared" si="160"/>
        <v>-40</v>
      </c>
      <c r="M331" s="22">
        <f t="shared" si="160"/>
        <v>0</v>
      </c>
      <c r="N331" s="22">
        <f t="shared" si="160"/>
        <v>0</v>
      </c>
      <c r="O331" s="22">
        <f t="shared" si="160"/>
        <v>0</v>
      </c>
      <c r="P331" s="22">
        <f t="shared" si="160"/>
        <v>0</v>
      </c>
      <c r="Q331" s="22">
        <f t="shared" si="160"/>
        <v>0</v>
      </c>
    </row>
    <row r="332" spans="1:17" ht="38.25" hidden="1">
      <c r="A332" s="31" t="s">
        <v>176</v>
      </c>
      <c r="B332" s="27" t="s">
        <v>30</v>
      </c>
      <c r="C332" s="27" t="s">
        <v>41</v>
      </c>
      <c r="D332" s="27" t="s">
        <v>268</v>
      </c>
      <c r="E332" s="27" t="s">
        <v>312</v>
      </c>
      <c r="F332" s="27" t="s">
        <v>177</v>
      </c>
      <c r="G332" s="28">
        <v>40</v>
      </c>
      <c r="H332" s="29"/>
      <c r="I332" s="30"/>
      <c r="J332" s="30"/>
      <c r="K332" s="30"/>
      <c r="L332" s="30">
        <v>-40</v>
      </c>
      <c r="M332" s="30"/>
      <c r="N332" s="30"/>
      <c r="O332" s="298">
        <f t="shared" si="139"/>
        <v>0</v>
      </c>
      <c r="P332" s="287">
        <f>Q332-O332</f>
        <v>0</v>
      </c>
      <c r="Q332" s="8">
        <v>0</v>
      </c>
    </row>
    <row r="333" spans="1:17" s="23" customFormat="1" ht="38.25" hidden="1">
      <c r="A333" s="52" t="s">
        <v>313</v>
      </c>
      <c r="B333" s="21" t="s">
        <v>30</v>
      </c>
      <c r="C333" s="21" t="s">
        <v>41</v>
      </c>
      <c r="D333" s="21" t="s">
        <v>268</v>
      </c>
      <c r="E333" s="21" t="s">
        <v>314</v>
      </c>
      <c r="F333" s="21"/>
      <c r="G333" s="22">
        <f>G334</f>
        <v>540</v>
      </c>
      <c r="H333" s="22">
        <f>H334</f>
        <v>0</v>
      </c>
      <c r="I333" s="22">
        <f>I334</f>
        <v>0</v>
      </c>
      <c r="J333" s="22">
        <f>J334</f>
        <v>0</v>
      </c>
      <c r="K333" s="22">
        <f t="shared" ref="K333:Q333" si="161">K334</f>
        <v>0</v>
      </c>
      <c r="L333" s="22">
        <f t="shared" si="161"/>
        <v>0</v>
      </c>
      <c r="M333" s="22">
        <f t="shared" si="161"/>
        <v>0</v>
      </c>
      <c r="N333" s="22">
        <f t="shared" si="161"/>
        <v>0</v>
      </c>
      <c r="O333" s="22">
        <f t="shared" si="161"/>
        <v>540</v>
      </c>
      <c r="P333" s="22">
        <f t="shared" si="161"/>
        <v>0</v>
      </c>
      <c r="Q333" s="22">
        <f t="shared" si="161"/>
        <v>540</v>
      </c>
    </row>
    <row r="334" spans="1:17" ht="38.25" hidden="1">
      <c r="A334" s="31" t="s">
        <v>176</v>
      </c>
      <c r="B334" s="27" t="s">
        <v>30</v>
      </c>
      <c r="C334" s="27" t="s">
        <v>41</v>
      </c>
      <c r="D334" s="27" t="s">
        <v>268</v>
      </c>
      <c r="E334" s="27" t="s">
        <v>314</v>
      </c>
      <c r="F334" s="27" t="s">
        <v>177</v>
      </c>
      <c r="G334" s="28">
        <v>540</v>
      </c>
      <c r="H334" s="29"/>
      <c r="I334" s="30"/>
      <c r="J334" s="30"/>
      <c r="K334" s="30"/>
      <c r="L334" s="30"/>
      <c r="M334" s="30"/>
      <c r="N334" s="30"/>
      <c r="O334" s="298">
        <f t="shared" si="139"/>
        <v>540</v>
      </c>
      <c r="P334" s="287">
        <f>Q334-O334</f>
        <v>0</v>
      </c>
      <c r="Q334" s="8">
        <v>540</v>
      </c>
    </row>
    <row r="335" spans="1:17" s="23" customFormat="1" ht="51" hidden="1">
      <c r="A335" s="52" t="s">
        <v>315</v>
      </c>
      <c r="B335" s="21" t="s">
        <v>30</v>
      </c>
      <c r="C335" s="21" t="s">
        <v>41</v>
      </c>
      <c r="D335" s="21" t="s">
        <v>268</v>
      </c>
      <c r="E335" s="21" t="s">
        <v>316</v>
      </c>
      <c r="F335" s="21"/>
      <c r="G335" s="22">
        <f>G336</f>
        <v>70</v>
      </c>
      <c r="H335" s="22">
        <f>H336</f>
        <v>0</v>
      </c>
      <c r="I335" s="22">
        <f>I336</f>
        <v>0</v>
      </c>
      <c r="J335" s="22">
        <f>J336</f>
        <v>0</v>
      </c>
      <c r="K335" s="22">
        <f t="shared" ref="K335:Q335" si="162">K336</f>
        <v>0</v>
      </c>
      <c r="L335" s="22">
        <f t="shared" si="162"/>
        <v>-20</v>
      </c>
      <c r="M335" s="22">
        <f t="shared" si="162"/>
        <v>0</v>
      </c>
      <c r="N335" s="22">
        <f t="shared" si="162"/>
        <v>0</v>
      </c>
      <c r="O335" s="22">
        <f t="shared" si="162"/>
        <v>50</v>
      </c>
      <c r="P335" s="22">
        <f t="shared" si="162"/>
        <v>0</v>
      </c>
      <c r="Q335" s="22">
        <f t="shared" si="162"/>
        <v>50</v>
      </c>
    </row>
    <row r="336" spans="1:17" ht="38.25" hidden="1">
      <c r="A336" s="31" t="s">
        <v>176</v>
      </c>
      <c r="B336" s="27" t="s">
        <v>30</v>
      </c>
      <c r="C336" s="27" t="s">
        <v>41</v>
      </c>
      <c r="D336" s="27" t="s">
        <v>268</v>
      </c>
      <c r="E336" s="27" t="s">
        <v>316</v>
      </c>
      <c r="F336" s="27" t="s">
        <v>177</v>
      </c>
      <c r="G336" s="28">
        <v>70</v>
      </c>
      <c r="H336" s="29"/>
      <c r="I336" s="30"/>
      <c r="J336" s="30"/>
      <c r="K336" s="30"/>
      <c r="L336" s="30">
        <v>-20</v>
      </c>
      <c r="M336" s="30"/>
      <c r="N336" s="30"/>
      <c r="O336" s="298">
        <f t="shared" si="139"/>
        <v>50</v>
      </c>
      <c r="P336" s="287">
        <f>Q336-O336</f>
        <v>0</v>
      </c>
      <c r="Q336" s="8">
        <v>50</v>
      </c>
    </row>
    <row r="337" spans="1:17" s="23" customFormat="1" ht="114.75" hidden="1" customHeight="1">
      <c r="A337" s="52" t="s">
        <v>317</v>
      </c>
      <c r="B337" s="21" t="s">
        <v>30</v>
      </c>
      <c r="C337" s="21" t="s">
        <v>41</v>
      </c>
      <c r="D337" s="21" t="s">
        <v>268</v>
      </c>
      <c r="E337" s="21" t="s">
        <v>318</v>
      </c>
      <c r="F337" s="21"/>
      <c r="G337" s="22">
        <f>G338</f>
        <v>40</v>
      </c>
      <c r="H337" s="22">
        <f>H338</f>
        <v>0</v>
      </c>
      <c r="I337" s="22">
        <f>I338</f>
        <v>0</v>
      </c>
      <c r="J337" s="22">
        <f>J338</f>
        <v>0</v>
      </c>
      <c r="K337" s="22">
        <f t="shared" ref="K337:Q337" si="163">K338</f>
        <v>0</v>
      </c>
      <c r="L337" s="22">
        <f t="shared" si="163"/>
        <v>-40</v>
      </c>
      <c r="M337" s="22">
        <f t="shared" si="163"/>
        <v>0</v>
      </c>
      <c r="N337" s="22">
        <f t="shared" si="163"/>
        <v>0</v>
      </c>
      <c r="O337" s="22">
        <f t="shared" si="163"/>
        <v>0</v>
      </c>
      <c r="P337" s="22">
        <f t="shared" si="163"/>
        <v>0</v>
      </c>
      <c r="Q337" s="22">
        <f t="shared" si="163"/>
        <v>0</v>
      </c>
    </row>
    <row r="338" spans="1:17" ht="38.25" hidden="1">
      <c r="A338" s="31" t="s">
        <v>176</v>
      </c>
      <c r="B338" s="27" t="s">
        <v>30</v>
      </c>
      <c r="C338" s="27" t="s">
        <v>41</v>
      </c>
      <c r="D338" s="27" t="s">
        <v>268</v>
      </c>
      <c r="E338" s="27" t="s">
        <v>318</v>
      </c>
      <c r="F338" s="27" t="s">
        <v>177</v>
      </c>
      <c r="G338" s="28">
        <v>40</v>
      </c>
      <c r="H338" s="29"/>
      <c r="I338" s="30"/>
      <c r="J338" s="30"/>
      <c r="K338" s="30"/>
      <c r="L338" s="30">
        <v>-40</v>
      </c>
      <c r="M338" s="30"/>
      <c r="N338" s="30"/>
      <c r="O338" s="298">
        <f t="shared" si="139"/>
        <v>0</v>
      </c>
      <c r="P338" s="287">
        <f>Q338-O338</f>
        <v>0</v>
      </c>
      <c r="Q338" s="8">
        <v>0</v>
      </c>
    </row>
    <row r="339" spans="1:17" s="23" customFormat="1" ht="75.75" hidden="1" customHeight="1">
      <c r="A339" s="52" t="s">
        <v>319</v>
      </c>
      <c r="B339" s="21" t="s">
        <v>30</v>
      </c>
      <c r="C339" s="21" t="s">
        <v>41</v>
      </c>
      <c r="D339" s="21" t="s">
        <v>268</v>
      </c>
      <c r="E339" s="21" t="s">
        <v>320</v>
      </c>
      <c r="F339" s="21"/>
      <c r="G339" s="22">
        <f>G340</f>
        <v>40</v>
      </c>
      <c r="H339" s="22">
        <f>H340</f>
        <v>0</v>
      </c>
      <c r="I339" s="22">
        <f>I340</f>
        <v>0</v>
      </c>
      <c r="J339" s="22">
        <f>J340</f>
        <v>0</v>
      </c>
      <c r="K339" s="22">
        <f t="shared" ref="K339:Q339" si="164">K340</f>
        <v>0</v>
      </c>
      <c r="L339" s="22">
        <f t="shared" si="164"/>
        <v>-40</v>
      </c>
      <c r="M339" s="22">
        <f t="shared" si="164"/>
        <v>0</v>
      </c>
      <c r="N339" s="22">
        <f t="shared" si="164"/>
        <v>0</v>
      </c>
      <c r="O339" s="22">
        <f t="shared" si="164"/>
        <v>0</v>
      </c>
      <c r="P339" s="22">
        <f t="shared" si="164"/>
        <v>0</v>
      </c>
      <c r="Q339" s="22">
        <f t="shared" si="164"/>
        <v>0</v>
      </c>
    </row>
    <row r="340" spans="1:17" ht="38.25" hidden="1">
      <c r="A340" s="31" t="s">
        <v>176</v>
      </c>
      <c r="B340" s="27" t="s">
        <v>30</v>
      </c>
      <c r="C340" s="27" t="s">
        <v>41</v>
      </c>
      <c r="D340" s="27" t="s">
        <v>268</v>
      </c>
      <c r="E340" s="27" t="s">
        <v>320</v>
      </c>
      <c r="F340" s="27" t="s">
        <v>177</v>
      </c>
      <c r="G340" s="28">
        <v>40</v>
      </c>
      <c r="H340" s="29"/>
      <c r="I340" s="30"/>
      <c r="J340" s="30"/>
      <c r="K340" s="30"/>
      <c r="L340" s="30">
        <v>-40</v>
      </c>
      <c r="M340" s="30"/>
      <c r="N340" s="30"/>
      <c r="O340" s="298">
        <f t="shared" si="139"/>
        <v>0</v>
      </c>
      <c r="P340" s="287">
        <f>Q340-O340</f>
        <v>0</v>
      </c>
      <c r="Q340" s="8">
        <v>0</v>
      </c>
    </row>
    <row r="341" spans="1:17" s="23" customFormat="1" hidden="1">
      <c r="A341" s="52" t="s">
        <v>321</v>
      </c>
      <c r="B341" s="21" t="s">
        <v>30</v>
      </c>
      <c r="C341" s="21" t="s">
        <v>41</v>
      </c>
      <c r="D341" s="21" t="s">
        <v>268</v>
      </c>
      <c r="E341" s="21" t="s">
        <v>322</v>
      </c>
      <c r="F341" s="21"/>
      <c r="G341" s="22">
        <f>G342</f>
        <v>10</v>
      </c>
      <c r="H341" s="22">
        <f>H342</f>
        <v>0</v>
      </c>
      <c r="I341" s="22">
        <f>I342</f>
        <v>0</v>
      </c>
      <c r="J341" s="22">
        <f>J342</f>
        <v>0</v>
      </c>
      <c r="K341" s="22">
        <f t="shared" ref="K341:Q341" si="165">K342</f>
        <v>0</v>
      </c>
      <c r="L341" s="22">
        <f t="shared" si="165"/>
        <v>-10</v>
      </c>
      <c r="M341" s="22">
        <f t="shared" si="165"/>
        <v>0</v>
      </c>
      <c r="N341" s="22">
        <f t="shared" si="165"/>
        <v>0</v>
      </c>
      <c r="O341" s="22">
        <f t="shared" si="165"/>
        <v>0</v>
      </c>
      <c r="P341" s="22">
        <f t="shared" si="165"/>
        <v>0</v>
      </c>
      <c r="Q341" s="22">
        <f t="shared" si="165"/>
        <v>0</v>
      </c>
    </row>
    <row r="342" spans="1:17" ht="38.25" hidden="1">
      <c r="A342" s="31" t="s">
        <v>176</v>
      </c>
      <c r="B342" s="27" t="s">
        <v>30</v>
      </c>
      <c r="C342" s="27" t="s">
        <v>41</v>
      </c>
      <c r="D342" s="27" t="s">
        <v>268</v>
      </c>
      <c r="E342" s="27" t="s">
        <v>322</v>
      </c>
      <c r="F342" s="27" t="s">
        <v>177</v>
      </c>
      <c r="G342" s="28">
        <v>10</v>
      </c>
      <c r="H342" s="29"/>
      <c r="I342" s="30"/>
      <c r="J342" s="30"/>
      <c r="K342" s="30"/>
      <c r="L342" s="30">
        <v>-10</v>
      </c>
      <c r="M342" s="30"/>
      <c r="N342" s="30"/>
      <c r="O342" s="298">
        <f t="shared" si="139"/>
        <v>0</v>
      </c>
      <c r="P342" s="287">
        <f>Q342-O342</f>
        <v>0</v>
      </c>
      <c r="Q342" s="8">
        <v>0</v>
      </c>
    </row>
    <row r="343" spans="1:17" s="23" customFormat="1" ht="51" hidden="1">
      <c r="A343" s="52" t="s">
        <v>323</v>
      </c>
      <c r="B343" s="21" t="s">
        <v>30</v>
      </c>
      <c r="C343" s="21" t="s">
        <v>41</v>
      </c>
      <c r="D343" s="21" t="s">
        <v>268</v>
      </c>
      <c r="E343" s="21" t="s">
        <v>324</v>
      </c>
      <c r="F343" s="21"/>
      <c r="G343" s="22">
        <f>G344</f>
        <v>50</v>
      </c>
      <c r="H343" s="22">
        <f>H344</f>
        <v>0</v>
      </c>
      <c r="I343" s="22">
        <f>I344</f>
        <v>0</v>
      </c>
      <c r="J343" s="22">
        <f>J344</f>
        <v>0</v>
      </c>
      <c r="K343" s="22">
        <f t="shared" ref="K343:Q343" si="166">K344</f>
        <v>0</v>
      </c>
      <c r="L343" s="22">
        <f t="shared" si="166"/>
        <v>-50</v>
      </c>
      <c r="M343" s="22">
        <f t="shared" si="166"/>
        <v>0</v>
      </c>
      <c r="N343" s="22">
        <f t="shared" si="166"/>
        <v>0</v>
      </c>
      <c r="O343" s="22">
        <f t="shared" si="166"/>
        <v>0</v>
      </c>
      <c r="P343" s="22">
        <f t="shared" si="166"/>
        <v>0</v>
      </c>
      <c r="Q343" s="22">
        <f t="shared" si="166"/>
        <v>0</v>
      </c>
    </row>
    <row r="344" spans="1:17" ht="38.25" hidden="1">
      <c r="A344" s="31" t="s">
        <v>176</v>
      </c>
      <c r="B344" s="27" t="s">
        <v>30</v>
      </c>
      <c r="C344" s="27" t="s">
        <v>41</v>
      </c>
      <c r="D344" s="27" t="s">
        <v>268</v>
      </c>
      <c r="E344" s="27" t="s">
        <v>324</v>
      </c>
      <c r="F344" s="27" t="s">
        <v>177</v>
      </c>
      <c r="G344" s="28">
        <v>50</v>
      </c>
      <c r="H344" s="29"/>
      <c r="I344" s="30"/>
      <c r="J344" s="30"/>
      <c r="K344" s="30"/>
      <c r="L344" s="30">
        <v>-50</v>
      </c>
      <c r="M344" s="30"/>
      <c r="N344" s="30"/>
      <c r="O344" s="298">
        <f t="shared" si="139"/>
        <v>0</v>
      </c>
      <c r="P344" s="287">
        <f>Q344-O344</f>
        <v>0</v>
      </c>
      <c r="Q344" s="8">
        <v>0</v>
      </c>
    </row>
    <row r="345" spans="1:17" s="23" customFormat="1" ht="63.75" hidden="1">
      <c r="A345" s="52" t="s">
        <v>325</v>
      </c>
      <c r="B345" s="21" t="s">
        <v>30</v>
      </c>
      <c r="C345" s="21" t="s">
        <v>41</v>
      </c>
      <c r="D345" s="21" t="s">
        <v>268</v>
      </c>
      <c r="E345" s="21" t="s">
        <v>326</v>
      </c>
      <c r="F345" s="21"/>
      <c r="G345" s="22">
        <f t="shared" ref="G345:Q345" si="167">G346</f>
        <v>90</v>
      </c>
      <c r="H345" s="22">
        <f t="shared" si="167"/>
        <v>0</v>
      </c>
      <c r="I345" s="22">
        <f t="shared" si="167"/>
        <v>0</v>
      </c>
      <c r="J345" s="22">
        <f t="shared" si="167"/>
        <v>0</v>
      </c>
      <c r="K345" s="22">
        <f t="shared" si="167"/>
        <v>0</v>
      </c>
      <c r="L345" s="22">
        <f t="shared" si="167"/>
        <v>-90</v>
      </c>
      <c r="M345" s="22">
        <f t="shared" si="167"/>
        <v>0</v>
      </c>
      <c r="N345" s="22">
        <f t="shared" si="167"/>
        <v>0</v>
      </c>
      <c r="O345" s="22">
        <f t="shared" si="167"/>
        <v>0</v>
      </c>
      <c r="P345" s="22">
        <f t="shared" si="167"/>
        <v>0</v>
      </c>
      <c r="Q345" s="22">
        <f t="shared" si="167"/>
        <v>0</v>
      </c>
    </row>
    <row r="346" spans="1:17" ht="38.25" hidden="1">
      <c r="A346" s="31" t="s">
        <v>176</v>
      </c>
      <c r="B346" s="27" t="s">
        <v>30</v>
      </c>
      <c r="C346" s="27" t="s">
        <v>41</v>
      </c>
      <c r="D346" s="27" t="s">
        <v>268</v>
      </c>
      <c r="E346" s="27" t="s">
        <v>326</v>
      </c>
      <c r="F346" s="27" t="s">
        <v>177</v>
      </c>
      <c r="G346" s="28">
        <v>90</v>
      </c>
      <c r="H346" s="29"/>
      <c r="I346" s="30"/>
      <c r="J346" s="30"/>
      <c r="K346" s="30"/>
      <c r="L346" s="30">
        <v>-90</v>
      </c>
      <c r="M346" s="30"/>
      <c r="N346" s="30"/>
      <c r="O346" s="298">
        <f t="shared" si="139"/>
        <v>0</v>
      </c>
      <c r="P346" s="287">
        <f>Q346-O346</f>
        <v>0</v>
      </c>
      <c r="Q346" s="8">
        <v>0</v>
      </c>
    </row>
    <row r="347" spans="1:17" s="23" customFormat="1" ht="63.75" hidden="1">
      <c r="A347" s="52" t="s">
        <v>327</v>
      </c>
      <c r="B347" s="21" t="s">
        <v>30</v>
      </c>
      <c r="C347" s="21" t="s">
        <v>41</v>
      </c>
      <c r="D347" s="21" t="s">
        <v>268</v>
      </c>
      <c r="E347" s="21" t="s">
        <v>328</v>
      </c>
      <c r="F347" s="21"/>
      <c r="G347" s="22">
        <f>G348+G349</f>
        <v>20</v>
      </c>
      <c r="H347" s="22">
        <f t="shared" ref="H347:Q347" si="168">H348+H349</f>
        <v>0</v>
      </c>
      <c r="I347" s="22">
        <f t="shared" si="168"/>
        <v>0</v>
      </c>
      <c r="J347" s="22">
        <f t="shared" si="168"/>
        <v>0</v>
      </c>
      <c r="K347" s="22">
        <f t="shared" si="168"/>
        <v>0</v>
      </c>
      <c r="L347" s="22">
        <f t="shared" si="168"/>
        <v>0</v>
      </c>
      <c r="M347" s="22">
        <f t="shared" si="168"/>
        <v>0</v>
      </c>
      <c r="N347" s="22">
        <f t="shared" si="168"/>
        <v>0</v>
      </c>
      <c r="O347" s="22">
        <f t="shared" si="168"/>
        <v>20</v>
      </c>
      <c r="P347" s="22">
        <f t="shared" si="168"/>
        <v>0</v>
      </c>
      <c r="Q347" s="22">
        <f t="shared" si="168"/>
        <v>20</v>
      </c>
    </row>
    <row r="348" spans="1:17" ht="25.5" hidden="1">
      <c r="A348" s="31" t="s">
        <v>44</v>
      </c>
      <c r="B348" s="27" t="s">
        <v>30</v>
      </c>
      <c r="C348" s="27" t="s">
        <v>41</v>
      </c>
      <c r="D348" s="27" t="s">
        <v>268</v>
      </c>
      <c r="E348" s="27" t="s">
        <v>328</v>
      </c>
      <c r="F348" s="27" t="s">
        <v>45</v>
      </c>
      <c r="G348" s="28">
        <v>20</v>
      </c>
      <c r="H348" s="29"/>
      <c r="I348" s="30"/>
      <c r="J348" s="30"/>
      <c r="K348" s="30"/>
      <c r="L348" s="30">
        <v>-20</v>
      </c>
      <c r="M348" s="30"/>
      <c r="N348" s="30"/>
      <c r="O348" s="298">
        <f t="shared" si="139"/>
        <v>0</v>
      </c>
      <c r="P348" s="287">
        <f>Q348-O348</f>
        <v>0</v>
      </c>
      <c r="Q348" s="8">
        <v>0</v>
      </c>
    </row>
    <row r="349" spans="1:17" hidden="1">
      <c r="A349" s="31" t="s">
        <v>46</v>
      </c>
      <c r="B349" s="27" t="s">
        <v>30</v>
      </c>
      <c r="C349" s="27" t="s">
        <v>41</v>
      </c>
      <c r="D349" s="27" t="s">
        <v>268</v>
      </c>
      <c r="E349" s="27" t="s">
        <v>328</v>
      </c>
      <c r="F349" s="27" t="s">
        <v>47</v>
      </c>
      <c r="G349" s="28"/>
      <c r="H349" s="29"/>
      <c r="I349" s="30"/>
      <c r="J349" s="30"/>
      <c r="K349" s="30"/>
      <c r="L349" s="30">
        <v>20</v>
      </c>
      <c r="M349" s="30"/>
      <c r="N349" s="30"/>
      <c r="O349" s="298">
        <f t="shared" si="139"/>
        <v>20</v>
      </c>
      <c r="P349" s="287">
        <f>Q349-O349</f>
        <v>0</v>
      </c>
      <c r="Q349" s="8">
        <v>20</v>
      </c>
    </row>
    <row r="350" spans="1:17" s="23" customFormat="1" ht="25.5" hidden="1">
      <c r="A350" s="109" t="s">
        <v>329</v>
      </c>
      <c r="B350" s="21" t="s">
        <v>30</v>
      </c>
      <c r="C350" s="21" t="s">
        <v>41</v>
      </c>
      <c r="D350" s="21" t="s">
        <v>268</v>
      </c>
      <c r="E350" s="21" t="s">
        <v>330</v>
      </c>
      <c r="F350" s="21"/>
      <c r="G350" s="22">
        <f>G351</f>
        <v>60</v>
      </c>
      <c r="H350" s="22">
        <f>H351</f>
        <v>0</v>
      </c>
      <c r="I350" s="22">
        <f>I351</f>
        <v>0</v>
      </c>
      <c r="J350" s="22">
        <f>J351</f>
        <v>0</v>
      </c>
      <c r="K350" s="22">
        <f t="shared" ref="K350:Q350" si="169">K351</f>
        <v>0</v>
      </c>
      <c r="L350" s="22">
        <f t="shared" si="169"/>
        <v>0</v>
      </c>
      <c r="M350" s="22">
        <f t="shared" si="169"/>
        <v>0</v>
      </c>
      <c r="N350" s="22">
        <f t="shared" si="169"/>
        <v>0</v>
      </c>
      <c r="O350" s="22">
        <f t="shared" si="169"/>
        <v>60</v>
      </c>
      <c r="P350" s="22">
        <f t="shared" si="169"/>
        <v>-60</v>
      </c>
      <c r="Q350" s="22">
        <f t="shared" si="169"/>
        <v>0</v>
      </c>
    </row>
    <row r="351" spans="1:17" hidden="1">
      <c r="A351" s="110" t="s">
        <v>46</v>
      </c>
      <c r="B351" s="27" t="s">
        <v>30</v>
      </c>
      <c r="C351" s="27" t="s">
        <v>41</v>
      </c>
      <c r="D351" s="27" t="s">
        <v>268</v>
      </c>
      <c r="E351" s="27" t="s">
        <v>330</v>
      </c>
      <c r="F351" s="27" t="s">
        <v>47</v>
      </c>
      <c r="G351" s="28">
        <v>60</v>
      </c>
      <c r="H351" s="29"/>
      <c r="I351" s="30"/>
      <c r="J351" s="30"/>
      <c r="K351" s="30"/>
      <c r="L351" s="30"/>
      <c r="M351" s="30"/>
      <c r="N351" s="30"/>
      <c r="O351" s="298">
        <f t="shared" si="139"/>
        <v>60</v>
      </c>
      <c r="P351" s="287">
        <f>Q351-O351</f>
        <v>-60</v>
      </c>
      <c r="Q351" s="8">
        <v>0</v>
      </c>
    </row>
    <row r="352" spans="1:17" s="23" customFormat="1" hidden="1">
      <c r="A352" s="109" t="s">
        <v>331</v>
      </c>
      <c r="B352" s="21" t="s">
        <v>30</v>
      </c>
      <c r="C352" s="21" t="s">
        <v>41</v>
      </c>
      <c r="D352" s="21" t="s">
        <v>268</v>
      </c>
      <c r="E352" s="21" t="s">
        <v>332</v>
      </c>
      <c r="F352" s="21"/>
      <c r="G352" s="22">
        <f>G353</f>
        <v>110</v>
      </c>
      <c r="H352" s="22">
        <f>H353</f>
        <v>0</v>
      </c>
      <c r="I352" s="22">
        <f>I353</f>
        <v>0</v>
      </c>
      <c r="J352" s="22">
        <f>J353</f>
        <v>0</v>
      </c>
      <c r="K352" s="22">
        <f t="shared" ref="K352:Q352" si="170">K353</f>
        <v>0</v>
      </c>
      <c r="L352" s="22">
        <f t="shared" si="170"/>
        <v>10</v>
      </c>
      <c r="M352" s="22">
        <f t="shared" si="170"/>
        <v>0</v>
      </c>
      <c r="N352" s="22">
        <f t="shared" si="170"/>
        <v>0</v>
      </c>
      <c r="O352" s="22">
        <f t="shared" si="170"/>
        <v>120</v>
      </c>
      <c r="P352" s="22">
        <f t="shared" si="170"/>
        <v>-93.55</v>
      </c>
      <c r="Q352" s="22">
        <f t="shared" si="170"/>
        <v>26.45</v>
      </c>
    </row>
    <row r="353" spans="1:17" hidden="1">
      <c r="A353" s="110" t="s">
        <v>46</v>
      </c>
      <c r="B353" s="27" t="s">
        <v>30</v>
      </c>
      <c r="C353" s="27" t="s">
        <v>41</v>
      </c>
      <c r="D353" s="27" t="s">
        <v>268</v>
      </c>
      <c r="E353" s="27" t="s">
        <v>332</v>
      </c>
      <c r="F353" s="27" t="s">
        <v>47</v>
      </c>
      <c r="G353" s="28">
        <v>110</v>
      </c>
      <c r="H353" s="29"/>
      <c r="I353" s="30"/>
      <c r="J353" s="30"/>
      <c r="K353" s="30"/>
      <c r="L353" s="30">
        <v>10</v>
      </c>
      <c r="M353" s="30"/>
      <c r="N353" s="30"/>
      <c r="O353" s="298">
        <f t="shared" si="139"/>
        <v>120</v>
      </c>
      <c r="P353" s="287">
        <f>Q353-O353</f>
        <v>-93.55</v>
      </c>
      <c r="Q353" s="8">
        <v>26.45</v>
      </c>
    </row>
    <row r="354" spans="1:17" s="23" customFormat="1" ht="28.5" hidden="1" customHeight="1">
      <c r="A354" s="109" t="s">
        <v>333</v>
      </c>
      <c r="B354" s="21" t="s">
        <v>30</v>
      </c>
      <c r="C354" s="21" t="s">
        <v>41</v>
      </c>
      <c r="D354" s="21" t="s">
        <v>268</v>
      </c>
      <c r="E354" s="21" t="s">
        <v>334</v>
      </c>
      <c r="F354" s="21"/>
      <c r="G354" s="22">
        <f>G355+G356</f>
        <v>15</v>
      </c>
      <c r="H354" s="22">
        <f t="shared" ref="H354:Q354" si="171">H355+H356</f>
        <v>0</v>
      </c>
      <c r="I354" s="22">
        <f t="shared" si="171"/>
        <v>0</v>
      </c>
      <c r="J354" s="22">
        <f t="shared" si="171"/>
        <v>0</v>
      </c>
      <c r="K354" s="22">
        <f t="shared" si="171"/>
        <v>0</v>
      </c>
      <c r="L354" s="22">
        <f t="shared" si="171"/>
        <v>0</v>
      </c>
      <c r="M354" s="22">
        <f t="shared" si="171"/>
        <v>0</v>
      </c>
      <c r="N354" s="22">
        <f t="shared" si="171"/>
        <v>0</v>
      </c>
      <c r="O354" s="22">
        <f t="shared" si="171"/>
        <v>15</v>
      </c>
      <c r="P354" s="22">
        <f t="shared" si="171"/>
        <v>-15</v>
      </c>
      <c r="Q354" s="22">
        <f t="shared" si="171"/>
        <v>0</v>
      </c>
    </row>
    <row r="355" spans="1:17" hidden="1">
      <c r="A355" s="31" t="s">
        <v>46</v>
      </c>
      <c r="B355" s="27" t="s">
        <v>30</v>
      </c>
      <c r="C355" s="27" t="s">
        <v>41</v>
      </c>
      <c r="D355" s="27" t="s">
        <v>268</v>
      </c>
      <c r="E355" s="27" t="s">
        <v>334</v>
      </c>
      <c r="F355" s="27" t="s">
        <v>47</v>
      </c>
      <c r="G355" s="28">
        <v>15</v>
      </c>
      <c r="H355" s="29"/>
      <c r="I355" s="30"/>
      <c r="J355" s="30"/>
      <c r="K355" s="30"/>
      <c r="L355" s="30">
        <v>-15</v>
      </c>
      <c r="M355" s="30"/>
      <c r="N355" s="30"/>
      <c r="O355" s="298">
        <f t="shared" si="139"/>
        <v>0</v>
      </c>
      <c r="P355" s="287">
        <f>Q355-O355</f>
        <v>0</v>
      </c>
      <c r="Q355" s="8">
        <v>0</v>
      </c>
    </row>
    <row r="356" spans="1:17" ht="38.25" hidden="1">
      <c r="A356" s="31" t="s">
        <v>176</v>
      </c>
      <c r="B356" s="27" t="s">
        <v>30</v>
      </c>
      <c r="C356" s="27" t="s">
        <v>41</v>
      </c>
      <c r="D356" s="27" t="s">
        <v>268</v>
      </c>
      <c r="E356" s="27" t="s">
        <v>334</v>
      </c>
      <c r="F356" s="27" t="s">
        <v>177</v>
      </c>
      <c r="G356" s="28"/>
      <c r="H356" s="29"/>
      <c r="I356" s="30"/>
      <c r="J356" s="30"/>
      <c r="K356" s="30"/>
      <c r="L356" s="30">
        <v>15</v>
      </c>
      <c r="M356" s="30"/>
      <c r="N356" s="30"/>
      <c r="O356" s="298">
        <f t="shared" si="139"/>
        <v>15</v>
      </c>
      <c r="P356" s="287">
        <f>Q356-O356</f>
        <v>-15</v>
      </c>
      <c r="Q356" s="8">
        <v>0</v>
      </c>
    </row>
    <row r="357" spans="1:17" s="23" customFormat="1" ht="25.5" hidden="1">
      <c r="A357" s="52" t="s">
        <v>335</v>
      </c>
      <c r="B357" s="21" t="s">
        <v>30</v>
      </c>
      <c r="C357" s="21" t="s">
        <v>41</v>
      </c>
      <c r="D357" s="21" t="s">
        <v>268</v>
      </c>
      <c r="E357" s="21" t="s">
        <v>336</v>
      </c>
      <c r="F357" s="21"/>
      <c r="G357" s="22">
        <f t="shared" ref="G357:Q357" si="172">G358</f>
        <v>100</v>
      </c>
      <c r="H357" s="22">
        <f t="shared" si="172"/>
        <v>0</v>
      </c>
      <c r="I357" s="22">
        <f t="shared" si="172"/>
        <v>0</v>
      </c>
      <c r="J357" s="22">
        <f t="shared" si="172"/>
        <v>0</v>
      </c>
      <c r="K357" s="22">
        <f t="shared" si="172"/>
        <v>0</v>
      </c>
      <c r="L357" s="22">
        <f t="shared" si="172"/>
        <v>-100</v>
      </c>
      <c r="M357" s="22">
        <f t="shared" si="172"/>
        <v>0</v>
      </c>
      <c r="N357" s="22">
        <f t="shared" si="172"/>
        <v>0</v>
      </c>
      <c r="O357" s="142">
        <f t="shared" si="172"/>
        <v>0</v>
      </c>
      <c r="P357" s="142">
        <f t="shared" si="172"/>
        <v>0</v>
      </c>
      <c r="Q357" s="142">
        <f t="shared" si="172"/>
        <v>0</v>
      </c>
    </row>
    <row r="358" spans="1:17" ht="38.25" hidden="1">
      <c r="A358" s="31" t="s">
        <v>176</v>
      </c>
      <c r="B358" s="27" t="s">
        <v>30</v>
      </c>
      <c r="C358" s="27" t="s">
        <v>41</v>
      </c>
      <c r="D358" s="27" t="s">
        <v>268</v>
      </c>
      <c r="E358" s="27" t="s">
        <v>336</v>
      </c>
      <c r="F358" s="27" t="s">
        <v>177</v>
      </c>
      <c r="G358" s="28">
        <v>100</v>
      </c>
      <c r="H358" s="29"/>
      <c r="I358" s="30"/>
      <c r="J358" s="30"/>
      <c r="K358" s="30"/>
      <c r="L358" s="30">
        <v>-100</v>
      </c>
      <c r="M358" s="30"/>
      <c r="N358" s="30"/>
      <c r="O358" s="298">
        <f t="shared" ref="O358:O428" si="173">I358+H358+G358+J358+K358+L358+M358+N358</f>
        <v>0</v>
      </c>
      <c r="P358" s="287">
        <f>Q358-O358</f>
        <v>0</v>
      </c>
      <c r="Q358" s="8">
        <v>0</v>
      </c>
    </row>
    <row r="359" spans="1:17" s="113" customFormat="1" ht="25.5" hidden="1">
      <c r="A359" s="109" t="s">
        <v>337</v>
      </c>
      <c r="B359" s="111" t="s">
        <v>30</v>
      </c>
      <c r="C359" s="111" t="s">
        <v>41</v>
      </c>
      <c r="D359" s="111" t="s">
        <v>268</v>
      </c>
      <c r="E359" s="111" t="s">
        <v>338</v>
      </c>
      <c r="F359" s="111"/>
      <c r="G359" s="112">
        <f>G360</f>
        <v>0</v>
      </c>
      <c r="H359" s="112">
        <f t="shared" ref="H359:Q359" si="174">H360</f>
        <v>0</v>
      </c>
      <c r="I359" s="112">
        <f t="shared" si="174"/>
        <v>0</v>
      </c>
      <c r="J359" s="112">
        <f t="shared" si="174"/>
        <v>0</v>
      </c>
      <c r="K359" s="112">
        <f t="shared" si="174"/>
        <v>0</v>
      </c>
      <c r="L359" s="112">
        <f t="shared" si="174"/>
        <v>20</v>
      </c>
      <c r="M359" s="112">
        <f t="shared" si="174"/>
        <v>0</v>
      </c>
      <c r="N359" s="112">
        <f t="shared" si="174"/>
        <v>0</v>
      </c>
      <c r="O359" s="112">
        <f t="shared" si="174"/>
        <v>20</v>
      </c>
      <c r="P359" s="112">
        <f t="shared" si="174"/>
        <v>0</v>
      </c>
      <c r="Q359" s="112">
        <f t="shared" si="174"/>
        <v>20</v>
      </c>
    </row>
    <row r="360" spans="1:17" s="69" customFormat="1" ht="38.25" hidden="1">
      <c r="A360" s="110" t="s">
        <v>176</v>
      </c>
      <c r="B360" s="66" t="s">
        <v>30</v>
      </c>
      <c r="C360" s="66" t="s">
        <v>41</v>
      </c>
      <c r="D360" s="66" t="s">
        <v>268</v>
      </c>
      <c r="E360" s="66" t="s">
        <v>338</v>
      </c>
      <c r="F360" s="66" t="s">
        <v>177</v>
      </c>
      <c r="G360" s="67"/>
      <c r="H360" s="114"/>
      <c r="I360" s="95"/>
      <c r="J360" s="95"/>
      <c r="K360" s="95"/>
      <c r="L360" s="95">
        <v>20</v>
      </c>
      <c r="M360" s="95"/>
      <c r="N360" s="95"/>
      <c r="O360" s="298">
        <f t="shared" si="173"/>
        <v>20</v>
      </c>
      <c r="P360" s="304">
        <f>Q360-O360</f>
        <v>0</v>
      </c>
      <c r="Q360" s="291">
        <v>20</v>
      </c>
    </row>
    <row r="361" spans="1:17" ht="25.5" hidden="1">
      <c r="A361" s="42" t="s">
        <v>339</v>
      </c>
      <c r="B361" s="43" t="s">
        <v>30</v>
      </c>
      <c r="C361" s="43" t="s">
        <v>41</v>
      </c>
      <c r="D361" s="43" t="s">
        <v>268</v>
      </c>
      <c r="E361" s="43" t="s">
        <v>340</v>
      </c>
      <c r="F361" s="43"/>
      <c r="G361" s="89">
        <f t="shared" ref="G361:M361" si="175">G363+G364</f>
        <v>0</v>
      </c>
      <c r="H361" s="89">
        <f t="shared" si="175"/>
        <v>0</v>
      </c>
      <c r="I361" s="89">
        <f t="shared" si="175"/>
        <v>0</v>
      </c>
      <c r="J361" s="89">
        <f t="shared" si="175"/>
        <v>0</v>
      </c>
      <c r="K361" s="89">
        <f t="shared" si="175"/>
        <v>0</v>
      </c>
      <c r="L361" s="89">
        <f t="shared" si="175"/>
        <v>756.39</v>
      </c>
      <c r="M361" s="89">
        <f t="shared" si="175"/>
        <v>0</v>
      </c>
      <c r="N361" s="89">
        <f>N363+N364+N362</f>
        <v>0</v>
      </c>
      <c r="O361" s="89">
        <f t="shared" ref="O361:Q361" si="176">O363+O364+O362</f>
        <v>756.39</v>
      </c>
      <c r="P361" s="89">
        <f t="shared" si="176"/>
        <v>0</v>
      </c>
      <c r="Q361" s="89">
        <f t="shared" si="176"/>
        <v>756.39</v>
      </c>
    </row>
    <row r="362" spans="1:17" s="94" customFormat="1" hidden="1">
      <c r="A362" s="31" t="s">
        <v>46</v>
      </c>
      <c r="B362" s="21" t="s">
        <v>30</v>
      </c>
      <c r="C362" s="21" t="s">
        <v>41</v>
      </c>
      <c r="D362" s="21" t="s">
        <v>268</v>
      </c>
      <c r="E362" s="21" t="s">
        <v>340</v>
      </c>
      <c r="F362" s="21" t="s">
        <v>47</v>
      </c>
      <c r="G362" s="22"/>
      <c r="H362" s="22"/>
      <c r="I362" s="142"/>
      <c r="J362" s="142"/>
      <c r="K362" s="142"/>
      <c r="L362" s="142"/>
      <c r="M362" s="142"/>
      <c r="N362" s="142"/>
      <c r="O362" s="142"/>
      <c r="P362" s="22">
        <f>Q362-O362</f>
        <v>445.5</v>
      </c>
      <c r="Q362" s="22">
        <v>445.5</v>
      </c>
    </row>
    <row r="363" spans="1:17" ht="38.25" hidden="1">
      <c r="A363" s="31" t="s">
        <v>176</v>
      </c>
      <c r="B363" s="27" t="s">
        <v>30</v>
      </c>
      <c r="C363" s="27" t="s">
        <v>41</v>
      </c>
      <c r="D363" s="27" t="s">
        <v>268</v>
      </c>
      <c r="E363" s="27" t="s">
        <v>340</v>
      </c>
      <c r="F363" s="27" t="s">
        <v>177</v>
      </c>
      <c r="G363" s="28"/>
      <c r="H363" s="29"/>
      <c r="I363" s="30"/>
      <c r="J363" s="30"/>
      <c r="K363" s="30"/>
      <c r="L363" s="30">
        <v>310.89</v>
      </c>
      <c r="M363" s="30"/>
      <c r="N363" s="30"/>
      <c r="O363" s="298">
        <f t="shared" si="173"/>
        <v>310.89</v>
      </c>
      <c r="P363" s="287">
        <f>Q363-O363</f>
        <v>0</v>
      </c>
      <c r="Q363" s="8">
        <v>310.89</v>
      </c>
    </row>
    <row r="364" spans="1:17" hidden="1">
      <c r="A364" s="17" t="s">
        <v>92</v>
      </c>
      <c r="B364" s="27" t="s">
        <v>30</v>
      </c>
      <c r="C364" s="27" t="s">
        <v>41</v>
      </c>
      <c r="D364" s="27" t="s">
        <v>268</v>
      </c>
      <c r="E364" s="27" t="s">
        <v>340</v>
      </c>
      <c r="F364" s="27" t="s">
        <v>93</v>
      </c>
      <c r="G364" s="28"/>
      <c r="H364" s="29"/>
      <c r="I364" s="30"/>
      <c r="J364" s="30"/>
      <c r="K364" s="30"/>
      <c r="L364" s="30">
        <v>445.5</v>
      </c>
      <c r="M364" s="30"/>
      <c r="N364" s="30"/>
      <c r="O364" s="298">
        <f t="shared" si="173"/>
        <v>445.5</v>
      </c>
      <c r="P364" s="287">
        <f>Q364-O364</f>
        <v>-445.5</v>
      </c>
      <c r="Q364" s="8">
        <v>0</v>
      </c>
    </row>
    <row r="365" spans="1:17" ht="51" hidden="1">
      <c r="A365" s="65" t="s">
        <v>341</v>
      </c>
      <c r="B365" s="15" t="s">
        <v>30</v>
      </c>
      <c r="C365" s="15" t="s">
        <v>41</v>
      </c>
      <c r="D365" s="15" t="s">
        <v>268</v>
      </c>
      <c r="E365" s="15" t="s">
        <v>342</v>
      </c>
      <c r="F365" s="15"/>
      <c r="G365" s="16">
        <f>G366</f>
        <v>0</v>
      </c>
      <c r="H365" s="16">
        <f>H366</f>
        <v>4813.45136</v>
      </c>
      <c r="I365" s="16">
        <f>I366</f>
        <v>0</v>
      </c>
      <c r="J365" s="16">
        <f>J366</f>
        <v>0</v>
      </c>
      <c r="K365" s="16">
        <f t="shared" ref="K365:Q365" si="177">K366</f>
        <v>0</v>
      </c>
      <c r="L365" s="16">
        <f t="shared" si="177"/>
        <v>0</v>
      </c>
      <c r="M365" s="16">
        <f t="shared" si="177"/>
        <v>0</v>
      </c>
      <c r="N365" s="16">
        <f t="shared" si="177"/>
        <v>0</v>
      </c>
      <c r="O365" s="16">
        <f t="shared" si="177"/>
        <v>4813.45136</v>
      </c>
      <c r="P365" s="16">
        <f t="shared" si="177"/>
        <v>0</v>
      </c>
      <c r="Q365" s="16">
        <f t="shared" si="177"/>
        <v>4813.45136</v>
      </c>
    </row>
    <row r="366" spans="1:17" ht="38.25" hidden="1">
      <c r="A366" s="33" t="s">
        <v>190</v>
      </c>
      <c r="B366" s="27" t="s">
        <v>30</v>
      </c>
      <c r="C366" s="27" t="s">
        <v>41</v>
      </c>
      <c r="D366" s="27" t="s">
        <v>268</v>
      </c>
      <c r="E366" s="27" t="s">
        <v>342</v>
      </c>
      <c r="F366" s="18" t="s">
        <v>191</v>
      </c>
      <c r="G366" s="28"/>
      <c r="H366" s="29">
        <v>4813.45136</v>
      </c>
      <c r="I366" s="30"/>
      <c r="J366" s="30"/>
      <c r="K366" s="30"/>
      <c r="L366" s="30"/>
      <c r="M366" s="30"/>
      <c r="N366" s="30"/>
      <c r="O366" s="298">
        <f t="shared" si="173"/>
        <v>4813.45136</v>
      </c>
      <c r="P366" s="287">
        <f>Q366-O366</f>
        <v>0</v>
      </c>
      <c r="Q366" s="8">
        <v>4813.45136</v>
      </c>
    </row>
    <row r="367" spans="1:17" ht="76.5" hidden="1">
      <c r="A367" s="14" t="s">
        <v>29</v>
      </c>
      <c r="B367" s="15" t="s">
        <v>30</v>
      </c>
      <c r="C367" s="15" t="s">
        <v>41</v>
      </c>
      <c r="D367" s="15" t="s">
        <v>268</v>
      </c>
      <c r="E367" s="15" t="s">
        <v>32</v>
      </c>
      <c r="F367" s="115"/>
      <c r="G367" s="16">
        <f>G368</f>
        <v>0</v>
      </c>
      <c r="H367" s="16">
        <f>H368</f>
        <v>0</v>
      </c>
      <c r="I367" s="16">
        <f>I368</f>
        <v>202.1</v>
      </c>
      <c r="J367" s="16">
        <f>J368</f>
        <v>148.79999999999998</v>
      </c>
      <c r="K367" s="16">
        <f t="shared" ref="K367:Q367" si="178">K368</f>
        <v>0</v>
      </c>
      <c r="L367" s="16">
        <f t="shared" si="178"/>
        <v>0</v>
      </c>
      <c r="M367" s="16">
        <f t="shared" si="178"/>
        <v>0</v>
      </c>
      <c r="N367" s="16">
        <f t="shared" si="178"/>
        <v>0</v>
      </c>
      <c r="O367" s="16">
        <f t="shared" si="178"/>
        <v>350.9</v>
      </c>
      <c r="P367" s="16">
        <f t="shared" si="178"/>
        <v>40.300000000000011</v>
      </c>
      <c r="Q367" s="16">
        <f t="shared" si="178"/>
        <v>391.2</v>
      </c>
    </row>
    <row r="368" spans="1:17" hidden="1">
      <c r="A368" s="17" t="s">
        <v>33</v>
      </c>
      <c r="B368" s="27" t="s">
        <v>30</v>
      </c>
      <c r="C368" s="27" t="s">
        <v>41</v>
      </c>
      <c r="D368" s="27" t="s">
        <v>268</v>
      </c>
      <c r="E368" s="27" t="s">
        <v>32</v>
      </c>
      <c r="F368" s="18" t="s">
        <v>209</v>
      </c>
      <c r="G368" s="28"/>
      <c r="H368" s="29"/>
      <c r="I368" s="30">
        <v>202.1</v>
      </c>
      <c r="J368" s="30">
        <f>144.2+4.6</f>
        <v>148.79999999999998</v>
      </c>
      <c r="K368" s="30"/>
      <c r="L368" s="30"/>
      <c r="M368" s="30"/>
      <c r="N368" s="30"/>
      <c r="O368" s="298">
        <f t="shared" si="173"/>
        <v>350.9</v>
      </c>
      <c r="P368" s="287">
        <f>Q368-O368</f>
        <v>40.300000000000011</v>
      </c>
      <c r="Q368" s="8">
        <v>391.2</v>
      </c>
    </row>
    <row r="369" spans="1:17" s="23" customFormat="1" ht="51" hidden="1">
      <c r="A369" s="326" t="s">
        <v>1106</v>
      </c>
      <c r="B369" s="43" t="s">
        <v>30</v>
      </c>
      <c r="C369" s="43" t="s">
        <v>41</v>
      </c>
      <c r="D369" s="43" t="s">
        <v>268</v>
      </c>
      <c r="E369" s="43" t="s">
        <v>1102</v>
      </c>
      <c r="F369" s="43"/>
      <c r="G369" s="89"/>
      <c r="H369" s="327"/>
      <c r="I369" s="328"/>
      <c r="J369" s="328"/>
      <c r="K369" s="328"/>
      <c r="L369" s="328"/>
      <c r="M369" s="328"/>
      <c r="N369" s="328">
        <f>N370</f>
        <v>0</v>
      </c>
      <c r="O369" s="328">
        <f t="shared" ref="O369:Q369" si="179">O370</f>
        <v>0</v>
      </c>
      <c r="P369" s="328">
        <f t="shared" si="179"/>
        <v>250</v>
      </c>
      <c r="Q369" s="328">
        <f t="shared" si="179"/>
        <v>250</v>
      </c>
    </row>
    <row r="370" spans="1:17" ht="38.25" hidden="1">
      <c r="A370" s="710" t="s">
        <v>176</v>
      </c>
      <c r="B370" s="711" t="s">
        <v>30</v>
      </c>
      <c r="C370" s="711" t="s">
        <v>41</v>
      </c>
      <c r="D370" s="711" t="s">
        <v>268</v>
      </c>
      <c r="E370" s="711" t="s">
        <v>1102</v>
      </c>
      <c r="F370" s="706" t="s">
        <v>177</v>
      </c>
      <c r="G370" s="712"/>
      <c r="H370" s="713"/>
      <c r="I370" s="714"/>
      <c r="J370" s="714"/>
      <c r="K370" s="714"/>
      <c r="L370" s="714"/>
      <c r="M370" s="714"/>
      <c r="N370" s="30"/>
      <c r="O370" s="298"/>
      <c r="P370" s="721">
        <f>Q370-O370</f>
        <v>250</v>
      </c>
      <c r="Q370" s="722">
        <v>250</v>
      </c>
    </row>
    <row r="371" spans="1:17" s="23" customFormat="1">
      <c r="A371" s="507" t="s">
        <v>343</v>
      </c>
      <c r="B371" s="466"/>
      <c r="C371" s="466" t="s">
        <v>52</v>
      </c>
      <c r="D371" s="466" t="s">
        <v>344</v>
      </c>
      <c r="E371" s="466"/>
      <c r="F371" s="466"/>
      <c r="G371" s="467">
        <f>G372+G383</f>
        <v>0</v>
      </c>
      <c r="H371" s="467">
        <f t="shared" ref="H371:P371" si="180">H372+H383</f>
        <v>0</v>
      </c>
      <c r="I371" s="467">
        <f t="shared" si="180"/>
        <v>0</v>
      </c>
      <c r="J371" s="467">
        <f t="shared" si="180"/>
        <v>0</v>
      </c>
      <c r="K371" s="467">
        <f t="shared" si="180"/>
        <v>0</v>
      </c>
      <c r="L371" s="467">
        <f t="shared" si="180"/>
        <v>2184.5755800000002</v>
      </c>
      <c r="M371" s="468">
        <f t="shared" si="180"/>
        <v>4876.8518400000003</v>
      </c>
      <c r="N371" s="693">
        <f t="shared" si="180"/>
        <v>0</v>
      </c>
      <c r="O371" s="282">
        <f t="shared" si="180"/>
        <v>7061.42742</v>
      </c>
      <c r="P371" s="475">
        <f t="shared" si="180"/>
        <v>-918.48347999999987</v>
      </c>
      <c r="Q371" s="468">
        <f>Q372+Q383</f>
        <v>6142.9439400000001</v>
      </c>
    </row>
    <row r="372" spans="1:17" s="23" customFormat="1" ht="13.5" thickBot="1">
      <c r="A372" s="764" t="s">
        <v>345</v>
      </c>
      <c r="B372" s="512"/>
      <c r="C372" s="512" t="s">
        <v>52</v>
      </c>
      <c r="D372" s="512" t="s">
        <v>25</v>
      </c>
      <c r="E372" s="512"/>
      <c r="F372" s="512"/>
      <c r="G372" s="387">
        <f>G377+G379</f>
        <v>0</v>
      </c>
      <c r="H372" s="387">
        <f t="shared" ref="H372:Q372" si="181">H377+H379</f>
        <v>0</v>
      </c>
      <c r="I372" s="387">
        <f t="shared" si="181"/>
        <v>0</v>
      </c>
      <c r="J372" s="387">
        <f t="shared" si="181"/>
        <v>0</v>
      </c>
      <c r="K372" s="387">
        <f t="shared" si="181"/>
        <v>0</v>
      </c>
      <c r="L372" s="387">
        <f t="shared" si="181"/>
        <v>0</v>
      </c>
      <c r="M372" s="513">
        <f t="shared" si="181"/>
        <v>4876.8518400000003</v>
      </c>
      <c r="N372" s="693">
        <f t="shared" si="181"/>
        <v>0</v>
      </c>
      <c r="O372" s="282">
        <f t="shared" si="181"/>
        <v>4876.8518400000003</v>
      </c>
      <c r="P372" s="516">
        <f t="shared" si="181"/>
        <v>-918.48347999999987</v>
      </c>
      <c r="Q372" s="513">
        <f t="shared" si="181"/>
        <v>3958.3683599999999</v>
      </c>
    </row>
    <row r="373" spans="1:17" s="23" customFormat="1" hidden="1">
      <c r="A373" s="586" t="s">
        <v>346</v>
      </c>
      <c r="B373" s="588" t="s">
        <v>30</v>
      </c>
      <c r="C373" s="588" t="s">
        <v>52</v>
      </c>
      <c r="D373" s="588" t="s">
        <v>25</v>
      </c>
      <c r="E373" s="588" t="s">
        <v>347</v>
      </c>
      <c r="F373" s="588"/>
      <c r="G373" s="593">
        <f>G374</f>
        <v>0</v>
      </c>
      <c r="H373" s="593">
        <f t="shared" ref="H373:Q373" si="182">H374</f>
        <v>0</v>
      </c>
      <c r="I373" s="593">
        <f t="shared" si="182"/>
        <v>0</v>
      </c>
      <c r="J373" s="593">
        <f t="shared" si="182"/>
        <v>0</v>
      </c>
      <c r="K373" s="593">
        <f t="shared" si="182"/>
        <v>0</v>
      </c>
      <c r="L373" s="593">
        <f t="shared" si="182"/>
        <v>1000</v>
      </c>
      <c r="M373" s="593">
        <f t="shared" si="182"/>
        <v>0</v>
      </c>
      <c r="N373" s="89">
        <f t="shared" si="182"/>
        <v>0</v>
      </c>
      <c r="O373" s="89">
        <f t="shared" si="182"/>
        <v>1000</v>
      </c>
      <c r="P373" s="593">
        <f t="shared" si="182"/>
        <v>0</v>
      </c>
      <c r="Q373" s="593">
        <f t="shared" si="182"/>
        <v>1000</v>
      </c>
    </row>
    <row r="374" spans="1:17" ht="38.25" hidden="1">
      <c r="A374" s="45" t="s">
        <v>73</v>
      </c>
      <c r="B374" s="27" t="s">
        <v>30</v>
      </c>
      <c r="C374" s="27" t="s">
        <v>52</v>
      </c>
      <c r="D374" s="27" t="s">
        <v>25</v>
      </c>
      <c r="E374" s="27" t="s">
        <v>347</v>
      </c>
      <c r="F374" s="27" t="s">
        <v>74</v>
      </c>
      <c r="G374" s="28"/>
      <c r="H374" s="28"/>
      <c r="I374" s="28"/>
      <c r="J374" s="299"/>
      <c r="K374" s="299"/>
      <c r="L374" s="299">
        <v>1000</v>
      </c>
      <c r="M374" s="299"/>
      <c r="N374" s="299"/>
      <c r="O374" s="298">
        <f t="shared" si="173"/>
        <v>1000</v>
      </c>
      <c r="P374" s="287">
        <f>Q374-O374</f>
        <v>0</v>
      </c>
      <c r="Q374" s="8">
        <v>1000</v>
      </c>
    </row>
    <row r="375" spans="1:17" s="23" customFormat="1" ht="25.5" hidden="1">
      <c r="A375" s="73" t="s">
        <v>348</v>
      </c>
      <c r="B375" s="15" t="s">
        <v>30</v>
      </c>
      <c r="C375" s="15" t="s">
        <v>52</v>
      </c>
      <c r="D375" s="15" t="s">
        <v>25</v>
      </c>
      <c r="E375" s="15" t="s">
        <v>349</v>
      </c>
      <c r="F375" s="15"/>
      <c r="G375" s="16">
        <f>G376</f>
        <v>0</v>
      </c>
      <c r="H375" s="16">
        <f>H376</f>
        <v>0</v>
      </c>
      <c r="I375" s="16">
        <f>I376</f>
        <v>0</v>
      </c>
      <c r="J375" s="16">
        <f>J376</f>
        <v>20414.223000000002</v>
      </c>
      <c r="K375" s="16">
        <f t="shared" ref="K375:Q375" si="183">K376</f>
        <v>0</v>
      </c>
      <c r="L375" s="16">
        <f t="shared" si="183"/>
        <v>0</v>
      </c>
      <c r="M375" s="16">
        <f t="shared" si="183"/>
        <v>0</v>
      </c>
      <c r="N375" s="16">
        <f t="shared" si="183"/>
        <v>0</v>
      </c>
      <c r="O375" s="16">
        <f t="shared" si="183"/>
        <v>20414.223000000002</v>
      </c>
      <c r="P375" s="16">
        <f t="shared" si="183"/>
        <v>0</v>
      </c>
      <c r="Q375" s="16">
        <f t="shared" si="183"/>
        <v>20414.223000000002</v>
      </c>
    </row>
    <row r="376" spans="1:17" ht="38.25" hidden="1">
      <c r="A376" s="720" t="s">
        <v>73</v>
      </c>
      <c r="B376" s="711" t="s">
        <v>30</v>
      </c>
      <c r="C376" s="711" t="s">
        <v>52</v>
      </c>
      <c r="D376" s="711" t="s">
        <v>25</v>
      </c>
      <c r="E376" s="711" t="s">
        <v>349</v>
      </c>
      <c r="F376" s="711" t="s">
        <v>74</v>
      </c>
      <c r="G376" s="712"/>
      <c r="H376" s="712"/>
      <c r="I376" s="712"/>
      <c r="J376" s="723">
        <v>20414.223000000002</v>
      </c>
      <c r="K376" s="723"/>
      <c r="L376" s="723"/>
      <c r="M376" s="723"/>
      <c r="N376" s="299"/>
      <c r="O376" s="298">
        <f t="shared" si="173"/>
        <v>20414.223000000002</v>
      </c>
      <c r="P376" s="715">
        <f>Q376-O376</f>
        <v>0</v>
      </c>
      <c r="Q376" s="709">
        <v>20414.223000000002</v>
      </c>
    </row>
    <row r="377" spans="1:17">
      <c r="A377" s="507" t="s">
        <v>350</v>
      </c>
      <c r="B377" s="466" t="s">
        <v>30</v>
      </c>
      <c r="C377" s="466" t="s">
        <v>52</v>
      </c>
      <c r="D377" s="466" t="s">
        <v>25</v>
      </c>
      <c r="E377" s="466" t="s">
        <v>351</v>
      </c>
      <c r="F377" s="466"/>
      <c r="G377" s="467">
        <f>G378</f>
        <v>0</v>
      </c>
      <c r="H377" s="467">
        <f t="shared" ref="H377:Q377" si="184">H378</f>
        <v>0</v>
      </c>
      <c r="I377" s="467">
        <f t="shared" si="184"/>
        <v>0</v>
      </c>
      <c r="J377" s="467">
        <f t="shared" si="184"/>
        <v>0</v>
      </c>
      <c r="K377" s="467">
        <f t="shared" si="184"/>
        <v>0</v>
      </c>
      <c r="L377" s="467">
        <f t="shared" si="184"/>
        <v>0</v>
      </c>
      <c r="M377" s="468">
        <f t="shared" si="184"/>
        <v>4876.8518400000003</v>
      </c>
      <c r="N377" s="693">
        <f t="shared" si="184"/>
        <v>0</v>
      </c>
      <c r="O377" s="282">
        <f t="shared" si="184"/>
        <v>4876.8518400000003</v>
      </c>
      <c r="P377" s="475">
        <f t="shared" si="184"/>
        <v>-2335.5542099999998</v>
      </c>
      <c r="Q377" s="468">
        <f t="shared" si="184"/>
        <v>2541.29763</v>
      </c>
    </row>
    <row r="378" spans="1:17">
      <c r="A378" s="394" t="s">
        <v>114</v>
      </c>
      <c r="B378" s="390" t="s">
        <v>30</v>
      </c>
      <c r="C378" s="390" t="s">
        <v>52</v>
      </c>
      <c r="D378" s="390" t="s">
        <v>25</v>
      </c>
      <c r="E378" s="390" t="s">
        <v>351</v>
      </c>
      <c r="F378" s="390" t="s">
        <v>115</v>
      </c>
      <c r="G378" s="67"/>
      <c r="H378" s="67"/>
      <c r="I378" s="67"/>
      <c r="J378" s="67"/>
      <c r="K378" s="67"/>
      <c r="L378" s="67"/>
      <c r="M378" s="503">
        <v>4876.8518400000003</v>
      </c>
      <c r="N378" s="698"/>
      <c r="O378" s="341">
        <f t="shared" si="173"/>
        <v>4876.8518400000003</v>
      </c>
      <c r="P378" s="494">
        <v>-2335.5542099999998</v>
      </c>
      <c r="Q378" s="497">
        <v>2541.29763</v>
      </c>
    </row>
    <row r="379" spans="1:17" s="23" customFormat="1" ht="22.5">
      <c r="A379" s="397" t="s">
        <v>1107</v>
      </c>
      <c r="B379" s="389" t="s">
        <v>30</v>
      </c>
      <c r="C379" s="389" t="s">
        <v>52</v>
      </c>
      <c r="D379" s="389" t="s">
        <v>25</v>
      </c>
      <c r="E379" s="389" t="s">
        <v>1108</v>
      </c>
      <c r="F379" s="389"/>
      <c r="G379" s="112">
        <f>G380</f>
        <v>0</v>
      </c>
      <c r="H379" s="112"/>
      <c r="I379" s="112"/>
      <c r="J379" s="112"/>
      <c r="K379" s="112"/>
      <c r="L379" s="112"/>
      <c r="M379" s="469"/>
      <c r="N379" s="699">
        <f>N380</f>
        <v>0</v>
      </c>
      <c r="O379" s="282">
        <f t="shared" ref="O379:Q379" si="185">O380</f>
        <v>0</v>
      </c>
      <c r="P379" s="476">
        <f t="shared" si="185"/>
        <v>1417.0707299999999</v>
      </c>
      <c r="Q379" s="469">
        <f t="shared" si="185"/>
        <v>1417.0707299999999</v>
      </c>
    </row>
    <row r="380" spans="1:17" ht="13.5" thickBot="1">
      <c r="A380" s="504" t="s">
        <v>114</v>
      </c>
      <c r="B380" s="471" t="s">
        <v>30</v>
      </c>
      <c r="C380" s="471" t="s">
        <v>52</v>
      </c>
      <c r="D380" s="471" t="s">
        <v>25</v>
      </c>
      <c r="E380" s="471" t="s">
        <v>1108</v>
      </c>
      <c r="F380" s="471" t="s">
        <v>115</v>
      </c>
      <c r="G380" s="472"/>
      <c r="H380" s="472"/>
      <c r="I380" s="472"/>
      <c r="J380" s="472"/>
      <c r="K380" s="472"/>
      <c r="L380" s="472"/>
      <c r="M380" s="474"/>
      <c r="N380" s="698"/>
      <c r="O380" s="341"/>
      <c r="P380" s="477">
        <v>1417.0707299999999</v>
      </c>
      <c r="Q380" s="501">
        <v>1417.0707299999999</v>
      </c>
    </row>
    <row r="381" spans="1:17" s="23" customFormat="1" ht="39.75" hidden="1" customHeight="1">
      <c r="A381" s="603" t="s">
        <v>1104</v>
      </c>
      <c r="B381" s="588" t="s">
        <v>30</v>
      </c>
      <c r="C381" s="588" t="s">
        <v>52</v>
      </c>
      <c r="D381" s="588" t="s">
        <v>25</v>
      </c>
      <c r="E381" s="588" t="s">
        <v>1103</v>
      </c>
      <c r="F381" s="588"/>
      <c r="G381" s="593"/>
      <c r="H381" s="593"/>
      <c r="I381" s="593"/>
      <c r="J381" s="602"/>
      <c r="K381" s="602"/>
      <c r="L381" s="602"/>
      <c r="M381" s="602"/>
      <c r="N381" s="283">
        <f>N382</f>
        <v>0</v>
      </c>
      <c r="O381" s="283">
        <f t="shared" ref="O381:Q381" si="186">O382</f>
        <v>0</v>
      </c>
      <c r="P381" s="602">
        <f t="shared" si="186"/>
        <v>0</v>
      </c>
      <c r="Q381" s="602">
        <f t="shared" si="186"/>
        <v>9483.5740000000005</v>
      </c>
    </row>
    <row r="382" spans="1:17" ht="25.5" hidden="1">
      <c r="A382" s="717" t="s">
        <v>1101</v>
      </c>
      <c r="B382" s="711" t="s">
        <v>30</v>
      </c>
      <c r="C382" s="711" t="s">
        <v>52</v>
      </c>
      <c r="D382" s="711" t="s">
        <v>25</v>
      </c>
      <c r="E382" s="711" t="s">
        <v>1103</v>
      </c>
      <c r="F382" s="711" t="s">
        <v>119</v>
      </c>
      <c r="G382" s="712"/>
      <c r="H382" s="712"/>
      <c r="I382" s="712"/>
      <c r="J382" s="723"/>
      <c r="K382" s="723"/>
      <c r="L382" s="723"/>
      <c r="M382" s="723"/>
      <c r="N382" s="299"/>
      <c r="O382" s="298"/>
      <c r="P382" s="715"/>
      <c r="Q382" s="709">
        <v>9483.5740000000005</v>
      </c>
    </row>
    <row r="383" spans="1:17" s="23" customFormat="1" ht="13.5" thickBot="1">
      <c r="A383" s="624" t="s">
        <v>1105</v>
      </c>
      <c r="B383" s="524"/>
      <c r="C383" s="524" t="s">
        <v>52</v>
      </c>
      <c r="D383" s="524" t="s">
        <v>31</v>
      </c>
      <c r="E383" s="524"/>
      <c r="F383" s="524"/>
      <c r="G383" s="525">
        <f>G387</f>
        <v>0</v>
      </c>
      <c r="H383" s="525">
        <f t="shared" ref="H383:Q383" si="187">H387</f>
        <v>0</v>
      </c>
      <c r="I383" s="525">
        <f t="shared" si="187"/>
        <v>0</v>
      </c>
      <c r="J383" s="525">
        <f t="shared" si="187"/>
        <v>0</v>
      </c>
      <c r="K383" s="525">
        <f t="shared" si="187"/>
        <v>0</v>
      </c>
      <c r="L383" s="525">
        <f t="shared" si="187"/>
        <v>2184.5755800000002</v>
      </c>
      <c r="M383" s="526">
        <f t="shared" si="187"/>
        <v>0</v>
      </c>
      <c r="N383" s="693">
        <f t="shared" si="187"/>
        <v>0</v>
      </c>
      <c r="O383" s="282">
        <f t="shared" si="187"/>
        <v>2184.5755800000002</v>
      </c>
      <c r="P383" s="527">
        <f t="shared" si="187"/>
        <v>0</v>
      </c>
      <c r="Q383" s="526">
        <f t="shared" si="187"/>
        <v>2184.5755800000002</v>
      </c>
    </row>
    <row r="384" spans="1:17" s="23" customFormat="1" ht="25.5" hidden="1">
      <c r="A384" s="586" t="s">
        <v>352</v>
      </c>
      <c r="B384" s="591" t="s">
        <v>30</v>
      </c>
      <c r="C384" s="591" t="s">
        <v>52</v>
      </c>
      <c r="D384" s="591" t="s">
        <v>31</v>
      </c>
      <c r="E384" s="591" t="s">
        <v>353</v>
      </c>
      <c r="F384" s="591"/>
      <c r="G384" s="592">
        <f>G385+G386</f>
        <v>0</v>
      </c>
      <c r="H384" s="592">
        <f t="shared" ref="H384:Q384" si="188">H385+H386</f>
        <v>0</v>
      </c>
      <c r="I384" s="592">
        <f t="shared" si="188"/>
        <v>0</v>
      </c>
      <c r="J384" s="592">
        <f t="shared" si="188"/>
        <v>1804.442</v>
      </c>
      <c r="K384" s="592">
        <f t="shared" si="188"/>
        <v>0</v>
      </c>
      <c r="L384" s="592">
        <f t="shared" si="188"/>
        <v>0</v>
      </c>
      <c r="M384" s="592">
        <f t="shared" si="188"/>
        <v>0</v>
      </c>
      <c r="N384" s="16">
        <f t="shared" si="188"/>
        <v>0</v>
      </c>
      <c r="O384" s="16">
        <f t="shared" si="188"/>
        <v>1804.442</v>
      </c>
      <c r="P384" s="592">
        <f t="shared" si="188"/>
        <v>0</v>
      </c>
      <c r="Q384" s="592">
        <f t="shared" si="188"/>
        <v>1804.442</v>
      </c>
    </row>
    <row r="385" spans="1:17" hidden="1">
      <c r="A385" s="31" t="s">
        <v>46</v>
      </c>
      <c r="B385" s="27" t="s">
        <v>30</v>
      </c>
      <c r="C385" s="27" t="s">
        <v>52</v>
      </c>
      <c r="D385" s="27" t="s">
        <v>31</v>
      </c>
      <c r="E385" s="27" t="s">
        <v>353</v>
      </c>
      <c r="F385" s="27" t="s">
        <v>47</v>
      </c>
      <c r="G385" s="28"/>
      <c r="H385" s="28"/>
      <c r="I385" s="28"/>
      <c r="J385" s="299">
        <v>1804.442</v>
      </c>
      <c r="K385" s="299"/>
      <c r="L385" s="299">
        <v>-1804.442</v>
      </c>
      <c r="M385" s="299"/>
      <c r="N385" s="299"/>
      <c r="O385" s="298">
        <f t="shared" si="173"/>
        <v>0</v>
      </c>
      <c r="P385" s="287">
        <f>Q385-O385</f>
        <v>0</v>
      </c>
      <c r="Q385" s="8"/>
    </row>
    <row r="386" spans="1:17" ht="38.25" hidden="1">
      <c r="A386" s="720" t="s">
        <v>73</v>
      </c>
      <c r="B386" s="711" t="s">
        <v>30</v>
      </c>
      <c r="C386" s="711" t="s">
        <v>52</v>
      </c>
      <c r="D386" s="711" t="s">
        <v>31</v>
      </c>
      <c r="E386" s="711" t="s">
        <v>353</v>
      </c>
      <c r="F386" s="711" t="s">
        <v>74</v>
      </c>
      <c r="G386" s="712"/>
      <c r="H386" s="712"/>
      <c r="I386" s="712"/>
      <c r="J386" s="723"/>
      <c r="K386" s="723"/>
      <c r="L386" s="723">
        <v>1804.442</v>
      </c>
      <c r="M386" s="723"/>
      <c r="N386" s="299"/>
      <c r="O386" s="298">
        <f t="shared" si="173"/>
        <v>1804.442</v>
      </c>
      <c r="P386" s="715">
        <f>Q386-O386</f>
        <v>0</v>
      </c>
      <c r="Q386" s="709">
        <v>1804.442</v>
      </c>
    </row>
    <row r="387" spans="1:17" s="23" customFormat="1" ht="22.5">
      <c r="A387" s="759" t="s">
        <v>352</v>
      </c>
      <c r="B387" s="466" t="s">
        <v>30</v>
      </c>
      <c r="C387" s="466" t="s">
        <v>52</v>
      </c>
      <c r="D387" s="466" t="s">
        <v>31</v>
      </c>
      <c r="E387" s="466" t="s">
        <v>354</v>
      </c>
      <c r="F387" s="466"/>
      <c r="G387" s="467">
        <f>G388</f>
        <v>0</v>
      </c>
      <c r="H387" s="467">
        <f t="shared" ref="H387:Q387" si="189">H388</f>
        <v>0</v>
      </c>
      <c r="I387" s="467">
        <f t="shared" si="189"/>
        <v>0</v>
      </c>
      <c r="J387" s="467">
        <f t="shared" si="189"/>
        <v>0</v>
      </c>
      <c r="K387" s="467">
        <f t="shared" si="189"/>
        <v>0</v>
      </c>
      <c r="L387" s="467">
        <f t="shared" si="189"/>
        <v>2184.5755800000002</v>
      </c>
      <c r="M387" s="468">
        <f t="shared" si="189"/>
        <v>0</v>
      </c>
      <c r="N387" s="693">
        <f t="shared" si="189"/>
        <v>0</v>
      </c>
      <c r="O387" s="282">
        <f t="shared" si="189"/>
        <v>2184.5755800000002</v>
      </c>
      <c r="P387" s="475">
        <f t="shared" si="189"/>
        <v>0</v>
      </c>
      <c r="Q387" s="468">
        <f t="shared" si="189"/>
        <v>2184.5755800000002</v>
      </c>
    </row>
    <row r="388" spans="1:17" ht="13.5" thickBot="1">
      <c r="A388" s="498" t="s">
        <v>46</v>
      </c>
      <c r="B388" s="471" t="s">
        <v>30</v>
      </c>
      <c r="C388" s="471" t="s">
        <v>52</v>
      </c>
      <c r="D388" s="471" t="s">
        <v>31</v>
      </c>
      <c r="E388" s="471" t="s">
        <v>354</v>
      </c>
      <c r="F388" s="471" t="s">
        <v>47</v>
      </c>
      <c r="G388" s="472"/>
      <c r="H388" s="472"/>
      <c r="I388" s="472"/>
      <c r="J388" s="472"/>
      <c r="K388" s="472"/>
      <c r="L388" s="472">
        <v>2184.5755800000002</v>
      </c>
      <c r="M388" s="474"/>
      <c r="N388" s="698"/>
      <c r="O388" s="341">
        <f t="shared" si="173"/>
        <v>2184.5755800000002</v>
      </c>
      <c r="P388" s="477">
        <f>Q388-O388</f>
        <v>0</v>
      </c>
      <c r="Q388" s="501">
        <v>2184.5755800000002</v>
      </c>
    </row>
    <row r="389" spans="1:17" s="23" customFormat="1" hidden="1">
      <c r="A389" s="595" t="s">
        <v>355</v>
      </c>
      <c r="B389" s="430"/>
      <c r="C389" s="430" t="s">
        <v>52</v>
      </c>
      <c r="D389" s="430" t="s">
        <v>127</v>
      </c>
      <c r="E389" s="430"/>
      <c r="F389" s="430"/>
      <c r="G389" s="431">
        <f>G390</f>
        <v>2600</v>
      </c>
      <c r="H389" s="431">
        <f t="shared" ref="H389:Q390" si="190">H390</f>
        <v>0</v>
      </c>
      <c r="I389" s="431">
        <f t="shared" si="190"/>
        <v>0</v>
      </c>
      <c r="J389" s="431">
        <f t="shared" si="190"/>
        <v>0</v>
      </c>
      <c r="K389" s="431">
        <f t="shared" si="190"/>
        <v>0</v>
      </c>
      <c r="L389" s="431">
        <f t="shared" si="190"/>
        <v>1679.3</v>
      </c>
      <c r="M389" s="431">
        <f t="shared" si="190"/>
        <v>0</v>
      </c>
      <c r="N389" s="22">
        <f t="shared" si="190"/>
        <v>0</v>
      </c>
      <c r="O389" s="22">
        <f t="shared" si="190"/>
        <v>4279.3</v>
      </c>
      <c r="P389" s="431">
        <f t="shared" si="190"/>
        <v>-376</v>
      </c>
      <c r="Q389" s="431">
        <f t="shared" si="190"/>
        <v>3903.3</v>
      </c>
    </row>
    <row r="390" spans="1:17" s="23" customFormat="1" ht="38.25" hidden="1">
      <c r="A390" s="120" t="s">
        <v>356</v>
      </c>
      <c r="B390" s="49" t="s">
        <v>30</v>
      </c>
      <c r="C390" s="49" t="s">
        <v>52</v>
      </c>
      <c r="D390" s="49" t="s">
        <v>127</v>
      </c>
      <c r="E390" s="49" t="s">
        <v>357</v>
      </c>
      <c r="F390" s="49"/>
      <c r="G390" s="81">
        <f>G391</f>
        <v>2600</v>
      </c>
      <c r="H390" s="81">
        <f t="shared" si="190"/>
        <v>0</v>
      </c>
      <c r="I390" s="81">
        <f t="shared" si="190"/>
        <v>0</v>
      </c>
      <c r="J390" s="81">
        <f t="shared" si="190"/>
        <v>0</v>
      </c>
      <c r="K390" s="81">
        <f t="shared" si="190"/>
        <v>0</v>
      </c>
      <c r="L390" s="81">
        <f t="shared" si="190"/>
        <v>1679.3</v>
      </c>
      <c r="M390" s="81">
        <f t="shared" si="190"/>
        <v>0</v>
      </c>
      <c r="N390" s="81">
        <f t="shared" si="190"/>
        <v>0</v>
      </c>
      <c r="O390" s="81">
        <f t="shared" si="190"/>
        <v>4279.3</v>
      </c>
      <c r="P390" s="81">
        <f t="shared" si="190"/>
        <v>-376</v>
      </c>
      <c r="Q390" s="81">
        <f t="shared" si="190"/>
        <v>3903.3</v>
      </c>
    </row>
    <row r="391" spans="1:17" s="23" customFormat="1" ht="25.5" hidden="1">
      <c r="A391" s="52" t="s">
        <v>358</v>
      </c>
      <c r="B391" s="21" t="s">
        <v>30</v>
      </c>
      <c r="C391" s="21" t="s">
        <v>52</v>
      </c>
      <c r="D391" s="21" t="s">
        <v>127</v>
      </c>
      <c r="E391" s="21" t="s">
        <v>359</v>
      </c>
      <c r="F391" s="21"/>
      <c r="G391" s="22">
        <f>G392+G394</f>
        <v>2600</v>
      </c>
      <c r="H391" s="22">
        <f>H392+H394</f>
        <v>0</v>
      </c>
      <c r="I391" s="22">
        <f>I392+I394</f>
        <v>0</v>
      </c>
      <c r="J391" s="22">
        <f>J392+J394</f>
        <v>0</v>
      </c>
      <c r="K391" s="22">
        <f t="shared" ref="K391:Q391" si="191">K392+K394</f>
        <v>0</v>
      </c>
      <c r="L391" s="22">
        <f t="shared" si="191"/>
        <v>1679.3</v>
      </c>
      <c r="M391" s="22">
        <f t="shared" si="191"/>
        <v>0</v>
      </c>
      <c r="N391" s="22">
        <f t="shared" si="191"/>
        <v>0</v>
      </c>
      <c r="O391" s="22">
        <f t="shared" si="191"/>
        <v>4279.3</v>
      </c>
      <c r="P391" s="22">
        <f t="shared" si="191"/>
        <v>-376</v>
      </c>
      <c r="Q391" s="22">
        <f t="shared" si="191"/>
        <v>3903.3</v>
      </c>
    </row>
    <row r="392" spans="1:17" s="23" customFormat="1" ht="25.5" hidden="1">
      <c r="A392" s="52" t="s">
        <v>360</v>
      </c>
      <c r="B392" s="21" t="s">
        <v>30</v>
      </c>
      <c r="C392" s="21" t="s">
        <v>52</v>
      </c>
      <c r="D392" s="21" t="s">
        <v>127</v>
      </c>
      <c r="E392" s="21" t="s">
        <v>361</v>
      </c>
      <c r="F392" s="21"/>
      <c r="G392" s="22">
        <f>G393</f>
        <v>600</v>
      </c>
      <c r="H392" s="22">
        <f>H393</f>
        <v>0</v>
      </c>
      <c r="I392" s="22">
        <f>I393</f>
        <v>0</v>
      </c>
      <c r="J392" s="22">
        <f>J393</f>
        <v>0</v>
      </c>
      <c r="K392" s="22">
        <f t="shared" ref="K392:Q392" si="192">K393</f>
        <v>0</v>
      </c>
      <c r="L392" s="22">
        <f t="shared" si="192"/>
        <v>0</v>
      </c>
      <c r="M392" s="22">
        <f t="shared" si="192"/>
        <v>0</v>
      </c>
      <c r="N392" s="22">
        <f t="shared" si="192"/>
        <v>0</v>
      </c>
      <c r="O392" s="22">
        <f t="shared" si="192"/>
        <v>600</v>
      </c>
      <c r="P392" s="22">
        <f t="shared" si="192"/>
        <v>-106</v>
      </c>
      <c r="Q392" s="22">
        <f t="shared" si="192"/>
        <v>494</v>
      </c>
    </row>
    <row r="393" spans="1:17" hidden="1">
      <c r="A393" s="31" t="s">
        <v>46</v>
      </c>
      <c r="B393" s="27" t="s">
        <v>30</v>
      </c>
      <c r="C393" s="27" t="s">
        <v>52</v>
      </c>
      <c r="D393" s="27" t="s">
        <v>127</v>
      </c>
      <c r="E393" s="27" t="s">
        <v>361</v>
      </c>
      <c r="F393" s="27" t="s">
        <v>47</v>
      </c>
      <c r="G393" s="28">
        <v>600</v>
      </c>
      <c r="H393" s="29"/>
      <c r="I393" s="30"/>
      <c r="J393" s="30"/>
      <c r="K393" s="30"/>
      <c r="L393" s="30"/>
      <c r="M393" s="30"/>
      <c r="N393" s="30"/>
      <c r="O393" s="298">
        <f t="shared" si="173"/>
        <v>600</v>
      </c>
      <c r="P393" s="287">
        <f>Q393-O393</f>
        <v>-106</v>
      </c>
      <c r="Q393" s="8">
        <v>494</v>
      </c>
    </row>
    <row r="394" spans="1:17" s="23" customFormat="1" ht="25.5" hidden="1">
      <c r="A394" s="52" t="s">
        <v>362</v>
      </c>
      <c r="B394" s="21" t="s">
        <v>30</v>
      </c>
      <c r="C394" s="21" t="s">
        <v>52</v>
      </c>
      <c r="D394" s="21" t="s">
        <v>127</v>
      </c>
      <c r="E394" s="21" t="s">
        <v>363</v>
      </c>
      <c r="F394" s="21"/>
      <c r="G394" s="22">
        <f>G395</f>
        <v>2000</v>
      </c>
      <c r="H394" s="22">
        <f>H395</f>
        <v>0</v>
      </c>
      <c r="I394" s="22">
        <f>I395</f>
        <v>0</v>
      </c>
      <c r="J394" s="22">
        <f>J395</f>
        <v>0</v>
      </c>
      <c r="K394" s="22">
        <f t="shared" ref="K394:Q394" si="193">K395</f>
        <v>0</v>
      </c>
      <c r="L394" s="22">
        <f t="shared" si="193"/>
        <v>1679.3</v>
      </c>
      <c r="M394" s="22">
        <f t="shared" si="193"/>
        <v>0</v>
      </c>
      <c r="N394" s="22">
        <f t="shared" si="193"/>
        <v>0</v>
      </c>
      <c r="O394" s="22">
        <f t="shared" si="193"/>
        <v>3679.3</v>
      </c>
      <c r="P394" s="22">
        <f t="shared" si="193"/>
        <v>-270</v>
      </c>
      <c r="Q394" s="22">
        <f t="shared" si="193"/>
        <v>3409.3</v>
      </c>
    </row>
    <row r="395" spans="1:17" hidden="1">
      <c r="A395" s="710" t="s">
        <v>46</v>
      </c>
      <c r="B395" s="711" t="s">
        <v>30</v>
      </c>
      <c r="C395" s="711" t="s">
        <v>52</v>
      </c>
      <c r="D395" s="711" t="s">
        <v>127</v>
      </c>
      <c r="E395" s="711" t="s">
        <v>363</v>
      </c>
      <c r="F395" s="711" t="s">
        <v>47</v>
      </c>
      <c r="G395" s="712">
        <v>2000</v>
      </c>
      <c r="H395" s="713"/>
      <c r="I395" s="714"/>
      <c r="J395" s="714"/>
      <c r="K395" s="714"/>
      <c r="L395" s="714">
        <v>1679.3</v>
      </c>
      <c r="M395" s="714"/>
      <c r="N395" s="30"/>
      <c r="O395" s="298">
        <f t="shared" si="173"/>
        <v>3679.3</v>
      </c>
      <c r="P395" s="715">
        <f>Q395-O395</f>
        <v>-270</v>
      </c>
      <c r="Q395" s="709">
        <v>3409.3</v>
      </c>
    </row>
    <row r="396" spans="1:17" ht="13.5" thickBot="1">
      <c r="A396" s="523" t="s">
        <v>364</v>
      </c>
      <c r="B396" s="524"/>
      <c r="C396" s="524" t="s">
        <v>60</v>
      </c>
      <c r="D396" s="524"/>
      <c r="E396" s="524"/>
      <c r="F396" s="524"/>
      <c r="G396" s="525">
        <f>G441</f>
        <v>0</v>
      </c>
      <c r="H396" s="525">
        <f t="shared" ref="H396:Q396" si="194">H441</f>
        <v>0</v>
      </c>
      <c r="I396" s="525">
        <f t="shared" si="194"/>
        <v>6551</v>
      </c>
      <c r="J396" s="525">
        <f t="shared" si="194"/>
        <v>-2500</v>
      </c>
      <c r="K396" s="525">
        <f t="shared" si="194"/>
        <v>0</v>
      </c>
      <c r="L396" s="525">
        <f t="shared" si="194"/>
        <v>-2188.5</v>
      </c>
      <c r="M396" s="526">
        <f t="shared" si="194"/>
        <v>0</v>
      </c>
      <c r="N396" s="693">
        <f t="shared" si="194"/>
        <v>0</v>
      </c>
      <c r="O396" s="282">
        <f t="shared" si="194"/>
        <v>1862.5</v>
      </c>
      <c r="P396" s="527">
        <f t="shared" si="194"/>
        <v>-1862.5</v>
      </c>
      <c r="Q396" s="526">
        <f t="shared" si="194"/>
        <v>0</v>
      </c>
    </row>
    <row r="397" spans="1:17" hidden="1">
      <c r="A397" s="429"/>
      <c r="B397" s="430"/>
      <c r="C397" s="430" t="s">
        <v>60</v>
      </c>
      <c r="D397" s="430" t="s">
        <v>25</v>
      </c>
      <c r="E397" s="430"/>
      <c r="F397" s="430"/>
      <c r="G397" s="431">
        <f>G399+G429+G432+G438+G435</f>
        <v>317613.89399999997</v>
      </c>
      <c r="H397" s="431">
        <f t="shared" ref="H397:Q397" si="195">H399+H429+H432+H438+H435</f>
        <v>-19129.723429999998</v>
      </c>
      <c r="I397" s="431">
        <f t="shared" si="195"/>
        <v>3232.6332099999995</v>
      </c>
      <c r="J397" s="431">
        <f t="shared" si="195"/>
        <v>101488.257</v>
      </c>
      <c r="K397" s="431">
        <f t="shared" si="195"/>
        <v>3020</v>
      </c>
      <c r="L397" s="431">
        <f t="shared" si="195"/>
        <v>-970.97941999999989</v>
      </c>
      <c r="M397" s="431">
        <f t="shared" si="195"/>
        <v>0</v>
      </c>
      <c r="N397" s="22">
        <f t="shared" si="195"/>
        <v>0</v>
      </c>
      <c r="O397" s="22">
        <f t="shared" si="195"/>
        <v>405254.08135999995</v>
      </c>
      <c r="P397" s="431">
        <f t="shared" si="195"/>
        <v>4406.9246599999806</v>
      </c>
      <c r="Q397" s="736">
        <f t="shared" si="195"/>
        <v>409661.00601999997</v>
      </c>
    </row>
    <row r="398" spans="1:17" ht="25.5" hidden="1">
      <c r="A398" s="47" t="s">
        <v>365</v>
      </c>
      <c r="B398" s="49" t="s">
        <v>30</v>
      </c>
      <c r="C398" s="49" t="s">
        <v>60</v>
      </c>
      <c r="D398" s="49" t="s">
        <v>344</v>
      </c>
      <c r="E398" s="49" t="s">
        <v>366</v>
      </c>
      <c r="F398" s="49"/>
      <c r="G398" s="81"/>
      <c r="H398" s="81"/>
      <c r="I398" s="121"/>
      <c r="J398" s="121"/>
      <c r="K398" s="121"/>
      <c r="L398" s="121"/>
      <c r="M398" s="121"/>
      <c r="N398" s="121"/>
      <c r="O398" s="121"/>
      <c r="P398" s="121"/>
      <c r="Q398" s="121"/>
    </row>
    <row r="399" spans="1:17" s="23" customFormat="1" ht="14.25" hidden="1" customHeight="1">
      <c r="A399" s="47" t="s">
        <v>367</v>
      </c>
      <c r="B399" s="49" t="s">
        <v>30</v>
      </c>
      <c r="C399" s="49" t="s">
        <v>60</v>
      </c>
      <c r="D399" s="49" t="s">
        <v>25</v>
      </c>
      <c r="E399" s="49" t="s">
        <v>366</v>
      </c>
      <c r="F399" s="49"/>
      <c r="G399" s="81">
        <f>G400+G402+G404+G406+G409+G412+G414+G416+G418+G427</f>
        <v>317613.89399999997</v>
      </c>
      <c r="H399" s="81">
        <f t="shared" ref="H399:Q399" si="196">H400+H402+H404+H406+H409+H412+H414+H416+H418+H427</f>
        <v>-20828.988499999999</v>
      </c>
      <c r="I399" s="81">
        <f t="shared" si="196"/>
        <v>308.7</v>
      </c>
      <c r="J399" s="81">
        <f t="shared" si="196"/>
        <v>2700.2570000000001</v>
      </c>
      <c r="K399" s="81">
        <f t="shared" si="196"/>
        <v>2300</v>
      </c>
      <c r="L399" s="81">
        <f t="shared" si="196"/>
        <v>-1025.7292599999998</v>
      </c>
      <c r="M399" s="81">
        <f t="shared" si="196"/>
        <v>0</v>
      </c>
      <c r="N399" s="81">
        <f t="shared" si="196"/>
        <v>0</v>
      </c>
      <c r="O399" s="81">
        <f t="shared" si="196"/>
        <v>301068.13323999994</v>
      </c>
      <c r="P399" s="81">
        <f t="shared" si="196"/>
        <v>-2228.775340000017</v>
      </c>
      <c r="Q399" s="81">
        <f t="shared" si="196"/>
        <v>298839.35789999994</v>
      </c>
    </row>
    <row r="400" spans="1:17" s="23" customFormat="1" hidden="1">
      <c r="A400" s="20" t="s">
        <v>368</v>
      </c>
      <c r="B400" s="21" t="s">
        <v>30</v>
      </c>
      <c r="C400" s="21" t="s">
        <v>60</v>
      </c>
      <c r="D400" s="21" t="s">
        <v>25</v>
      </c>
      <c r="E400" s="21" t="s">
        <v>369</v>
      </c>
      <c r="F400" s="21"/>
      <c r="G400" s="22">
        <f>G401</f>
        <v>50</v>
      </c>
      <c r="H400" s="22">
        <f>H401</f>
        <v>0</v>
      </c>
      <c r="I400" s="22">
        <f>I401</f>
        <v>0</v>
      </c>
      <c r="J400" s="22">
        <f>J401</f>
        <v>0</v>
      </c>
      <c r="K400" s="22">
        <f t="shared" ref="K400:Q400" si="197">K401</f>
        <v>0</v>
      </c>
      <c r="L400" s="22">
        <f t="shared" si="197"/>
        <v>0</v>
      </c>
      <c r="M400" s="22">
        <f t="shared" si="197"/>
        <v>0</v>
      </c>
      <c r="N400" s="22">
        <f t="shared" si="197"/>
        <v>0</v>
      </c>
      <c r="O400" s="22">
        <f t="shared" si="197"/>
        <v>50</v>
      </c>
      <c r="P400" s="22">
        <f t="shared" si="197"/>
        <v>0</v>
      </c>
      <c r="Q400" s="22">
        <f t="shared" si="197"/>
        <v>50</v>
      </c>
    </row>
    <row r="401" spans="1:17" hidden="1">
      <c r="A401" s="31" t="s">
        <v>46</v>
      </c>
      <c r="B401" s="27" t="s">
        <v>30</v>
      </c>
      <c r="C401" s="27" t="s">
        <v>60</v>
      </c>
      <c r="D401" s="27" t="s">
        <v>25</v>
      </c>
      <c r="E401" s="27" t="s">
        <v>369</v>
      </c>
      <c r="F401" s="27" t="s">
        <v>47</v>
      </c>
      <c r="G401" s="19">
        <v>50</v>
      </c>
      <c r="H401" s="29"/>
      <c r="I401" s="30"/>
      <c r="J401" s="30"/>
      <c r="K401" s="30"/>
      <c r="L401" s="30"/>
      <c r="M401" s="30"/>
      <c r="N401" s="30"/>
      <c r="O401" s="298">
        <f t="shared" si="173"/>
        <v>50</v>
      </c>
      <c r="P401" s="287">
        <f>Q401-O401</f>
        <v>0</v>
      </c>
      <c r="Q401" s="8">
        <v>50</v>
      </c>
    </row>
    <row r="402" spans="1:17" s="23" customFormat="1" hidden="1">
      <c r="A402" s="20" t="s">
        <v>370</v>
      </c>
      <c r="B402" s="21" t="s">
        <v>30</v>
      </c>
      <c r="C402" s="21" t="s">
        <v>60</v>
      </c>
      <c r="D402" s="21" t="s">
        <v>25</v>
      </c>
      <c r="E402" s="21" t="s">
        <v>371</v>
      </c>
      <c r="F402" s="21"/>
      <c r="G402" s="22">
        <f>G403</f>
        <v>250</v>
      </c>
      <c r="H402" s="22">
        <f>H403</f>
        <v>0</v>
      </c>
      <c r="I402" s="22">
        <f>I403</f>
        <v>0</v>
      </c>
      <c r="J402" s="22">
        <f>J403</f>
        <v>0</v>
      </c>
      <c r="K402" s="22">
        <f t="shared" ref="K402:Q402" si="198">K403</f>
        <v>0</v>
      </c>
      <c r="L402" s="22">
        <f t="shared" si="198"/>
        <v>0</v>
      </c>
      <c r="M402" s="22">
        <f t="shared" si="198"/>
        <v>0</v>
      </c>
      <c r="N402" s="22">
        <f t="shared" si="198"/>
        <v>0</v>
      </c>
      <c r="O402" s="142">
        <f t="shared" si="198"/>
        <v>250</v>
      </c>
      <c r="P402" s="142">
        <f t="shared" si="198"/>
        <v>0</v>
      </c>
      <c r="Q402" s="142">
        <f t="shared" si="198"/>
        <v>250</v>
      </c>
    </row>
    <row r="403" spans="1:17" hidden="1">
      <c r="A403" s="31" t="s">
        <v>46</v>
      </c>
      <c r="B403" s="27" t="s">
        <v>30</v>
      </c>
      <c r="C403" s="27" t="s">
        <v>60</v>
      </c>
      <c r="D403" s="27" t="s">
        <v>25</v>
      </c>
      <c r="E403" s="27" t="s">
        <v>371</v>
      </c>
      <c r="F403" s="27" t="s">
        <v>47</v>
      </c>
      <c r="G403" s="28">
        <v>250</v>
      </c>
      <c r="H403" s="29"/>
      <c r="I403" s="30"/>
      <c r="J403" s="30"/>
      <c r="K403" s="30"/>
      <c r="L403" s="30"/>
      <c r="M403" s="30"/>
      <c r="N403" s="30"/>
      <c r="O403" s="298">
        <f t="shared" si="173"/>
        <v>250</v>
      </c>
      <c r="P403" s="287">
        <f>Q403-O403</f>
        <v>0</v>
      </c>
      <c r="Q403" s="8">
        <v>250</v>
      </c>
    </row>
    <row r="404" spans="1:17" s="23" customFormat="1" hidden="1">
      <c r="A404" s="20" t="s">
        <v>372</v>
      </c>
      <c r="B404" s="21" t="s">
        <v>30</v>
      </c>
      <c r="C404" s="21" t="s">
        <v>60</v>
      </c>
      <c r="D404" s="21" t="s">
        <v>25</v>
      </c>
      <c r="E404" s="21" t="s">
        <v>373</v>
      </c>
      <c r="F404" s="21"/>
      <c r="G404" s="22">
        <f>G405</f>
        <v>10</v>
      </c>
      <c r="H404" s="22">
        <f>H405</f>
        <v>0</v>
      </c>
      <c r="I404" s="22">
        <f>I405</f>
        <v>0</v>
      </c>
      <c r="J404" s="22">
        <f>J405</f>
        <v>0</v>
      </c>
      <c r="K404" s="22">
        <f t="shared" ref="K404:Q404" si="199">K405</f>
        <v>0</v>
      </c>
      <c r="L404" s="22">
        <f t="shared" si="199"/>
        <v>0</v>
      </c>
      <c r="M404" s="22">
        <f t="shared" si="199"/>
        <v>0</v>
      </c>
      <c r="N404" s="22">
        <f t="shared" si="199"/>
        <v>0</v>
      </c>
      <c r="O404" s="22">
        <f t="shared" si="199"/>
        <v>10</v>
      </c>
      <c r="P404" s="22">
        <f t="shared" si="199"/>
        <v>0</v>
      </c>
      <c r="Q404" s="22">
        <f t="shared" si="199"/>
        <v>10</v>
      </c>
    </row>
    <row r="405" spans="1:17" hidden="1">
      <c r="A405" s="31" t="s">
        <v>46</v>
      </c>
      <c r="B405" s="27" t="s">
        <v>30</v>
      </c>
      <c r="C405" s="27" t="s">
        <v>60</v>
      </c>
      <c r="D405" s="27" t="s">
        <v>25</v>
      </c>
      <c r="E405" s="27" t="s">
        <v>373</v>
      </c>
      <c r="F405" s="27" t="s">
        <v>47</v>
      </c>
      <c r="G405" s="28">
        <v>10</v>
      </c>
      <c r="H405" s="29"/>
      <c r="I405" s="30"/>
      <c r="J405" s="30"/>
      <c r="K405" s="30"/>
      <c r="L405" s="30"/>
      <c r="M405" s="30"/>
      <c r="N405" s="30"/>
      <c r="O405" s="298">
        <f t="shared" si="173"/>
        <v>10</v>
      </c>
      <c r="P405" s="287">
        <f>Q405-O405</f>
        <v>0</v>
      </c>
      <c r="Q405" s="8">
        <v>10</v>
      </c>
    </row>
    <row r="406" spans="1:17" s="23" customFormat="1" ht="25.5" hidden="1">
      <c r="A406" s="20" t="s">
        <v>374</v>
      </c>
      <c r="B406" s="21" t="s">
        <v>30</v>
      </c>
      <c r="C406" s="21" t="s">
        <v>60</v>
      </c>
      <c r="D406" s="21" t="s">
        <v>25</v>
      </c>
      <c r="E406" s="21" t="s">
        <v>375</v>
      </c>
      <c r="F406" s="21"/>
      <c r="G406" s="10">
        <f>G407+G408</f>
        <v>2480</v>
      </c>
      <c r="H406" s="10">
        <f>H407+H408</f>
        <v>0</v>
      </c>
      <c r="I406" s="10">
        <f>I407+I408</f>
        <v>0</v>
      </c>
      <c r="J406" s="10">
        <f>J407+J408</f>
        <v>0</v>
      </c>
      <c r="K406" s="10">
        <f t="shared" ref="K406:Q406" si="200">K407+K408</f>
        <v>0</v>
      </c>
      <c r="L406" s="10">
        <f t="shared" si="200"/>
        <v>0</v>
      </c>
      <c r="M406" s="10">
        <f t="shared" si="200"/>
        <v>0</v>
      </c>
      <c r="N406" s="10">
        <f t="shared" si="200"/>
        <v>0</v>
      </c>
      <c r="O406" s="10">
        <f t="shared" si="200"/>
        <v>2480</v>
      </c>
      <c r="P406" s="10">
        <f t="shared" si="200"/>
        <v>0</v>
      </c>
      <c r="Q406" s="10">
        <f t="shared" si="200"/>
        <v>2480</v>
      </c>
    </row>
    <row r="407" spans="1:17" hidden="1">
      <c r="A407" s="31" t="s">
        <v>46</v>
      </c>
      <c r="B407" s="27" t="s">
        <v>30</v>
      </c>
      <c r="C407" s="27" t="s">
        <v>60</v>
      </c>
      <c r="D407" s="27" t="s">
        <v>25</v>
      </c>
      <c r="E407" s="27" t="s">
        <v>375</v>
      </c>
      <c r="F407" s="27" t="s">
        <v>47</v>
      </c>
      <c r="G407" s="19">
        <v>247</v>
      </c>
      <c r="H407" s="29"/>
      <c r="I407" s="30"/>
      <c r="J407" s="30"/>
      <c r="K407" s="30"/>
      <c r="L407" s="30"/>
      <c r="M407" s="30"/>
      <c r="N407" s="30"/>
      <c r="O407" s="298">
        <f t="shared" si="173"/>
        <v>247</v>
      </c>
      <c r="P407" s="287">
        <f>Q407-O407</f>
        <v>0</v>
      </c>
      <c r="Q407" s="8">
        <v>247</v>
      </c>
    </row>
    <row r="408" spans="1:17" hidden="1">
      <c r="A408" s="17" t="s">
        <v>92</v>
      </c>
      <c r="B408" s="27" t="s">
        <v>30</v>
      </c>
      <c r="C408" s="27" t="s">
        <v>60</v>
      </c>
      <c r="D408" s="27" t="s">
        <v>25</v>
      </c>
      <c r="E408" s="27" t="s">
        <v>375</v>
      </c>
      <c r="F408" s="27" t="s">
        <v>93</v>
      </c>
      <c r="G408" s="28">
        <v>2233</v>
      </c>
      <c r="H408" s="29"/>
      <c r="I408" s="30"/>
      <c r="J408" s="30"/>
      <c r="K408" s="30"/>
      <c r="L408" s="30"/>
      <c r="M408" s="30"/>
      <c r="N408" s="30"/>
      <c r="O408" s="298">
        <f t="shared" si="173"/>
        <v>2233</v>
      </c>
      <c r="P408" s="287">
        <f>Q408-O408</f>
        <v>0</v>
      </c>
      <c r="Q408" s="8">
        <v>2233</v>
      </c>
    </row>
    <row r="409" spans="1:17" s="23" customFormat="1" hidden="1">
      <c r="A409" s="20" t="s">
        <v>376</v>
      </c>
      <c r="B409" s="21" t="s">
        <v>30</v>
      </c>
      <c r="C409" s="21" t="s">
        <v>60</v>
      </c>
      <c r="D409" s="21" t="s">
        <v>25</v>
      </c>
      <c r="E409" s="21" t="s">
        <v>377</v>
      </c>
      <c r="F409" s="21"/>
      <c r="G409" s="22">
        <f>G410+G411</f>
        <v>20454.334999999999</v>
      </c>
      <c r="H409" s="22">
        <f>H410+H411</f>
        <v>6240</v>
      </c>
      <c r="I409" s="22">
        <f>I410+I411</f>
        <v>308.7</v>
      </c>
      <c r="J409" s="22">
        <f>J410+J411</f>
        <v>2700.2570000000001</v>
      </c>
      <c r="K409" s="22">
        <f t="shared" ref="K409:Q409" si="201">K410+K411</f>
        <v>2300</v>
      </c>
      <c r="L409" s="22">
        <f t="shared" si="201"/>
        <v>0</v>
      </c>
      <c r="M409" s="22">
        <f t="shared" si="201"/>
        <v>0</v>
      </c>
      <c r="N409" s="22">
        <f t="shared" si="201"/>
        <v>0</v>
      </c>
      <c r="O409" s="22">
        <f t="shared" si="201"/>
        <v>32003.292000000001</v>
      </c>
      <c r="P409" s="22">
        <f t="shared" si="201"/>
        <v>0</v>
      </c>
      <c r="Q409" s="22">
        <f t="shared" si="201"/>
        <v>32003.292000000001</v>
      </c>
    </row>
    <row r="410" spans="1:17" hidden="1">
      <c r="A410" s="31" t="s">
        <v>46</v>
      </c>
      <c r="B410" s="27" t="s">
        <v>30</v>
      </c>
      <c r="C410" s="27" t="s">
        <v>60</v>
      </c>
      <c r="D410" s="27" t="s">
        <v>25</v>
      </c>
      <c r="E410" s="27" t="s">
        <v>377</v>
      </c>
      <c r="F410" s="27" t="s">
        <v>47</v>
      </c>
      <c r="G410" s="28">
        <v>730.32</v>
      </c>
      <c r="H410" s="29"/>
      <c r="I410" s="30"/>
      <c r="J410" s="30"/>
      <c r="K410" s="30"/>
      <c r="L410" s="30"/>
      <c r="M410" s="30"/>
      <c r="N410" s="30"/>
      <c r="O410" s="298">
        <f t="shared" si="173"/>
        <v>730.32</v>
      </c>
      <c r="P410" s="287">
        <f>Q410-O410</f>
        <v>0</v>
      </c>
      <c r="Q410" s="8">
        <v>730.32</v>
      </c>
    </row>
    <row r="411" spans="1:17" hidden="1">
      <c r="A411" s="17" t="s">
        <v>92</v>
      </c>
      <c r="B411" s="27" t="s">
        <v>30</v>
      </c>
      <c r="C411" s="27" t="s">
        <v>60</v>
      </c>
      <c r="D411" s="27" t="s">
        <v>25</v>
      </c>
      <c r="E411" s="27" t="s">
        <v>377</v>
      </c>
      <c r="F411" s="27" t="s">
        <v>93</v>
      </c>
      <c r="G411" s="28">
        <v>19724.014999999999</v>
      </c>
      <c r="H411" s="107">
        <v>6240</v>
      </c>
      <c r="I411" s="108">
        <v>308.7</v>
      </c>
      <c r="J411" s="108">
        <f>2500-219.743+420</f>
        <v>2700.2570000000001</v>
      </c>
      <c r="K411" s="108">
        <v>2300</v>
      </c>
      <c r="L411" s="108"/>
      <c r="M411" s="108"/>
      <c r="N411" s="108"/>
      <c r="O411" s="298">
        <f t="shared" si="173"/>
        <v>31272.972000000002</v>
      </c>
      <c r="P411" s="287">
        <f>Q411-O411</f>
        <v>0</v>
      </c>
      <c r="Q411" s="8">
        <v>31272.972000000002</v>
      </c>
    </row>
    <row r="412" spans="1:17" s="23" customFormat="1" hidden="1">
      <c r="A412" s="20" t="s">
        <v>378</v>
      </c>
      <c r="B412" s="21" t="s">
        <v>30</v>
      </c>
      <c r="C412" s="21" t="s">
        <v>60</v>
      </c>
      <c r="D412" s="21" t="s">
        <v>25</v>
      </c>
      <c r="E412" s="21" t="s">
        <v>379</v>
      </c>
      <c r="F412" s="21"/>
      <c r="G412" s="22">
        <f>G413</f>
        <v>2000</v>
      </c>
      <c r="H412" s="10">
        <f>H413</f>
        <v>0</v>
      </c>
      <c r="I412" s="10">
        <f>I413</f>
        <v>0</v>
      </c>
      <c r="J412" s="10">
        <f>J413</f>
        <v>0</v>
      </c>
      <c r="K412" s="10">
        <f t="shared" ref="K412:Q412" si="202">K413</f>
        <v>0</v>
      </c>
      <c r="L412" s="10">
        <f t="shared" si="202"/>
        <v>0</v>
      </c>
      <c r="M412" s="10">
        <f t="shared" si="202"/>
        <v>0</v>
      </c>
      <c r="N412" s="10">
        <f t="shared" si="202"/>
        <v>0</v>
      </c>
      <c r="O412" s="10">
        <f t="shared" si="202"/>
        <v>2000</v>
      </c>
      <c r="P412" s="10">
        <f t="shared" si="202"/>
        <v>-350.5348899999999</v>
      </c>
      <c r="Q412" s="10">
        <f t="shared" si="202"/>
        <v>1649.4651100000001</v>
      </c>
    </row>
    <row r="413" spans="1:17" hidden="1">
      <c r="A413" s="31" t="s">
        <v>46</v>
      </c>
      <c r="B413" s="27" t="s">
        <v>30</v>
      </c>
      <c r="C413" s="27" t="s">
        <v>60</v>
      </c>
      <c r="D413" s="27" t="s">
        <v>25</v>
      </c>
      <c r="E413" s="27" t="s">
        <v>379</v>
      </c>
      <c r="F413" s="27" t="s">
        <v>47</v>
      </c>
      <c r="G413" s="28">
        <v>2000</v>
      </c>
      <c r="H413" s="107"/>
      <c r="I413" s="108"/>
      <c r="J413" s="108"/>
      <c r="K413" s="108"/>
      <c r="L413" s="108"/>
      <c r="M413" s="108"/>
      <c r="N413" s="108"/>
      <c r="O413" s="298">
        <f t="shared" si="173"/>
        <v>2000</v>
      </c>
      <c r="P413" s="287">
        <f>Q413-O413</f>
        <v>-350.5348899999999</v>
      </c>
      <c r="Q413" s="8">
        <v>1649.4651100000001</v>
      </c>
    </row>
    <row r="414" spans="1:17" s="23" customFormat="1" ht="25.5" hidden="1">
      <c r="A414" s="20" t="s">
        <v>380</v>
      </c>
      <c r="B414" s="21" t="s">
        <v>30</v>
      </c>
      <c r="C414" s="21" t="s">
        <v>60</v>
      </c>
      <c r="D414" s="21" t="s">
        <v>25</v>
      </c>
      <c r="E414" s="21" t="s">
        <v>381</v>
      </c>
      <c r="F414" s="21"/>
      <c r="G414" s="22">
        <f>G415</f>
        <v>146</v>
      </c>
      <c r="H414" s="10">
        <f>H415</f>
        <v>0</v>
      </c>
      <c r="I414" s="10">
        <f>I415</f>
        <v>0</v>
      </c>
      <c r="J414" s="10">
        <f>J415</f>
        <v>0</v>
      </c>
      <c r="K414" s="10">
        <f t="shared" ref="K414:Q414" si="203">K415</f>
        <v>0</v>
      </c>
      <c r="L414" s="10">
        <f t="shared" si="203"/>
        <v>0</v>
      </c>
      <c r="M414" s="10">
        <f t="shared" si="203"/>
        <v>0</v>
      </c>
      <c r="N414" s="10">
        <f t="shared" si="203"/>
        <v>0</v>
      </c>
      <c r="O414" s="10">
        <f t="shared" si="203"/>
        <v>146</v>
      </c>
      <c r="P414" s="10">
        <f t="shared" si="203"/>
        <v>0</v>
      </c>
      <c r="Q414" s="10">
        <f t="shared" si="203"/>
        <v>146</v>
      </c>
    </row>
    <row r="415" spans="1:17" hidden="1">
      <c r="A415" s="17" t="s">
        <v>92</v>
      </c>
      <c r="B415" s="27" t="s">
        <v>30</v>
      </c>
      <c r="C415" s="27" t="s">
        <v>60</v>
      </c>
      <c r="D415" s="27" t="s">
        <v>25</v>
      </c>
      <c r="E415" s="27" t="s">
        <v>381</v>
      </c>
      <c r="F415" s="27" t="s">
        <v>93</v>
      </c>
      <c r="G415" s="28">
        <v>146</v>
      </c>
      <c r="H415" s="107"/>
      <c r="I415" s="108"/>
      <c r="J415" s="108"/>
      <c r="K415" s="108"/>
      <c r="L415" s="108"/>
      <c r="M415" s="108"/>
      <c r="N415" s="108"/>
      <c r="O415" s="298">
        <f t="shared" si="173"/>
        <v>146</v>
      </c>
      <c r="P415" s="287">
        <f>Q415-O415</f>
        <v>0</v>
      </c>
      <c r="Q415" s="8">
        <v>146</v>
      </c>
    </row>
    <row r="416" spans="1:17" s="23" customFormat="1" hidden="1">
      <c r="A416" s="20" t="s">
        <v>382</v>
      </c>
      <c r="B416" s="21" t="s">
        <v>30</v>
      </c>
      <c r="C416" s="21" t="s">
        <v>60</v>
      </c>
      <c r="D416" s="21" t="s">
        <v>25</v>
      </c>
      <c r="E416" s="21" t="s">
        <v>383</v>
      </c>
      <c r="F416" s="21"/>
      <c r="G416" s="22">
        <f>G417</f>
        <v>979.25900000000001</v>
      </c>
      <c r="H416" s="10">
        <f>H417</f>
        <v>0</v>
      </c>
      <c r="I416" s="10">
        <f>I417</f>
        <v>0</v>
      </c>
      <c r="J416" s="10">
        <f>J417</f>
        <v>0</v>
      </c>
      <c r="K416" s="10">
        <f t="shared" ref="K416:Q416" si="204">K417</f>
        <v>0</v>
      </c>
      <c r="L416" s="10">
        <f t="shared" si="204"/>
        <v>0</v>
      </c>
      <c r="M416" s="10">
        <f t="shared" si="204"/>
        <v>0</v>
      </c>
      <c r="N416" s="10">
        <f t="shared" si="204"/>
        <v>0</v>
      </c>
      <c r="O416" s="10">
        <f t="shared" si="204"/>
        <v>979.25900000000001</v>
      </c>
      <c r="P416" s="10">
        <f t="shared" si="204"/>
        <v>0</v>
      </c>
      <c r="Q416" s="10">
        <f t="shared" si="204"/>
        <v>979.25900000000001</v>
      </c>
    </row>
    <row r="417" spans="1:18" hidden="1">
      <c r="A417" s="31" t="s">
        <v>46</v>
      </c>
      <c r="B417" s="27" t="s">
        <v>30</v>
      </c>
      <c r="C417" s="27" t="s">
        <v>60</v>
      </c>
      <c r="D417" s="27" t="s">
        <v>25</v>
      </c>
      <c r="E417" s="27" t="s">
        <v>383</v>
      </c>
      <c r="F417" s="27" t="s">
        <v>47</v>
      </c>
      <c r="G417" s="28">
        <v>979.25900000000001</v>
      </c>
      <c r="H417" s="107"/>
      <c r="I417" s="108"/>
      <c r="J417" s="108"/>
      <c r="K417" s="108"/>
      <c r="L417" s="108"/>
      <c r="M417" s="108"/>
      <c r="N417" s="108"/>
      <c r="O417" s="298">
        <f t="shared" si="173"/>
        <v>979.25900000000001</v>
      </c>
      <c r="P417" s="287">
        <f>Q417-O417</f>
        <v>0</v>
      </c>
      <c r="Q417" s="8">
        <v>979.25900000000001</v>
      </c>
    </row>
    <row r="418" spans="1:18" s="100" customFormat="1" ht="38.25" hidden="1">
      <c r="A418" s="11" t="s">
        <v>384</v>
      </c>
      <c r="B418" s="12" t="s">
        <v>30</v>
      </c>
      <c r="C418" s="12" t="s">
        <v>60</v>
      </c>
      <c r="D418" s="12" t="s">
        <v>25</v>
      </c>
      <c r="E418" s="12" t="s">
        <v>385</v>
      </c>
      <c r="F418" s="12"/>
      <c r="G418" s="10">
        <f>G419+G420+G421+G422+G423+G424+G425+G426</f>
        <v>291244.3</v>
      </c>
      <c r="H418" s="10">
        <f>H419+H420+H421+H422+H423+H424+H425+H426</f>
        <v>-27068.988499999999</v>
      </c>
      <c r="I418" s="10">
        <f>I419+I420+I421+I422+I423+I424+I425+I426</f>
        <v>0</v>
      </c>
      <c r="J418" s="10">
        <f>J419+J420+J421+J422+J423+J424+J425+J426</f>
        <v>0</v>
      </c>
      <c r="K418" s="10">
        <f t="shared" ref="K418:Q418" si="205">K419+K420+K421+K422+K423+K424+K425+K426</f>
        <v>0</v>
      </c>
      <c r="L418" s="10">
        <f t="shared" si="205"/>
        <v>-1158.2701999999999</v>
      </c>
      <c r="M418" s="10">
        <f t="shared" si="205"/>
        <v>0</v>
      </c>
      <c r="N418" s="10">
        <f t="shared" si="205"/>
        <v>0</v>
      </c>
      <c r="O418" s="10">
        <f t="shared" si="205"/>
        <v>263017.04129999998</v>
      </c>
      <c r="P418" s="10">
        <f t="shared" si="205"/>
        <v>-1918.7730500000173</v>
      </c>
      <c r="Q418" s="10">
        <f t="shared" si="205"/>
        <v>261098.26824999996</v>
      </c>
    </row>
    <row r="419" spans="1:18" hidden="1">
      <c r="A419" s="17" t="s">
        <v>33</v>
      </c>
      <c r="B419" s="27" t="s">
        <v>30</v>
      </c>
      <c r="C419" s="27" t="s">
        <v>60</v>
      </c>
      <c r="D419" s="27" t="s">
        <v>25</v>
      </c>
      <c r="E419" s="27" t="s">
        <v>385</v>
      </c>
      <c r="F419" s="27" t="s">
        <v>209</v>
      </c>
      <c r="G419" s="28">
        <v>27199.4</v>
      </c>
      <c r="H419" s="107"/>
      <c r="I419" s="108"/>
      <c r="J419" s="108"/>
      <c r="K419" s="108"/>
      <c r="L419" s="108">
        <v>-1433.1</v>
      </c>
      <c r="M419" s="108"/>
      <c r="N419" s="108"/>
      <c r="O419" s="298">
        <f t="shared" si="173"/>
        <v>25766.300000000003</v>
      </c>
      <c r="P419" s="287">
        <f>Q419-O419</f>
        <v>0</v>
      </c>
      <c r="Q419" s="8">
        <v>25766.3</v>
      </c>
    </row>
    <row r="420" spans="1:18" hidden="1">
      <c r="A420" s="31" t="s">
        <v>38</v>
      </c>
      <c r="B420" s="27" t="s">
        <v>30</v>
      </c>
      <c r="C420" s="27" t="s">
        <v>60</v>
      </c>
      <c r="D420" s="27" t="s">
        <v>25</v>
      </c>
      <c r="E420" s="27" t="s">
        <v>385</v>
      </c>
      <c r="F420" s="27" t="s">
        <v>83</v>
      </c>
      <c r="G420" s="28">
        <v>1135.7</v>
      </c>
      <c r="H420" s="107"/>
      <c r="I420" s="108">
        <f>-15+2+4+2.15+2.4</f>
        <v>-4.4499999999999993</v>
      </c>
      <c r="J420" s="108"/>
      <c r="K420" s="108">
        <f>4.9+7.16072</f>
        <v>12.06072</v>
      </c>
      <c r="L420" s="108">
        <f>45.0699+2.05</f>
        <v>47.119899999999994</v>
      </c>
      <c r="M420" s="108"/>
      <c r="N420" s="108"/>
      <c r="O420" s="298">
        <f t="shared" si="173"/>
        <v>1190.4306199999999</v>
      </c>
      <c r="P420" s="287">
        <f>Q420-O420</f>
        <v>-352.70327999999984</v>
      </c>
      <c r="Q420" s="8">
        <v>837.72734000000003</v>
      </c>
    </row>
    <row r="421" spans="1:18" ht="25.5" hidden="1">
      <c r="A421" s="31" t="s">
        <v>44</v>
      </c>
      <c r="B421" s="27" t="s">
        <v>30</v>
      </c>
      <c r="C421" s="27" t="s">
        <v>60</v>
      </c>
      <c r="D421" s="27" t="s">
        <v>25</v>
      </c>
      <c r="E421" s="27" t="s">
        <v>385</v>
      </c>
      <c r="F421" s="27" t="s">
        <v>45</v>
      </c>
      <c r="G421" s="28">
        <v>198.3</v>
      </c>
      <c r="H421" s="107"/>
      <c r="I421" s="108">
        <v>5</v>
      </c>
      <c r="J421" s="108"/>
      <c r="K421" s="108">
        <v>27.99</v>
      </c>
      <c r="L421" s="108">
        <v>-4</v>
      </c>
      <c r="M421" s="108"/>
      <c r="N421" s="108"/>
      <c r="O421" s="298">
        <f t="shared" si="173"/>
        <v>227.29000000000002</v>
      </c>
      <c r="P421" s="287">
        <f t="shared" ref="P421:P426" si="206">Q421-O421</f>
        <v>-17.756000000000029</v>
      </c>
      <c r="Q421" s="8">
        <v>209.53399999999999</v>
      </c>
    </row>
    <row r="422" spans="1:18" hidden="1">
      <c r="A422" s="31" t="s">
        <v>46</v>
      </c>
      <c r="B422" s="27" t="s">
        <v>30</v>
      </c>
      <c r="C422" s="27" t="s">
        <v>60</v>
      </c>
      <c r="D422" s="27" t="s">
        <v>25</v>
      </c>
      <c r="E422" s="27" t="s">
        <v>385</v>
      </c>
      <c r="F422" s="27" t="s">
        <v>47</v>
      </c>
      <c r="G422" s="28">
        <v>14988</v>
      </c>
      <c r="H422" s="107">
        <v>77.465400000000002</v>
      </c>
      <c r="I422" s="108">
        <f>-2-5-4-2.15-2.4-1.077</f>
        <v>-16.627000000000002</v>
      </c>
      <c r="J422" s="108"/>
      <c r="K422" s="108">
        <f>-4.9-7.16072-27.99</f>
        <v>-40.050719999999998</v>
      </c>
      <c r="L422" s="108">
        <f>-26.0699-2.05</f>
        <v>-28.119900000000001</v>
      </c>
      <c r="M422" s="108"/>
      <c r="N422" s="108"/>
      <c r="O422" s="298">
        <f t="shared" si="173"/>
        <v>14980.667780000002</v>
      </c>
      <c r="P422" s="287">
        <f t="shared" si="206"/>
        <v>-587.64646000000175</v>
      </c>
      <c r="Q422" s="8">
        <v>14393.02132</v>
      </c>
    </row>
    <row r="423" spans="1:18" ht="38.25" hidden="1">
      <c r="A423" s="122" t="s">
        <v>386</v>
      </c>
      <c r="B423" s="27" t="s">
        <v>30</v>
      </c>
      <c r="C423" s="27" t="s">
        <v>60</v>
      </c>
      <c r="D423" s="27" t="s">
        <v>25</v>
      </c>
      <c r="E423" s="27" t="s">
        <v>385</v>
      </c>
      <c r="F423" s="27" t="s">
        <v>99</v>
      </c>
      <c r="G423" s="28">
        <v>242182.6</v>
      </c>
      <c r="H423" s="107">
        <f>-27673.31+526.8561</f>
        <v>-27146.4539</v>
      </c>
      <c r="I423" s="108"/>
      <c r="J423" s="108"/>
      <c r="K423" s="108"/>
      <c r="L423" s="108">
        <v>326.5</v>
      </c>
      <c r="M423" s="108"/>
      <c r="N423" s="108"/>
      <c r="O423" s="298">
        <f t="shared" si="173"/>
        <v>215362.64610000001</v>
      </c>
      <c r="P423" s="287">
        <f t="shared" si="206"/>
        <v>-725.00804000001517</v>
      </c>
      <c r="Q423" s="8">
        <v>214637.63806</v>
      </c>
    </row>
    <row r="424" spans="1:18" hidden="1">
      <c r="A424" s="17" t="s">
        <v>92</v>
      </c>
      <c r="B424" s="27" t="s">
        <v>30</v>
      </c>
      <c r="C424" s="27" t="s">
        <v>60</v>
      </c>
      <c r="D424" s="27" t="s">
        <v>25</v>
      </c>
      <c r="E424" s="27" t="s">
        <v>385</v>
      </c>
      <c r="F424" s="27" t="s">
        <v>93</v>
      </c>
      <c r="G424" s="28">
        <v>5154.5</v>
      </c>
      <c r="H424" s="29"/>
      <c r="I424" s="30"/>
      <c r="J424" s="30"/>
      <c r="K424" s="30"/>
      <c r="L424" s="30">
        <f>-93.7702+42.1</f>
        <v>-51.670200000000001</v>
      </c>
      <c r="M424" s="30"/>
      <c r="N424" s="30"/>
      <c r="O424" s="298">
        <f t="shared" si="173"/>
        <v>5102.8298000000004</v>
      </c>
      <c r="P424" s="287">
        <f t="shared" si="206"/>
        <v>-241.00070000000051</v>
      </c>
      <c r="Q424" s="8">
        <v>4861.8290999999999</v>
      </c>
    </row>
    <row r="425" spans="1:18" hidden="1">
      <c r="A425" s="33" t="s">
        <v>48</v>
      </c>
      <c r="B425" s="27" t="s">
        <v>30</v>
      </c>
      <c r="C425" s="27" t="s">
        <v>60</v>
      </c>
      <c r="D425" s="27" t="s">
        <v>25</v>
      </c>
      <c r="E425" s="27" t="s">
        <v>385</v>
      </c>
      <c r="F425" s="27" t="s">
        <v>49</v>
      </c>
      <c r="G425" s="28">
        <v>378.18</v>
      </c>
      <c r="H425" s="29"/>
      <c r="I425" s="30">
        <v>1.077</v>
      </c>
      <c r="J425" s="30"/>
      <c r="K425" s="30"/>
      <c r="L425" s="30"/>
      <c r="M425" s="30"/>
      <c r="N425" s="30"/>
      <c r="O425" s="298">
        <f t="shared" si="173"/>
        <v>379.25700000000001</v>
      </c>
      <c r="P425" s="287">
        <f t="shared" si="206"/>
        <v>2.529989999999998</v>
      </c>
      <c r="Q425" s="8">
        <v>381.78699</v>
      </c>
    </row>
    <row r="426" spans="1:18" hidden="1">
      <c r="A426" s="33" t="s">
        <v>50</v>
      </c>
      <c r="B426" s="27" t="s">
        <v>30</v>
      </c>
      <c r="C426" s="27" t="s">
        <v>60</v>
      </c>
      <c r="D426" s="27" t="s">
        <v>25</v>
      </c>
      <c r="E426" s="27" t="s">
        <v>385</v>
      </c>
      <c r="F426" s="27" t="s">
        <v>51</v>
      </c>
      <c r="G426" s="28">
        <v>7.62</v>
      </c>
      <c r="H426" s="29"/>
      <c r="I426" s="30">
        <f>15</f>
        <v>15</v>
      </c>
      <c r="J426" s="30"/>
      <c r="K426" s="30"/>
      <c r="L426" s="30">
        <v>-15</v>
      </c>
      <c r="M426" s="30"/>
      <c r="N426" s="30"/>
      <c r="O426" s="298">
        <f t="shared" si="173"/>
        <v>7.620000000000001</v>
      </c>
      <c r="P426" s="287">
        <f t="shared" si="206"/>
        <v>2.8114399999999993</v>
      </c>
      <c r="Q426" s="8">
        <v>10.43144</v>
      </c>
    </row>
    <row r="427" spans="1:18" s="23" customFormat="1" ht="38.25" hidden="1">
      <c r="A427" s="123" t="s">
        <v>387</v>
      </c>
      <c r="B427" s="21" t="s">
        <v>30</v>
      </c>
      <c r="C427" s="21" t="s">
        <v>60</v>
      </c>
      <c r="D427" s="21" t="s">
        <v>25</v>
      </c>
      <c r="E427" s="21" t="s">
        <v>388</v>
      </c>
      <c r="F427" s="21"/>
      <c r="G427" s="22">
        <f>G428</f>
        <v>0</v>
      </c>
      <c r="H427" s="22">
        <f t="shared" ref="H427:Q427" si="207">H428</f>
        <v>0</v>
      </c>
      <c r="I427" s="22">
        <f t="shared" si="207"/>
        <v>0</v>
      </c>
      <c r="J427" s="22">
        <f t="shared" si="207"/>
        <v>0</v>
      </c>
      <c r="K427" s="22">
        <f t="shared" si="207"/>
        <v>0</v>
      </c>
      <c r="L427" s="22">
        <f t="shared" si="207"/>
        <v>132.54094000000001</v>
      </c>
      <c r="M427" s="22">
        <f t="shared" si="207"/>
        <v>0</v>
      </c>
      <c r="N427" s="22">
        <f t="shared" si="207"/>
        <v>0</v>
      </c>
      <c r="O427" s="22">
        <f t="shared" si="207"/>
        <v>132.54094000000001</v>
      </c>
      <c r="P427" s="22">
        <f t="shared" si="207"/>
        <v>40.532600000000002</v>
      </c>
      <c r="Q427" s="22">
        <f t="shared" si="207"/>
        <v>173.07354000000001</v>
      </c>
    </row>
    <row r="428" spans="1:18" hidden="1">
      <c r="A428" s="17" t="s">
        <v>92</v>
      </c>
      <c r="B428" s="27" t="s">
        <v>30</v>
      </c>
      <c r="C428" s="27" t="s">
        <v>60</v>
      </c>
      <c r="D428" s="27" t="s">
        <v>25</v>
      </c>
      <c r="E428" s="27" t="s">
        <v>388</v>
      </c>
      <c r="F428" s="27" t="s">
        <v>93</v>
      </c>
      <c r="G428" s="28"/>
      <c r="H428" s="29"/>
      <c r="I428" s="30"/>
      <c r="J428" s="30"/>
      <c r="K428" s="30"/>
      <c r="L428" s="30">
        <f>93.7702+38.77074</f>
        <v>132.54094000000001</v>
      </c>
      <c r="M428" s="30"/>
      <c r="N428" s="30"/>
      <c r="O428" s="298">
        <f t="shared" si="173"/>
        <v>132.54094000000001</v>
      </c>
      <c r="P428" s="287">
        <f>Q428-O428</f>
        <v>40.532600000000002</v>
      </c>
      <c r="Q428" s="8">
        <v>173.07354000000001</v>
      </c>
    </row>
    <row r="429" spans="1:18" s="23" customFormat="1" ht="25.5" hidden="1">
      <c r="A429" s="124" t="s">
        <v>389</v>
      </c>
      <c r="B429" s="15" t="s">
        <v>30</v>
      </c>
      <c r="C429" s="15" t="s">
        <v>60</v>
      </c>
      <c r="D429" s="15" t="s">
        <v>25</v>
      </c>
      <c r="E429" s="15" t="s">
        <v>390</v>
      </c>
      <c r="F429" s="15"/>
      <c r="G429" s="16">
        <f>G430+G431</f>
        <v>0</v>
      </c>
      <c r="H429" s="16">
        <f>H430+H431</f>
        <v>1699.2650699999999</v>
      </c>
      <c r="I429" s="16">
        <f>I430+I431</f>
        <v>2923.9332099999997</v>
      </c>
      <c r="J429" s="16">
        <f>J430+J431</f>
        <v>0</v>
      </c>
      <c r="K429" s="16">
        <f t="shared" ref="K429:Q429" si="208">K430+K431</f>
        <v>0</v>
      </c>
      <c r="L429" s="16">
        <f t="shared" si="208"/>
        <v>54.749839999999999</v>
      </c>
      <c r="M429" s="16">
        <f t="shared" si="208"/>
        <v>0</v>
      </c>
      <c r="N429" s="16">
        <f t="shared" si="208"/>
        <v>0</v>
      </c>
      <c r="O429" s="16">
        <f t="shared" si="208"/>
        <v>4677.94812</v>
      </c>
      <c r="P429" s="16">
        <f t="shared" si="208"/>
        <v>0</v>
      </c>
      <c r="Q429" s="16">
        <f t="shared" si="208"/>
        <v>4677.94812</v>
      </c>
      <c r="R429" s="125"/>
    </row>
    <row r="430" spans="1:18" hidden="1">
      <c r="A430" s="31" t="s">
        <v>38</v>
      </c>
      <c r="B430" s="27" t="s">
        <v>30</v>
      </c>
      <c r="C430" s="27" t="s">
        <v>60</v>
      </c>
      <c r="D430" s="27" t="s">
        <v>25</v>
      </c>
      <c r="E430" s="27" t="s">
        <v>390</v>
      </c>
      <c r="F430" s="27" t="s">
        <v>83</v>
      </c>
      <c r="G430" s="28"/>
      <c r="H430" s="29">
        <v>695.97653000000003</v>
      </c>
      <c r="I430" s="30">
        <f>11.47003</f>
        <v>11.47003</v>
      </c>
      <c r="J430" s="30"/>
      <c r="K430" s="30"/>
      <c r="L430" s="30"/>
      <c r="M430" s="30"/>
      <c r="N430" s="30"/>
      <c r="O430" s="298">
        <f t="shared" ref="O430:O431" si="209">I430+H430+G430+J430+K430+L430+M430+N430</f>
        <v>707.44655999999998</v>
      </c>
      <c r="P430" s="287">
        <f>Q430-O430</f>
        <v>0</v>
      </c>
      <c r="Q430" s="8">
        <v>707.44655999999998</v>
      </c>
    </row>
    <row r="431" spans="1:18" hidden="1">
      <c r="A431" s="17" t="s">
        <v>92</v>
      </c>
      <c r="B431" s="27" t="s">
        <v>30</v>
      </c>
      <c r="C431" s="27" t="s">
        <v>60</v>
      </c>
      <c r="D431" s="27" t="s">
        <v>25</v>
      </c>
      <c r="E431" s="27" t="s">
        <v>390</v>
      </c>
      <c r="F431" s="27" t="s">
        <v>93</v>
      </c>
      <c r="G431" s="28"/>
      <c r="H431" s="29">
        <v>1003.28854</v>
      </c>
      <c r="I431" s="30">
        <f>5.26318+2907.2</f>
        <v>2912.4631799999997</v>
      </c>
      <c r="J431" s="30"/>
      <c r="K431" s="30"/>
      <c r="L431" s="30">
        <v>54.749839999999999</v>
      </c>
      <c r="M431" s="30"/>
      <c r="N431" s="30"/>
      <c r="O431" s="298">
        <f t="shared" si="209"/>
        <v>3970.5015599999997</v>
      </c>
      <c r="P431" s="287">
        <f>Q431-O431</f>
        <v>0</v>
      </c>
      <c r="Q431" s="8">
        <v>3970.5015600000002</v>
      </c>
    </row>
    <row r="432" spans="1:18" s="23" customFormat="1" ht="63.75" hidden="1">
      <c r="A432" s="73" t="s">
        <v>391</v>
      </c>
      <c r="B432" s="15" t="s">
        <v>30</v>
      </c>
      <c r="C432" s="15" t="s">
        <v>60</v>
      </c>
      <c r="D432" s="15" t="s">
        <v>25</v>
      </c>
      <c r="E432" s="15" t="s">
        <v>392</v>
      </c>
      <c r="F432" s="15"/>
      <c r="G432" s="16">
        <f>G433+G434</f>
        <v>0</v>
      </c>
      <c r="H432" s="16">
        <f>H433+H434</f>
        <v>0</v>
      </c>
      <c r="I432" s="16">
        <f>I433+I434</f>
        <v>0</v>
      </c>
      <c r="J432" s="16">
        <f>J433+J434</f>
        <v>98788</v>
      </c>
      <c r="K432" s="16">
        <f t="shared" ref="K432:Q432" si="210">K433+K434</f>
        <v>0</v>
      </c>
      <c r="L432" s="16">
        <f t="shared" si="210"/>
        <v>0</v>
      </c>
      <c r="M432" s="16">
        <f t="shared" si="210"/>
        <v>0</v>
      </c>
      <c r="N432" s="309">
        <f t="shared" si="210"/>
        <v>0</v>
      </c>
      <c r="O432" s="310">
        <f t="shared" si="210"/>
        <v>98788</v>
      </c>
      <c r="P432" s="278">
        <f t="shared" si="210"/>
        <v>6635.6999999999971</v>
      </c>
      <c r="Q432" s="278">
        <f t="shared" si="210"/>
        <v>105423.7</v>
      </c>
    </row>
    <row r="433" spans="1:17" hidden="1">
      <c r="A433" s="17" t="s">
        <v>33</v>
      </c>
      <c r="B433" s="27" t="s">
        <v>30</v>
      </c>
      <c r="C433" s="27" t="s">
        <v>60</v>
      </c>
      <c r="D433" s="27" t="s">
        <v>25</v>
      </c>
      <c r="E433" s="27" t="s">
        <v>392</v>
      </c>
      <c r="F433" s="27" t="s">
        <v>209</v>
      </c>
      <c r="G433" s="28"/>
      <c r="H433" s="29"/>
      <c r="I433" s="30"/>
      <c r="J433" s="30">
        <v>13446.9</v>
      </c>
      <c r="K433" s="30"/>
      <c r="L433" s="30"/>
      <c r="M433" s="30"/>
      <c r="N433" s="126"/>
      <c r="O433" s="311">
        <f t="shared" ref="O433:O492" si="211">I433+H433+G433+J433+K433+L433+M433+N433</f>
        <v>13446.9</v>
      </c>
      <c r="P433" s="287">
        <f>Q433-O433</f>
        <v>967.5</v>
      </c>
      <c r="Q433" s="308">
        <v>14414.4</v>
      </c>
    </row>
    <row r="434" spans="1:17" ht="38.25" hidden="1">
      <c r="A434" s="122" t="s">
        <v>386</v>
      </c>
      <c r="B434" s="27" t="s">
        <v>30</v>
      </c>
      <c r="C434" s="27" t="s">
        <v>60</v>
      </c>
      <c r="D434" s="27" t="s">
        <v>25</v>
      </c>
      <c r="E434" s="27" t="s">
        <v>392</v>
      </c>
      <c r="F434" s="27" t="s">
        <v>99</v>
      </c>
      <c r="G434" s="28"/>
      <c r="H434" s="29"/>
      <c r="I434" s="30"/>
      <c r="J434" s="30">
        <v>85341.1</v>
      </c>
      <c r="K434" s="30"/>
      <c r="L434" s="30"/>
      <c r="M434" s="30"/>
      <c r="N434" s="126"/>
      <c r="O434" s="311">
        <f t="shared" si="211"/>
        <v>85341.1</v>
      </c>
      <c r="P434" s="287">
        <f t="shared" ref="P434:P497" si="212">Q434-O434</f>
        <v>5668.1999999999971</v>
      </c>
      <c r="Q434" s="308">
        <v>91009.3</v>
      </c>
    </row>
    <row r="435" spans="1:17" ht="25.5" hidden="1">
      <c r="A435" s="42" t="s">
        <v>393</v>
      </c>
      <c r="B435" s="43" t="s">
        <v>30</v>
      </c>
      <c r="C435" s="43" t="s">
        <v>60</v>
      </c>
      <c r="D435" s="43" t="s">
        <v>25</v>
      </c>
      <c r="E435" s="43" t="s">
        <v>394</v>
      </c>
      <c r="F435" s="43"/>
      <c r="G435" s="89">
        <f>G436+G437</f>
        <v>0</v>
      </c>
      <c r="H435" s="89">
        <f t="shared" ref="H435:Q435" si="213">H436+H437</f>
        <v>0</v>
      </c>
      <c r="I435" s="89">
        <f t="shared" si="213"/>
        <v>0</v>
      </c>
      <c r="J435" s="89">
        <f t="shared" si="213"/>
        <v>0</v>
      </c>
      <c r="K435" s="89">
        <f t="shared" si="213"/>
        <v>500</v>
      </c>
      <c r="L435" s="89">
        <f t="shared" si="213"/>
        <v>0</v>
      </c>
      <c r="M435" s="89">
        <f t="shared" si="213"/>
        <v>0</v>
      </c>
      <c r="N435" s="309">
        <f t="shared" si="213"/>
        <v>0</v>
      </c>
      <c r="O435" s="310">
        <f t="shared" si="213"/>
        <v>500</v>
      </c>
      <c r="P435" s="283">
        <f t="shared" si="213"/>
        <v>0</v>
      </c>
      <c r="Q435" s="283">
        <f t="shared" si="213"/>
        <v>500</v>
      </c>
    </row>
    <row r="436" spans="1:17" hidden="1">
      <c r="A436" s="31" t="s">
        <v>46</v>
      </c>
      <c r="B436" s="27" t="s">
        <v>30</v>
      </c>
      <c r="C436" s="27" t="s">
        <v>60</v>
      </c>
      <c r="D436" s="27" t="s">
        <v>25</v>
      </c>
      <c r="E436" s="27" t="s">
        <v>394</v>
      </c>
      <c r="F436" s="27" t="s">
        <v>47</v>
      </c>
      <c r="G436" s="28"/>
      <c r="H436" s="29"/>
      <c r="I436" s="30"/>
      <c r="J436" s="30"/>
      <c r="K436" s="30">
        <v>24.777000000000001</v>
      </c>
      <c r="L436" s="30"/>
      <c r="M436" s="30"/>
      <c r="N436" s="126"/>
      <c r="O436" s="311">
        <f t="shared" si="211"/>
        <v>24.777000000000001</v>
      </c>
      <c r="P436" s="287">
        <f t="shared" si="212"/>
        <v>0</v>
      </c>
      <c r="Q436" s="308">
        <v>24.777000000000001</v>
      </c>
    </row>
    <row r="437" spans="1:17" hidden="1">
      <c r="A437" s="17" t="s">
        <v>92</v>
      </c>
      <c r="B437" s="27" t="s">
        <v>30</v>
      </c>
      <c r="C437" s="27" t="s">
        <v>60</v>
      </c>
      <c r="D437" s="27" t="s">
        <v>25</v>
      </c>
      <c r="E437" s="27" t="s">
        <v>394</v>
      </c>
      <c r="F437" s="27" t="s">
        <v>93</v>
      </c>
      <c r="G437" s="28"/>
      <c r="H437" s="29"/>
      <c r="I437" s="30"/>
      <c r="J437" s="30"/>
      <c r="K437" s="30">
        <v>475.22300000000001</v>
      </c>
      <c r="L437" s="30"/>
      <c r="M437" s="30"/>
      <c r="N437" s="126"/>
      <c r="O437" s="311">
        <f t="shared" si="211"/>
        <v>475.22300000000001</v>
      </c>
      <c r="P437" s="287">
        <f t="shared" si="212"/>
        <v>0</v>
      </c>
      <c r="Q437" s="308">
        <v>475.22300000000001</v>
      </c>
    </row>
    <row r="438" spans="1:17" ht="25.5" hidden="1">
      <c r="A438" s="42" t="s">
        <v>395</v>
      </c>
      <c r="B438" s="43" t="s">
        <v>30</v>
      </c>
      <c r="C438" s="43" t="s">
        <v>60</v>
      </c>
      <c r="D438" s="43" t="s">
        <v>25</v>
      </c>
      <c r="E438" s="43" t="s">
        <v>396</v>
      </c>
      <c r="F438" s="43"/>
      <c r="G438" s="89">
        <f>G439+G440</f>
        <v>0</v>
      </c>
      <c r="H438" s="89">
        <f t="shared" ref="H438:Q438" si="214">H439+H440</f>
        <v>0</v>
      </c>
      <c r="I438" s="89">
        <f t="shared" si="214"/>
        <v>0</v>
      </c>
      <c r="J438" s="89">
        <f t="shared" si="214"/>
        <v>0</v>
      </c>
      <c r="K438" s="89">
        <f t="shared" si="214"/>
        <v>220</v>
      </c>
      <c r="L438" s="89">
        <f t="shared" si="214"/>
        <v>0</v>
      </c>
      <c r="M438" s="89">
        <f t="shared" si="214"/>
        <v>0</v>
      </c>
      <c r="N438" s="309">
        <f t="shared" si="214"/>
        <v>0</v>
      </c>
      <c r="O438" s="310">
        <f t="shared" si="214"/>
        <v>220</v>
      </c>
      <c r="P438" s="283">
        <f t="shared" si="214"/>
        <v>0</v>
      </c>
      <c r="Q438" s="283">
        <f t="shared" si="214"/>
        <v>220</v>
      </c>
    </row>
    <row r="439" spans="1:17" hidden="1">
      <c r="A439" s="31" t="s">
        <v>46</v>
      </c>
      <c r="B439" s="27" t="s">
        <v>30</v>
      </c>
      <c r="C439" s="27" t="s">
        <v>60</v>
      </c>
      <c r="D439" s="27" t="s">
        <v>25</v>
      </c>
      <c r="E439" s="27" t="s">
        <v>396</v>
      </c>
      <c r="F439" s="27" t="s">
        <v>47</v>
      </c>
      <c r="G439" s="28"/>
      <c r="H439" s="29"/>
      <c r="I439" s="30"/>
      <c r="J439" s="30"/>
      <c r="K439" s="30">
        <v>107.5</v>
      </c>
      <c r="L439" s="30"/>
      <c r="M439" s="30"/>
      <c r="N439" s="126"/>
      <c r="O439" s="311">
        <f t="shared" si="211"/>
        <v>107.5</v>
      </c>
      <c r="P439" s="287">
        <f t="shared" si="212"/>
        <v>0</v>
      </c>
      <c r="Q439" s="308">
        <v>107.5</v>
      </c>
    </row>
    <row r="440" spans="1:17" hidden="1">
      <c r="A440" s="705" t="s">
        <v>92</v>
      </c>
      <c r="B440" s="711" t="s">
        <v>30</v>
      </c>
      <c r="C440" s="711" t="s">
        <v>60</v>
      </c>
      <c r="D440" s="711" t="s">
        <v>25</v>
      </c>
      <c r="E440" s="711" t="s">
        <v>396</v>
      </c>
      <c r="F440" s="711" t="s">
        <v>93</v>
      </c>
      <c r="G440" s="712"/>
      <c r="H440" s="713"/>
      <c r="I440" s="714"/>
      <c r="J440" s="714"/>
      <c r="K440" s="714">
        <v>112.5</v>
      </c>
      <c r="L440" s="714"/>
      <c r="M440" s="714"/>
      <c r="N440" s="126"/>
      <c r="O440" s="311">
        <f t="shared" si="211"/>
        <v>112.5</v>
      </c>
      <c r="P440" s="715">
        <f t="shared" si="212"/>
        <v>0</v>
      </c>
      <c r="Q440" s="724">
        <v>112.5</v>
      </c>
    </row>
    <row r="441" spans="1:17" ht="13.5" thickBot="1">
      <c r="A441" s="523" t="s">
        <v>397</v>
      </c>
      <c r="B441" s="524"/>
      <c r="C441" s="524" t="s">
        <v>60</v>
      </c>
      <c r="D441" s="524" t="s">
        <v>31</v>
      </c>
      <c r="E441" s="615"/>
      <c r="F441" s="615"/>
      <c r="G441" s="525">
        <f>G590+G592</f>
        <v>0</v>
      </c>
      <c r="H441" s="525">
        <f t="shared" ref="H441:Q441" si="215">H590+H592</f>
        <v>0</v>
      </c>
      <c r="I441" s="525">
        <f t="shared" si="215"/>
        <v>6551</v>
      </c>
      <c r="J441" s="525">
        <f t="shared" si="215"/>
        <v>-2500</v>
      </c>
      <c r="K441" s="525">
        <f t="shared" si="215"/>
        <v>0</v>
      </c>
      <c r="L441" s="525">
        <f t="shared" si="215"/>
        <v>-2188.5</v>
      </c>
      <c r="M441" s="526">
        <f t="shared" si="215"/>
        <v>0</v>
      </c>
      <c r="N441" s="693">
        <f t="shared" si="215"/>
        <v>0</v>
      </c>
      <c r="O441" s="282">
        <f t="shared" si="215"/>
        <v>1862.5</v>
      </c>
      <c r="P441" s="527">
        <f t="shared" si="215"/>
        <v>-1862.5</v>
      </c>
      <c r="Q441" s="526">
        <f t="shared" si="215"/>
        <v>0</v>
      </c>
    </row>
    <row r="442" spans="1:17" hidden="1">
      <c r="A442" s="437" t="s">
        <v>398</v>
      </c>
      <c r="B442" s="439" t="s">
        <v>30</v>
      </c>
      <c r="C442" s="439" t="s">
        <v>60</v>
      </c>
      <c r="D442" s="439" t="s">
        <v>31</v>
      </c>
      <c r="E442" s="439" t="s">
        <v>399</v>
      </c>
      <c r="F442" s="439"/>
      <c r="G442" s="448">
        <f>G443+G445+G447+G449+G451+G453+G455+G457+G459+G461+G463+G467+G470+G472+G475+G483+G485+G487</f>
        <v>159653.65999999997</v>
      </c>
      <c r="H442" s="448">
        <f t="shared" ref="H442:K442" si="216">H443+H445+H447+H449+H451+H453+H455+H457+H459+H461+H463+H467+H470+H472+H475+H483+H485+H487</f>
        <v>17959</v>
      </c>
      <c r="I442" s="448">
        <f t="shared" si="216"/>
        <v>285</v>
      </c>
      <c r="J442" s="448">
        <f t="shared" si="216"/>
        <v>506.76559999999978</v>
      </c>
      <c r="K442" s="448">
        <f t="shared" si="216"/>
        <v>2387.1999999999998</v>
      </c>
      <c r="L442" s="448">
        <f>L443+L445+L447+L449+L451+L453+L455+L457+L459+L461+L463+L467+L470+L472+L475+L483+L485+L487</f>
        <v>2643.6752800000004</v>
      </c>
      <c r="M442" s="448">
        <f t="shared" ref="M442:Q442" si="217">M443+M445+M447+M449+M451+M453+M455+M457+M459+M461+M463+M467+M470+M472+M475+M483+M485+M487</f>
        <v>0</v>
      </c>
      <c r="N442" s="309">
        <f t="shared" si="217"/>
        <v>0</v>
      </c>
      <c r="O442" s="310">
        <f t="shared" si="217"/>
        <v>183435.30088</v>
      </c>
      <c r="P442" s="450">
        <f t="shared" si="217"/>
        <v>-2375.7769299999968</v>
      </c>
      <c r="Q442" s="450">
        <f t="shared" si="217"/>
        <v>181059.52395</v>
      </c>
    </row>
    <row r="443" spans="1:17" s="23" customFormat="1" ht="25.5" hidden="1">
      <c r="A443" s="20" t="s">
        <v>400</v>
      </c>
      <c r="B443" s="21" t="s">
        <v>30</v>
      </c>
      <c r="C443" s="21" t="s">
        <v>60</v>
      </c>
      <c r="D443" s="21" t="s">
        <v>31</v>
      </c>
      <c r="E443" s="21" t="s">
        <v>401</v>
      </c>
      <c r="F443" s="21"/>
      <c r="G443" s="22">
        <f>G444</f>
        <v>150</v>
      </c>
      <c r="H443" s="22">
        <f>H444</f>
        <v>0</v>
      </c>
      <c r="I443" s="22">
        <f>I444</f>
        <v>0</v>
      </c>
      <c r="J443" s="22">
        <f>J444</f>
        <v>0</v>
      </c>
      <c r="K443" s="22">
        <f t="shared" ref="K443:Q443" si="218">K444</f>
        <v>0</v>
      </c>
      <c r="L443" s="22">
        <f t="shared" si="218"/>
        <v>0</v>
      </c>
      <c r="M443" s="22">
        <f t="shared" si="218"/>
        <v>0</v>
      </c>
      <c r="N443" s="309">
        <f t="shared" si="218"/>
        <v>0</v>
      </c>
      <c r="O443" s="310">
        <f t="shared" si="218"/>
        <v>150</v>
      </c>
      <c r="P443" s="142">
        <f t="shared" si="218"/>
        <v>0</v>
      </c>
      <c r="Q443" s="142">
        <f t="shared" si="218"/>
        <v>150</v>
      </c>
    </row>
    <row r="444" spans="1:17" hidden="1">
      <c r="A444" s="31" t="s">
        <v>46</v>
      </c>
      <c r="B444" s="27" t="s">
        <v>30</v>
      </c>
      <c r="C444" s="27" t="s">
        <v>60</v>
      </c>
      <c r="D444" s="27" t="s">
        <v>31</v>
      </c>
      <c r="E444" s="27" t="s">
        <v>401</v>
      </c>
      <c r="F444" s="27" t="s">
        <v>47</v>
      </c>
      <c r="G444" s="28">
        <v>150</v>
      </c>
      <c r="H444" s="29"/>
      <c r="I444" s="30"/>
      <c r="J444" s="30"/>
      <c r="K444" s="30"/>
      <c r="L444" s="30"/>
      <c r="M444" s="30"/>
      <c r="N444" s="126"/>
      <c r="O444" s="311">
        <f t="shared" si="211"/>
        <v>150</v>
      </c>
      <c r="P444" s="287">
        <f t="shared" si="212"/>
        <v>0</v>
      </c>
      <c r="Q444" s="308">
        <v>150</v>
      </c>
    </row>
    <row r="445" spans="1:17" s="23" customFormat="1" hidden="1">
      <c r="A445" s="20" t="s">
        <v>402</v>
      </c>
      <c r="B445" s="21" t="s">
        <v>30</v>
      </c>
      <c r="C445" s="21" t="s">
        <v>60</v>
      </c>
      <c r="D445" s="21" t="s">
        <v>31</v>
      </c>
      <c r="E445" s="21" t="s">
        <v>403</v>
      </c>
      <c r="F445" s="21"/>
      <c r="G445" s="22">
        <f>G446</f>
        <v>40</v>
      </c>
      <c r="H445" s="22">
        <f>H446</f>
        <v>0</v>
      </c>
      <c r="I445" s="22">
        <f>I446</f>
        <v>0</v>
      </c>
      <c r="J445" s="22">
        <f>J446</f>
        <v>0</v>
      </c>
      <c r="K445" s="22">
        <f t="shared" ref="K445:Q445" si="219">K446</f>
        <v>0</v>
      </c>
      <c r="L445" s="22">
        <f t="shared" si="219"/>
        <v>0</v>
      </c>
      <c r="M445" s="22">
        <f t="shared" si="219"/>
        <v>0</v>
      </c>
      <c r="N445" s="309">
        <f t="shared" si="219"/>
        <v>0</v>
      </c>
      <c r="O445" s="310">
        <f t="shared" si="219"/>
        <v>40</v>
      </c>
      <c r="P445" s="142">
        <f t="shared" si="219"/>
        <v>0</v>
      </c>
      <c r="Q445" s="142">
        <f t="shared" si="219"/>
        <v>40</v>
      </c>
    </row>
    <row r="446" spans="1:17" hidden="1">
      <c r="A446" s="31" t="s">
        <v>46</v>
      </c>
      <c r="B446" s="27" t="s">
        <v>30</v>
      </c>
      <c r="C446" s="27" t="s">
        <v>60</v>
      </c>
      <c r="D446" s="27" t="s">
        <v>31</v>
      </c>
      <c r="E446" s="27" t="s">
        <v>403</v>
      </c>
      <c r="F446" s="27" t="s">
        <v>47</v>
      </c>
      <c r="G446" s="28">
        <v>40</v>
      </c>
      <c r="H446" s="29"/>
      <c r="I446" s="30"/>
      <c r="J446" s="30"/>
      <c r="K446" s="30"/>
      <c r="L446" s="30"/>
      <c r="M446" s="30"/>
      <c r="N446" s="126"/>
      <c r="O446" s="311">
        <f t="shared" si="211"/>
        <v>40</v>
      </c>
      <c r="P446" s="287">
        <f t="shared" si="212"/>
        <v>0</v>
      </c>
      <c r="Q446" s="308">
        <v>40</v>
      </c>
    </row>
    <row r="447" spans="1:17" s="23" customFormat="1" ht="25.5" hidden="1">
      <c r="A447" s="20" t="s">
        <v>404</v>
      </c>
      <c r="B447" s="21" t="s">
        <v>30</v>
      </c>
      <c r="C447" s="21" t="s">
        <v>60</v>
      </c>
      <c r="D447" s="21" t="s">
        <v>31</v>
      </c>
      <c r="E447" s="21" t="s">
        <v>405</v>
      </c>
      <c r="F447" s="21"/>
      <c r="G447" s="22">
        <f>G448</f>
        <v>50</v>
      </c>
      <c r="H447" s="22">
        <f>H448</f>
        <v>0</v>
      </c>
      <c r="I447" s="22">
        <f>I448</f>
        <v>0</v>
      </c>
      <c r="J447" s="22">
        <f>J448</f>
        <v>0</v>
      </c>
      <c r="K447" s="22">
        <f t="shared" ref="K447:Q447" si="220">K448</f>
        <v>0</v>
      </c>
      <c r="L447" s="22">
        <f t="shared" si="220"/>
        <v>0</v>
      </c>
      <c r="M447" s="22">
        <f t="shared" si="220"/>
        <v>0</v>
      </c>
      <c r="N447" s="309">
        <f t="shared" si="220"/>
        <v>0</v>
      </c>
      <c r="O447" s="310">
        <f t="shared" si="220"/>
        <v>50</v>
      </c>
      <c r="P447" s="142">
        <f t="shared" si="220"/>
        <v>0</v>
      </c>
      <c r="Q447" s="142">
        <f t="shared" si="220"/>
        <v>50</v>
      </c>
    </row>
    <row r="448" spans="1:17" hidden="1">
      <c r="A448" s="31" t="s">
        <v>46</v>
      </c>
      <c r="B448" s="27" t="s">
        <v>30</v>
      </c>
      <c r="C448" s="27" t="s">
        <v>60</v>
      </c>
      <c r="D448" s="27" t="s">
        <v>31</v>
      </c>
      <c r="E448" s="27" t="s">
        <v>405</v>
      </c>
      <c r="F448" s="27" t="s">
        <v>47</v>
      </c>
      <c r="G448" s="28">
        <v>50</v>
      </c>
      <c r="H448" s="29"/>
      <c r="I448" s="30"/>
      <c r="J448" s="30"/>
      <c r="K448" s="30"/>
      <c r="L448" s="30"/>
      <c r="M448" s="30"/>
      <c r="N448" s="126"/>
      <c r="O448" s="311">
        <f t="shared" si="211"/>
        <v>50</v>
      </c>
      <c r="P448" s="287">
        <f t="shared" si="212"/>
        <v>0</v>
      </c>
      <c r="Q448" s="308">
        <v>50</v>
      </c>
    </row>
    <row r="449" spans="1:18" s="23" customFormat="1" ht="25.5" hidden="1">
      <c r="A449" s="20" t="s">
        <v>406</v>
      </c>
      <c r="B449" s="21" t="s">
        <v>30</v>
      </c>
      <c r="C449" s="21" t="s">
        <v>60</v>
      </c>
      <c r="D449" s="21" t="s">
        <v>31</v>
      </c>
      <c r="E449" s="21" t="s">
        <v>407</v>
      </c>
      <c r="F449" s="21"/>
      <c r="G449" s="22">
        <f>G450</f>
        <v>40</v>
      </c>
      <c r="H449" s="22">
        <f>H450</f>
        <v>0</v>
      </c>
      <c r="I449" s="22">
        <f>I450</f>
        <v>0</v>
      </c>
      <c r="J449" s="22">
        <f>J450</f>
        <v>0</v>
      </c>
      <c r="K449" s="22">
        <f t="shared" ref="K449:Q449" si="221">K450</f>
        <v>0</v>
      </c>
      <c r="L449" s="22">
        <f t="shared" si="221"/>
        <v>0</v>
      </c>
      <c r="M449" s="22">
        <f t="shared" si="221"/>
        <v>0</v>
      </c>
      <c r="N449" s="309">
        <f t="shared" si="221"/>
        <v>0</v>
      </c>
      <c r="O449" s="310">
        <f t="shared" si="221"/>
        <v>40</v>
      </c>
      <c r="P449" s="142">
        <f t="shared" si="221"/>
        <v>0</v>
      </c>
      <c r="Q449" s="142">
        <f t="shared" si="221"/>
        <v>40</v>
      </c>
    </row>
    <row r="450" spans="1:18" hidden="1">
      <c r="A450" s="31" t="s">
        <v>46</v>
      </c>
      <c r="B450" s="27" t="s">
        <v>30</v>
      </c>
      <c r="C450" s="27" t="s">
        <v>60</v>
      </c>
      <c r="D450" s="27" t="s">
        <v>31</v>
      </c>
      <c r="E450" s="27" t="s">
        <v>407</v>
      </c>
      <c r="F450" s="27" t="s">
        <v>47</v>
      </c>
      <c r="G450" s="28">
        <v>40</v>
      </c>
      <c r="H450" s="29"/>
      <c r="I450" s="30"/>
      <c r="J450" s="30"/>
      <c r="K450" s="30"/>
      <c r="L450" s="30"/>
      <c r="M450" s="30"/>
      <c r="N450" s="126"/>
      <c r="O450" s="311">
        <f t="shared" si="211"/>
        <v>40</v>
      </c>
      <c r="P450" s="287">
        <f t="shared" si="212"/>
        <v>0</v>
      </c>
      <c r="Q450" s="308">
        <v>40</v>
      </c>
    </row>
    <row r="451" spans="1:18" s="23" customFormat="1" ht="25.5" hidden="1">
      <c r="A451" s="20" t="s">
        <v>408</v>
      </c>
      <c r="B451" s="21" t="s">
        <v>30</v>
      </c>
      <c r="C451" s="21" t="s">
        <v>60</v>
      </c>
      <c r="D451" s="21" t="s">
        <v>31</v>
      </c>
      <c r="E451" s="21" t="s">
        <v>409</v>
      </c>
      <c r="F451" s="21"/>
      <c r="G451" s="22">
        <f>G452</f>
        <v>120</v>
      </c>
      <c r="H451" s="22">
        <f>H452</f>
        <v>0</v>
      </c>
      <c r="I451" s="22">
        <f>I452</f>
        <v>0</v>
      </c>
      <c r="J451" s="22">
        <f>J452</f>
        <v>0</v>
      </c>
      <c r="K451" s="22">
        <f t="shared" ref="K451:Q451" si="222">K452</f>
        <v>0</v>
      </c>
      <c r="L451" s="22">
        <f t="shared" si="222"/>
        <v>0</v>
      </c>
      <c r="M451" s="22">
        <f t="shared" si="222"/>
        <v>0</v>
      </c>
      <c r="N451" s="309">
        <f t="shared" si="222"/>
        <v>0</v>
      </c>
      <c r="O451" s="310">
        <f t="shared" si="222"/>
        <v>120</v>
      </c>
      <c r="P451" s="142">
        <f t="shared" si="222"/>
        <v>0</v>
      </c>
      <c r="Q451" s="142">
        <f t="shared" si="222"/>
        <v>120</v>
      </c>
    </row>
    <row r="452" spans="1:18" hidden="1">
      <c r="A452" s="31" t="s">
        <v>46</v>
      </c>
      <c r="B452" s="27" t="s">
        <v>30</v>
      </c>
      <c r="C452" s="27" t="s">
        <v>60</v>
      </c>
      <c r="D452" s="27" t="s">
        <v>31</v>
      </c>
      <c r="E452" s="27" t="s">
        <v>409</v>
      </c>
      <c r="F452" s="27" t="s">
        <v>47</v>
      </c>
      <c r="G452" s="28">
        <v>120</v>
      </c>
      <c r="H452" s="29"/>
      <c r="I452" s="30"/>
      <c r="J452" s="30"/>
      <c r="K452" s="30"/>
      <c r="L452" s="30"/>
      <c r="M452" s="30"/>
      <c r="N452" s="126"/>
      <c r="O452" s="311">
        <f t="shared" si="211"/>
        <v>120</v>
      </c>
      <c r="P452" s="287">
        <f t="shared" si="212"/>
        <v>0</v>
      </c>
      <c r="Q452" s="308">
        <v>120</v>
      </c>
      <c r="R452" s="13"/>
    </row>
    <row r="453" spans="1:18" s="23" customFormat="1" ht="38.25" hidden="1">
      <c r="A453" s="20" t="s">
        <v>410</v>
      </c>
      <c r="B453" s="21" t="s">
        <v>30</v>
      </c>
      <c r="C453" s="21" t="s">
        <v>60</v>
      </c>
      <c r="D453" s="21" t="s">
        <v>31</v>
      </c>
      <c r="E453" s="21" t="s">
        <v>411</v>
      </c>
      <c r="F453" s="21"/>
      <c r="G453" s="22">
        <f>G454</f>
        <v>70</v>
      </c>
      <c r="H453" s="22">
        <f>H454</f>
        <v>0</v>
      </c>
      <c r="I453" s="22">
        <f>I454</f>
        <v>0</v>
      </c>
      <c r="J453" s="22">
        <f>J454</f>
        <v>0</v>
      </c>
      <c r="K453" s="22">
        <f t="shared" ref="K453:Q453" si="223">K454</f>
        <v>0</v>
      </c>
      <c r="L453" s="22">
        <f t="shared" si="223"/>
        <v>0</v>
      </c>
      <c r="M453" s="22">
        <f t="shared" si="223"/>
        <v>0</v>
      </c>
      <c r="N453" s="309">
        <f t="shared" si="223"/>
        <v>0</v>
      </c>
      <c r="O453" s="310">
        <f t="shared" si="223"/>
        <v>70</v>
      </c>
      <c r="P453" s="142">
        <f t="shared" si="223"/>
        <v>0</v>
      </c>
      <c r="Q453" s="142">
        <f t="shared" si="223"/>
        <v>70</v>
      </c>
      <c r="R453" s="125"/>
    </row>
    <row r="454" spans="1:18" hidden="1">
      <c r="A454" s="31" t="s">
        <v>46</v>
      </c>
      <c r="B454" s="27" t="s">
        <v>30</v>
      </c>
      <c r="C454" s="27" t="s">
        <v>60</v>
      </c>
      <c r="D454" s="27" t="s">
        <v>31</v>
      </c>
      <c r="E454" s="27" t="s">
        <v>411</v>
      </c>
      <c r="F454" s="27" t="s">
        <v>47</v>
      </c>
      <c r="G454" s="28">
        <v>70</v>
      </c>
      <c r="H454" s="29"/>
      <c r="I454" s="30"/>
      <c r="J454" s="30"/>
      <c r="K454" s="30"/>
      <c r="L454" s="30"/>
      <c r="M454" s="30"/>
      <c r="N454" s="126"/>
      <c r="O454" s="311">
        <f t="shared" si="211"/>
        <v>70</v>
      </c>
      <c r="P454" s="287">
        <f t="shared" si="212"/>
        <v>0</v>
      </c>
      <c r="Q454" s="308">
        <v>70</v>
      </c>
      <c r="R454" s="13"/>
    </row>
    <row r="455" spans="1:18" s="23" customFormat="1" hidden="1">
      <c r="A455" s="20" t="s">
        <v>412</v>
      </c>
      <c r="B455" s="21" t="s">
        <v>30</v>
      </c>
      <c r="C455" s="21" t="s">
        <v>60</v>
      </c>
      <c r="D455" s="21" t="s">
        <v>31</v>
      </c>
      <c r="E455" s="21" t="s">
        <v>413</v>
      </c>
      <c r="F455" s="21"/>
      <c r="G455" s="22">
        <f>G456</f>
        <v>70</v>
      </c>
      <c r="H455" s="22">
        <f>H456</f>
        <v>0</v>
      </c>
      <c r="I455" s="22">
        <f>I456</f>
        <v>0</v>
      </c>
      <c r="J455" s="22">
        <f>J456</f>
        <v>0</v>
      </c>
      <c r="K455" s="22">
        <f t="shared" ref="K455:Q455" si="224">K456</f>
        <v>0</v>
      </c>
      <c r="L455" s="22">
        <f t="shared" si="224"/>
        <v>0</v>
      </c>
      <c r="M455" s="22">
        <f t="shared" si="224"/>
        <v>0</v>
      </c>
      <c r="N455" s="309">
        <f t="shared" si="224"/>
        <v>0</v>
      </c>
      <c r="O455" s="310">
        <f t="shared" si="224"/>
        <v>70</v>
      </c>
      <c r="P455" s="142">
        <f t="shared" si="224"/>
        <v>0</v>
      </c>
      <c r="Q455" s="142">
        <f t="shared" si="224"/>
        <v>70</v>
      </c>
      <c r="R455" s="125"/>
    </row>
    <row r="456" spans="1:18" hidden="1">
      <c r="A456" s="31" t="s">
        <v>46</v>
      </c>
      <c r="B456" s="27" t="s">
        <v>30</v>
      </c>
      <c r="C456" s="27" t="s">
        <v>60</v>
      </c>
      <c r="D456" s="27" t="s">
        <v>31</v>
      </c>
      <c r="E456" s="27" t="s">
        <v>413</v>
      </c>
      <c r="F456" s="27" t="s">
        <v>47</v>
      </c>
      <c r="G456" s="28">
        <v>70</v>
      </c>
      <c r="H456" s="29"/>
      <c r="I456" s="30"/>
      <c r="J456" s="30"/>
      <c r="K456" s="30"/>
      <c r="L456" s="30"/>
      <c r="M456" s="30"/>
      <c r="N456" s="126"/>
      <c r="O456" s="311">
        <f t="shared" si="211"/>
        <v>70</v>
      </c>
      <c r="P456" s="287">
        <f t="shared" si="212"/>
        <v>0</v>
      </c>
      <c r="Q456" s="308">
        <v>70</v>
      </c>
      <c r="R456" s="13"/>
    </row>
    <row r="457" spans="1:18" s="23" customFormat="1" ht="25.5" hidden="1">
      <c r="A457" s="20" t="s">
        <v>414</v>
      </c>
      <c r="B457" s="21" t="s">
        <v>30</v>
      </c>
      <c r="C457" s="21" t="s">
        <v>60</v>
      </c>
      <c r="D457" s="21" t="s">
        <v>31</v>
      </c>
      <c r="E457" s="21" t="s">
        <v>415</v>
      </c>
      <c r="F457" s="21"/>
      <c r="G457" s="22">
        <f>G458</f>
        <v>20</v>
      </c>
      <c r="H457" s="22">
        <f>H458</f>
        <v>0</v>
      </c>
      <c r="I457" s="22">
        <f>I458</f>
        <v>0</v>
      </c>
      <c r="J457" s="22">
        <f>J458</f>
        <v>0</v>
      </c>
      <c r="K457" s="22">
        <f t="shared" ref="K457:Q457" si="225">K458</f>
        <v>0</v>
      </c>
      <c r="L457" s="22">
        <f t="shared" si="225"/>
        <v>0</v>
      </c>
      <c r="M457" s="22">
        <f t="shared" si="225"/>
        <v>0</v>
      </c>
      <c r="N457" s="309">
        <f t="shared" si="225"/>
        <v>0</v>
      </c>
      <c r="O457" s="310">
        <f t="shared" si="225"/>
        <v>20</v>
      </c>
      <c r="P457" s="142">
        <f t="shared" si="225"/>
        <v>0</v>
      </c>
      <c r="Q457" s="142">
        <f t="shared" si="225"/>
        <v>20</v>
      </c>
      <c r="R457" s="125"/>
    </row>
    <row r="458" spans="1:18" hidden="1">
      <c r="A458" s="31" t="s">
        <v>46</v>
      </c>
      <c r="B458" s="27" t="s">
        <v>30</v>
      </c>
      <c r="C458" s="27" t="s">
        <v>60</v>
      </c>
      <c r="D458" s="27" t="s">
        <v>31</v>
      </c>
      <c r="E458" s="27" t="s">
        <v>415</v>
      </c>
      <c r="F458" s="27" t="s">
        <v>47</v>
      </c>
      <c r="G458" s="28">
        <v>20</v>
      </c>
      <c r="H458" s="29"/>
      <c r="I458" s="30"/>
      <c r="J458" s="30"/>
      <c r="K458" s="30"/>
      <c r="L458" s="30"/>
      <c r="M458" s="30"/>
      <c r="N458" s="126"/>
      <c r="O458" s="311">
        <f t="shared" si="211"/>
        <v>20</v>
      </c>
      <c r="P458" s="287">
        <f t="shared" si="212"/>
        <v>0</v>
      </c>
      <c r="Q458" s="308">
        <v>20</v>
      </c>
      <c r="R458" s="13"/>
    </row>
    <row r="459" spans="1:18" s="23" customFormat="1" ht="25.5" hidden="1">
      <c r="A459" s="20" t="s">
        <v>416</v>
      </c>
      <c r="B459" s="21" t="s">
        <v>30</v>
      </c>
      <c r="C459" s="21" t="s">
        <v>60</v>
      </c>
      <c r="D459" s="21" t="s">
        <v>31</v>
      </c>
      <c r="E459" s="21" t="s">
        <v>417</v>
      </c>
      <c r="F459" s="21"/>
      <c r="G459" s="22">
        <f>G460</f>
        <v>20</v>
      </c>
      <c r="H459" s="22">
        <f>H460</f>
        <v>0</v>
      </c>
      <c r="I459" s="22">
        <f>I460</f>
        <v>0</v>
      </c>
      <c r="J459" s="22">
        <f>J460</f>
        <v>0</v>
      </c>
      <c r="K459" s="22">
        <f t="shared" ref="K459:Q459" si="226">K460</f>
        <v>0</v>
      </c>
      <c r="L459" s="22">
        <f t="shared" si="226"/>
        <v>0</v>
      </c>
      <c r="M459" s="22">
        <f t="shared" si="226"/>
        <v>0</v>
      </c>
      <c r="N459" s="309">
        <f t="shared" si="226"/>
        <v>0</v>
      </c>
      <c r="O459" s="310">
        <f t="shared" si="226"/>
        <v>20</v>
      </c>
      <c r="P459" s="142">
        <f t="shared" si="226"/>
        <v>0</v>
      </c>
      <c r="Q459" s="142">
        <f t="shared" si="226"/>
        <v>20</v>
      </c>
      <c r="R459" s="125"/>
    </row>
    <row r="460" spans="1:18" hidden="1">
      <c r="A460" s="31" t="s">
        <v>46</v>
      </c>
      <c r="B460" s="27" t="s">
        <v>30</v>
      </c>
      <c r="C460" s="27" t="s">
        <v>60</v>
      </c>
      <c r="D460" s="27" t="s">
        <v>31</v>
      </c>
      <c r="E460" s="27" t="s">
        <v>417</v>
      </c>
      <c r="F460" s="27" t="s">
        <v>47</v>
      </c>
      <c r="G460" s="28">
        <v>20</v>
      </c>
      <c r="H460" s="29"/>
      <c r="I460" s="30"/>
      <c r="J460" s="30"/>
      <c r="K460" s="30"/>
      <c r="L460" s="30"/>
      <c r="M460" s="30"/>
      <c r="N460" s="126"/>
      <c r="O460" s="311">
        <f t="shared" si="211"/>
        <v>20</v>
      </c>
      <c r="P460" s="287">
        <f t="shared" si="212"/>
        <v>0</v>
      </c>
      <c r="Q460" s="308">
        <v>20</v>
      </c>
      <c r="R460" s="13"/>
    </row>
    <row r="461" spans="1:18" s="23" customFormat="1" ht="25.5" hidden="1">
      <c r="A461" s="20" t="s">
        <v>418</v>
      </c>
      <c r="B461" s="21" t="s">
        <v>30</v>
      </c>
      <c r="C461" s="21" t="s">
        <v>60</v>
      </c>
      <c r="D461" s="21" t="s">
        <v>31</v>
      </c>
      <c r="E461" s="21" t="s">
        <v>419</v>
      </c>
      <c r="F461" s="21"/>
      <c r="G461" s="22">
        <f>G462</f>
        <v>50</v>
      </c>
      <c r="H461" s="22">
        <f>H462</f>
        <v>0</v>
      </c>
      <c r="I461" s="22">
        <f>I462</f>
        <v>0</v>
      </c>
      <c r="J461" s="22">
        <f>J462</f>
        <v>0</v>
      </c>
      <c r="K461" s="22">
        <f t="shared" ref="K461:Q461" si="227">K462</f>
        <v>0</v>
      </c>
      <c r="L461" s="22">
        <f t="shared" si="227"/>
        <v>0</v>
      </c>
      <c r="M461" s="22">
        <f t="shared" si="227"/>
        <v>0</v>
      </c>
      <c r="N461" s="309">
        <f t="shared" si="227"/>
        <v>0</v>
      </c>
      <c r="O461" s="310">
        <f t="shared" si="227"/>
        <v>50</v>
      </c>
      <c r="P461" s="142">
        <f t="shared" si="227"/>
        <v>0</v>
      </c>
      <c r="Q461" s="142">
        <f t="shared" si="227"/>
        <v>50</v>
      </c>
      <c r="R461" s="125"/>
    </row>
    <row r="462" spans="1:18" hidden="1">
      <c r="A462" s="31" t="s">
        <v>46</v>
      </c>
      <c r="B462" s="27" t="s">
        <v>30</v>
      </c>
      <c r="C462" s="27" t="s">
        <v>60</v>
      </c>
      <c r="D462" s="27" t="s">
        <v>31</v>
      </c>
      <c r="E462" s="27" t="s">
        <v>419</v>
      </c>
      <c r="F462" s="27" t="s">
        <v>47</v>
      </c>
      <c r="G462" s="28">
        <v>50</v>
      </c>
      <c r="H462" s="29"/>
      <c r="I462" s="30"/>
      <c r="J462" s="30"/>
      <c r="K462" s="30"/>
      <c r="L462" s="30"/>
      <c r="M462" s="30"/>
      <c r="N462" s="126"/>
      <c r="O462" s="311">
        <f t="shared" si="211"/>
        <v>50</v>
      </c>
      <c r="P462" s="287">
        <f t="shared" si="212"/>
        <v>0</v>
      </c>
      <c r="Q462" s="308">
        <v>50</v>
      </c>
      <c r="R462" s="13"/>
    </row>
    <row r="463" spans="1:18" s="23" customFormat="1" ht="25.5" hidden="1">
      <c r="A463" s="20" t="s">
        <v>420</v>
      </c>
      <c r="B463" s="21" t="s">
        <v>30</v>
      </c>
      <c r="C463" s="21" t="s">
        <v>60</v>
      </c>
      <c r="D463" s="21" t="s">
        <v>31</v>
      </c>
      <c r="E463" s="21" t="s">
        <v>421</v>
      </c>
      <c r="F463" s="21"/>
      <c r="G463" s="22">
        <f>G465+G466+G464</f>
        <v>4929</v>
      </c>
      <c r="H463" s="22">
        <f t="shared" ref="H463:Q463" si="228">H465+H466+H464</f>
        <v>1000</v>
      </c>
      <c r="I463" s="22">
        <f t="shared" si="228"/>
        <v>260</v>
      </c>
      <c r="J463" s="22">
        <f t="shared" si="228"/>
        <v>0</v>
      </c>
      <c r="K463" s="22">
        <f t="shared" si="228"/>
        <v>0</v>
      </c>
      <c r="L463" s="22">
        <f t="shared" si="228"/>
        <v>-197.803</v>
      </c>
      <c r="M463" s="22">
        <f t="shared" si="228"/>
        <v>0</v>
      </c>
      <c r="N463" s="309">
        <f t="shared" si="228"/>
        <v>0</v>
      </c>
      <c r="O463" s="310">
        <f t="shared" si="228"/>
        <v>5991.1970000000001</v>
      </c>
      <c r="P463" s="142">
        <f t="shared" si="228"/>
        <v>-315.29700000000014</v>
      </c>
      <c r="Q463" s="142">
        <f t="shared" si="228"/>
        <v>5675.9</v>
      </c>
      <c r="R463" s="125"/>
    </row>
    <row r="464" spans="1:18" ht="25.5" hidden="1">
      <c r="A464" s="31" t="s">
        <v>44</v>
      </c>
      <c r="B464" s="27" t="s">
        <v>30</v>
      </c>
      <c r="C464" s="27" t="s">
        <v>60</v>
      </c>
      <c r="D464" s="27" t="s">
        <v>31</v>
      </c>
      <c r="E464" s="27" t="s">
        <v>421</v>
      </c>
      <c r="F464" s="27" t="s">
        <v>45</v>
      </c>
      <c r="G464" s="28"/>
      <c r="H464" s="28"/>
      <c r="I464" s="299"/>
      <c r="J464" s="299"/>
      <c r="K464" s="299">
        <v>99</v>
      </c>
      <c r="L464" s="299"/>
      <c r="M464" s="299"/>
      <c r="N464" s="311"/>
      <c r="O464" s="311">
        <f t="shared" si="211"/>
        <v>99</v>
      </c>
      <c r="P464" s="287">
        <f t="shared" si="212"/>
        <v>0</v>
      </c>
      <c r="Q464" s="308">
        <v>99</v>
      </c>
      <c r="R464" s="13"/>
    </row>
    <row r="465" spans="1:18" hidden="1">
      <c r="A465" s="31" t="s">
        <v>46</v>
      </c>
      <c r="B465" s="27" t="s">
        <v>30</v>
      </c>
      <c r="C465" s="27" t="s">
        <v>60</v>
      </c>
      <c r="D465" s="27" t="s">
        <v>31</v>
      </c>
      <c r="E465" s="27" t="s">
        <v>421</v>
      </c>
      <c r="F465" s="27" t="s">
        <v>47</v>
      </c>
      <c r="G465" s="28">
        <v>530</v>
      </c>
      <c r="H465" s="29"/>
      <c r="I465" s="30"/>
      <c r="J465" s="30"/>
      <c r="K465" s="30">
        <v>-99</v>
      </c>
      <c r="L465" s="30"/>
      <c r="M465" s="30"/>
      <c r="N465" s="126"/>
      <c r="O465" s="311">
        <f t="shared" si="211"/>
        <v>431</v>
      </c>
      <c r="P465" s="287">
        <f t="shared" si="212"/>
        <v>-13.100000000000023</v>
      </c>
      <c r="Q465" s="308">
        <v>417.9</v>
      </c>
      <c r="R465" s="13"/>
    </row>
    <row r="466" spans="1:18" hidden="1">
      <c r="A466" s="17" t="s">
        <v>92</v>
      </c>
      <c r="B466" s="27" t="s">
        <v>30</v>
      </c>
      <c r="C466" s="27" t="s">
        <v>60</v>
      </c>
      <c r="D466" s="27" t="s">
        <v>31</v>
      </c>
      <c r="E466" s="27" t="s">
        <v>421</v>
      </c>
      <c r="F466" s="27" t="s">
        <v>93</v>
      </c>
      <c r="G466" s="19">
        <f>4259+140</f>
        <v>4399</v>
      </c>
      <c r="H466" s="107">
        <v>1000</v>
      </c>
      <c r="I466" s="108">
        <v>260</v>
      </c>
      <c r="J466" s="108"/>
      <c r="K466" s="108"/>
      <c r="L466" s="95">
        <v>-197.803</v>
      </c>
      <c r="M466" s="95"/>
      <c r="N466" s="126"/>
      <c r="O466" s="311">
        <f t="shared" si="211"/>
        <v>5461.1970000000001</v>
      </c>
      <c r="P466" s="287">
        <f t="shared" si="212"/>
        <v>-302.19700000000012</v>
      </c>
      <c r="Q466" s="308">
        <v>5159</v>
      </c>
      <c r="R466" s="13"/>
    </row>
    <row r="467" spans="1:18" s="23" customFormat="1" hidden="1">
      <c r="A467" s="20" t="s">
        <v>422</v>
      </c>
      <c r="B467" s="21" t="s">
        <v>30</v>
      </c>
      <c r="C467" s="21" t="s">
        <v>60</v>
      </c>
      <c r="D467" s="21" t="s">
        <v>31</v>
      </c>
      <c r="E467" s="21" t="s">
        <v>423</v>
      </c>
      <c r="F467" s="21"/>
      <c r="G467" s="22">
        <f>G468+G469</f>
        <v>24736.021999999997</v>
      </c>
      <c r="H467" s="22">
        <f>H468+H469</f>
        <v>10518.2</v>
      </c>
      <c r="I467" s="22">
        <f>I468+I469</f>
        <v>0</v>
      </c>
      <c r="J467" s="22">
        <f>J468+J469</f>
        <v>486.48999999999978</v>
      </c>
      <c r="K467" s="22">
        <f t="shared" ref="K467:Q467" si="229">K468+K469</f>
        <v>1987.2</v>
      </c>
      <c r="L467" s="22">
        <f t="shared" si="229"/>
        <v>420</v>
      </c>
      <c r="M467" s="22">
        <f t="shared" si="229"/>
        <v>0</v>
      </c>
      <c r="N467" s="309">
        <f t="shared" si="229"/>
        <v>0</v>
      </c>
      <c r="O467" s="310">
        <f t="shared" si="229"/>
        <v>38147.911999999997</v>
      </c>
      <c r="P467" s="142">
        <f t="shared" si="229"/>
        <v>-776.49056000000019</v>
      </c>
      <c r="Q467" s="142">
        <f t="shared" si="229"/>
        <v>37371.421439999998</v>
      </c>
      <c r="R467" s="125"/>
    </row>
    <row r="468" spans="1:18" hidden="1">
      <c r="A468" s="31" t="s">
        <v>46</v>
      </c>
      <c r="B468" s="27" t="s">
        <v>30</v>
      </c>
      <c r="C468" s="27" t="s">
        <v>60</v>
      </c>
      <c r="D468" s="27" t="s">
        <v>31</v>
      </c>
      <c r="E468" s="27" t="s">
        <v>423</v>
      </c>
      <c r="F468" s="27" t="s">
        <v>47</v>
      </c>
      <c r="G468" s="28">
        <v>5761.027</v>
      </c>
      <c r="H468" s="29"/>
      <c r="I468" s="30"/>
      <c r="J468" s="30">
        <f>794+500</f>
        <v>1294</v>
      </c>
      <c r="K468" s="30"/>
      <c r="L468" s="30"/>
      <c r="M468" s="30"/>
      <c r="N468" s="126"/>
      <c r="O468" s="311">
        <f t="shared" si="211"/>
        <v>7055.027</v>
      </c>
      <c r="P468" s="287">
        <f t="shared" si="212"/>
        <v>-776.49056000000019</v>
      </c>
      <c r="Q468" s="308">
        <v>6278.5364399999999</v>
      </c>
      <c r="R468" s="13"/>
    </row>
    <row r="469" spans="1:18" hidden="1">
      <c r="A469" s="17" t="s">
        <v>92</v>
      </c>
      <c r="B469" s="27" t="s">
        <v>30</v>
      </c>
      <c r="C469" s="27" t="s">
        <v>60</v>
      </c>
      <c r="D469" s="27" t="s">
        <v>31</v>
      </c>
      <c r="E469" s="27" t="s">
        <v>423</v>
      </c>
      <c r="F469" s="27" t="s">
        <v>93</v>
      </c>
      <c r="G469" s="28">
        <v>18974.994999999999</v>
      </c>
      <c r="H469" s="107">
        <f>7195.7+3322.5</f>
        <v>10518.2</v>
      </c>
      <c r="I469" s="108"/>
      <c r="J469" s="108">
        <f>200+279-2711.51+1425</f>
        <v>-807.51000000000022</v>
      </c>
      <c r="K469" s="108">
        <f>475+200+164+1148.2</f>
        <v>1987.2</v>
      </c>
      <c r="L469" s="108">
        <f>420</f>
        <v>420</v>
      </c>
      <c r="M469" s="108"/>
      <c r="N469" s="126"/>
      <c r="O469" s="311">
        <f t="shared" si="211"/>
        <v>31092.884999999998</v>
      </c>
      <c r="P469" s="287">
        <f t="shared" si="212"/>
        <v>0</v>
      </c>
      <c r="Q469" s="308">
        <v>31092.884999999998</v>
      </c>
      <c r="R469" s="13"/>
    </row>
    <row r="470" spans="1:18" s="23" customFormat="1" ht="25.5" hidden="1">
      <c r="A470" s="20" t="s">
        <v>424</v>
      </c>
      <c r="B470" s="21" t="s">
        <v>30</v>
      </c>
      <c r="C470" s="21" t="s">
        <v>60</v>
      </c>
      <c r="D470" s="21" t="s">
        <v>31</v>
      </c>
      <c r="E470" s="21" t="s">
        <v>425</v>
      </c>
      <c r="F470" s="21"/>
      <c r="G470" s="22">
        <f>G471</f>
        <v>277.5</v>
      </c>
      <c r="H470" s="10">
        <f>H471</f>
        <v>0</v>
      </c>
      <c r="I470" s="10">
        <f>I471</f>
        <v>0</v>
      </c>
      <c r="J470" s="10">
        <f>J471</f>
        <v>0</v>
      </c>
      <c r="K470" s="10">
        <f t="shared" ref="K470:Q470" si="230">K471</f>
        <v>0</v>
      </c>
      <c r="L470" s="10">
        <f t="shared" si="230"/>
        <v>0</v>
      </c>
      <c r="M470" s="10">
        <f t="shared" si="230"/>
        <v>0</v>
      </c>
      <c r="N470" s="309">
        <f t="shared" si="230"/>
        <v>0</v>
      </c>
      <c r="O470" s="310">
        <f t="shared" si="230"/>
        <v>277.5</v>
      </c>
      <c r="P470" s="277">
        <f t="shared" si="230"/>
        <v>0</v>
      </c>
      <c r="Q470" s="277">
        <f t="shared" si="230"/>
        <v>277.5</v>
      </c>
      <c r="R470" s="125"/>
    </row>
    <row r="471" spans="1:18" hidden="1">
      <c r="A471" s="17" t="s">
        <v>92</v>
      </c>
      <c r="B471" s="27" t="s">
        <v>30</v>
      </c>
      <c r="C471" s="27" t="s">
        <v>60</v>
      </c>
      <c r="D471" s="27" t="s">
        <v>31</v>
      </c>
      <c r="E471" s="27" t="s">
        <v>425</v>
      </c>
      <c r="F471" s="27" t="s">
        <v>93</v>
      </c>
      <c r="G471" s="28">
        <v>277.5</v>
      </c>
      <c r="H471" s="107"/>
      <c r="I471" s="108"/>
      <c r="J471" s="108"/>
      <c r="K471" s="108"/>
      <c r="L471" s="108"/>
      <c r="M471" s="108"/>
      <c r="N471" s="126"/>
      <c r="O471" s="311">
        <f t="shared" si="211"/>
        <v>277.5</v>
      </c>
      <c r="P471" s="287">
        <f t="shared" si="212"/>
        <v>0</v>
      </c>
      <c r="Q471" s="308">
        <v>277.5</v>
      </c>
      <c r="R471" s="13"/>
    </row>
    <row r="472" spans="1:18" s="23" customFormat="1" ht="25.5" hidden="1">
      <c r="A472" s="20" t="s">
        <v>426</v>
      </c>
      <c r="B472" s="21" t="s">
        <v>30</v>
      </c>
      <c r="C472" s="21" t="s">
        <v>60</v>
      </c>
      <c r="D472" s="21" t="s">
        <v>31</v>
      </c>
      <c r="E472" s="21" t="s">
        <v>427</v>
      </c>
      <c r="F472" s="21"/>
      <c r="G472" s="22">
        <f>G473+G474</f>
        <v>1000</v>
      </c>
      <c r="H472" s="10">
        <f>H473+H474</f>
        <v>0</v>
      </c>
      <c r="I472" s="10">
        <f>I473+I474</f>
        <v>0</v>
      </c>
      <c r="J472" s="10">
        <f>J473+J474</f>
        <v>0</v>
      </c>
      <c r="K472" s="10">
        <f t="shared" ref="K472:Q472" si="231">K473+K474</f>
        <v>0</v>
      </c>
      <c r="L472" s="10">
        <f t="shared" si="231"/>
        <v>0</v>
      </c>
      <c r="M472" s="10">
        <f t="shared" si="231"/>
        <v>0</v>
      </c>
      <c r="N472" s="309">
        <f t="shared" si="231"/>
        <v>0</v>
      </c>
      <c r="O472" s="310">
        <f t="shared" si="231"/>
        <v>1000</v>
      </c>
      <c r="P472" s="277">
        <f t="shared" si="231"/>
        <v>0</v>
      </c>
      <c r="Q472" s="277">
        <f t="shared" si="231"/>
        <v>1000</v>
      </c>
      <c r="R472" s="125"/>
    </row>
    <row r="473" spans="1:18" hidden="1">
      <c r="A473" s="31" t="s">
        <v>46</v>
      </c>
      <c r="B473" s="27" t="s">
        <v>30</v>
      </c>
      <c r="C473" s="27" t="s">
        <v>60</v>
      </c>
      <c r="D473" s="27" t="s">
        <v>31</v>
      </c>
      <c r="E473" s="27" t="s">
        <v>427</v>
      </c>
      <c r="F473" s="27" t="s">
        <v>47</v>
      </c>
      <c r="G473" s="28">
        <v>400</v>
      </c>
      <c r="H473" s="107"/>
      <c r="I473" s="108"/>
      <c r="J473" s="108"/>
      <c r="K473" s="108"/>
      <c r="L473" s="108"/>
      <c r="M473" s="108"/>
      <c r="N473" s="126"/>
      <c r="O473" s="311">
        <f t="shared" si="211"/>
        <v>400</v>
      </c>
      <c r="P473" s="287">
        <f t="shared" si="212"/>
        <v>0</v>
      </c>
      <c r="Q473" s="308">
        <v>400</v>
      </c>
      <c r="R473" s="13"/>
    </row>
    <row r="474" spans="1:18" hidden="1">
      <c r="A474" s="17" t="s">
        <v>92</v>
      </c>
      <c r="B474" s="27" t="s">
        <v>30</v>
      </c>
      <c r="C474" s="27" t="s">
        <v>60</v>
      </c>
      <c r="D474" s="27" t="s">
        <v>31</v>
      </c>
      <c r="E474" s="27" t="s">
        <v>427</v>
      </c>
      <c r="F474" s="27" t="s">
        <v>93</v>
      </c>
      <c r="G474" s="28">
        <v>600</v>
      </c>
      <c r="H474" s="107"/>
      <c r="I474" s="108"/>
      <c r="J474" s="108"/>
      <c r="K474" s="108"/>
      <c r="L474" s="108"/>
      <c r="M474" s="108"/>
      <c r="N474" s="126"/>
      <c r="O474" s="311">
        <f t="shared" si="211"/>
        <v>600</v>
      </c>
      <c r="P474" s="287">
        <f t="shared" si="212"/>
        <v>0</v>
      </c>
      <c r="Q474" s="308">
        <v>600</v>
      </c>
      <c r="R474" s="13"/>
    </row>
    <row r="475" spans="1:18" s="100" customFormat="1" ht="38.25" hidden="1">
      <c r="A475" s="11" t="s">
        <v>428</v>
      </c>
      <c r="B475" s="12" t="s">
        <v>30</v>
      </c>
      <c r="C475" s="12" t="s">
        <v>60</v>
      </c>
      <c r="D475" s="12" t="s">
        <v>31</v>
      </c>
      <c r="E475" s="12" t="s">
        <v>429</v>
      </c>
      <c r="F475" s="12"/>
      <c r="G475" s="10">
        <f>G476+G477+G478+G479+G480+G481+G482</f>
        <v>128081.13799999999</v>
      </c>
      <c r="H475" s="10">
        <f>H476+H477+H478+H479+H480+H481+H482</f>
        <v>6440.7999999999993</v>
      </c>
      <c r="I475" s="10">
        <f>I476+I477+I478+I479+I480+I481+I482</f>
        <v>25</v>
      </c>
      <c r="J475" s="10">
        <f>J476+J477+J478+J479+J480+J481+J482</f>
        <v>20.275600000000001</v>
      </c>
      <c r="K475" s="10">
        <f t="shared" ref="K475:Q475" si="232">K476+K477+K478+K479+K480+K481+K482</f>
        <v>0</v>
      </c>
      <c r="L475" s="10">
        <f t="shared" si="232"/>
        <v>2210.5263100000002</v>
      </c>
      <c r="M475" s="10">
        <f t="shared" si="232"/>
        <v>0</v>
      </c>
      <c r="N475" s="309">
        <f t="shared" si="232"/>
        <v>0</v>
      </c>
      <c r="O475" s="310">
        <f t="shared" si="232"/>
        <v>136777.73991</v>
      </c>
      <c r="P475" s="277">
        <f t="shared" si="232"/>
        <v>-1452.6485199999968</v>
      </c>
      <c r="Q475" s="277">
        <f t="shared" si="232"/>
        <v>135325.09139000002</v>
      </c>
      <c r="R475" s="127"/>
    </row>
    <row r="476" spans="1:18" hidden="1">
      <c r="A476" s="31" t="s">
        <v>38</v>
      </c>
      <c r="B476" s="27" t="s">
        <v>30</v>
      </c>
      <c r="C476" s="27" t="s">
        <v>60</v>
      </c>
      <c r="D476" s="27" t="s">
        <v>31</v>
      </c>
      <c r="E476" s="27" t="s">
        <v>429</v>
      </c>
      <c r="F476" s="27" t="s">
        <v>83</v>
      </c>
      <c r="G476" s="28">
        <v>4239</v>
      </c>
      <c r="H476" s="107">
        <v>112.7</v>
      </c>
      <c r="I476" s="108"/>
      <c r="J476" s="108"/>
      <c r="K476" s="108">
        <v>5.8</v>
      </c>
      <c r="L476" s="108">
        <v>-42.859520000000003</v>
      </c>
      <c r="M476" s="108"/>
      <c r="N476" s="126"/>
      <c r="O476" s="311">
        <f t="shared" si="211"/>
        <v>4314.64048</v>
      </c>
      <c r="P476" s="287">
        <f t="shared" si="212"/>
        <v>-640.1266599999999</v>
      </c>
      <c r="Q476" s="308">
        <v>3674.5138200000001</v>
      </c>
      <c r="R476" s="13"/>
    </row>
    <row r="477" spans="1:18" ht="25.5" hidden="1">
      <c r="A477" s="31" t="s">
        <v>44</v>
      </c>
      <c r="B477" s="27" t="s">
        <v>30</v>
      </c>
      <c r="C477" s="27" t="s">
        <v>60</v>
      </c>
      <c r="D477" s="27" t="s">
        <v>31</v>
      </c>
      <c r="E477" s="27" t="s">
        <v>429</v>
      </c>
      <c r="F477" s="27" t="s">
        <v>45</v>
      </c>
      <c r="G477" s="28">
        <v>594.20000000000005</v>
      </c>
      <c r="H477" s="107"/>
      <c r="I477" s="108">
        <f>4.863</f>
        <v>4.8630000000000004</v>
      </c>
      <c r="J477" s="108"/>
      <c r="K477" s="108">
        <v>10</v>
      </c>
      <c r="L477" s="108">
        <v>7.2</v>
      </c>
      <c r="M477" s="108"/>
      <c r="N477" s="126"/>
      <c r="O477" s="311">
        <f t="shared" si="211"/>
        <v>616.26300000000015</v>
      </c>
      <c r="P477" s="287">
        <f t="shared" si="212"/>
        <v>68.426669999999831</v>
      </c>
      <c r="Q477" s="308">
        <v>684.68966999999998</v>
      </c>
      <c r="R477" s="13"/>
    </row>
    <row r="478" spans="1:18" hidden="1">
      <c r="A478" s="31" t="s">
        <v>46</v>
      </c>
      <c r="B478" s="27" t="s">
        <v>30</v>
      </c>
      <c r="C478" s="27" t="s">
        <v>60</v>
      </c>
      <c r="D478" s="27" t="s">
        <v>31</v>
      </c>
      <c r="E478" s="27" t="s">
        <v>429</v>
      </c>
      <c r="F478" s="27" t="s">
        <v>47</v>
      </c>
      <c r="G478" s="28">
        <f>20307.3+88+180</f>
        <v>20575.3</v>
      </c>
      <c r="H478" s="107">
        <f>830+2842.5</f>
        <v>3672.5</v>
      </c>
      <c r="I478" s="108">
        <f>25-4.863-2.1</f>
        <v>18.036999999999999</v>
      </c>
      <c r="J478" s="108">
        <v>20.275600000000001</v>
      </c>
      <c r="K478" s="108">
        <v>-15.8</v>
      </c>
      <c r="L478" s="108">
        <f>-8.5+42.85952-7.2</f>
        <v>27.159520000000004</v>
      </c>
      <c r="M478" s="108"/>
      <c r="N478" s="126"/>
      <c r="O478" s="311">
        <f t="shared" si="211"/>
        <v>24297.472120000002</v>
      </c>
      <c r="P478" s="287">
        <f t="shared" si="212"/>
        <v>-461.12866000000213</v>
      </c>
      <c r="Q478" s="308">
        <v>23836.34346</v>
      </c>
      <c r="R478" s="13"/>
    </row>
    <row r="479" spans="1:18" ht="38.25" hidden="1">
      <c r="A479" s="122" t="s">
        <v>386</v>
      </c>
      <c r="B479" s="27" t="s">
        <v>30</v>
      </c>
      <c r="C479" s="27" t="s">
        <v>60</v>
      </c>
      <c r="D479" s="27" t="s">
        <v>31</v>
      </c>
      <c r="E479" s="27" t="s">
        <v>429</v>
      </c>
      <c r="F479" s="27" t="s">
        <v>99</v>
      </c>
      <c r="G479" s="28">
        <v>82647.23</v>
      </c>
      <c r="H479" s="107"/>
      <c r="I479" s="108"/>
      <c r="J479" s="108"/>
      <c r="K479" s="108"/>
      <c r="L479" s="108">
        <f>440+250+1100+300</f>
        <v>2090</v>
      </c>
      <c r="M479" s="108"/>
      <c r="N479" s="126"/>
      <c r="O479" s="311">
        <f t="shared" si="211"/>
        <v>84737.23</v>
      </c>
      <c r="P479" s="287">
        <f t="shared" si="212"/>
        <v>1032.6303500000067</v>
      </c>
      <c r="Q479" s="308">
        <v>85769.860350000003</v>
      </c>
      <c r="R479" s="13"/>
    </row>
    <row r="480" spans="1:18" hidden="1">
      <c r="A480" s="17" t="s">
        <v>92</v>
      </c>
      <c r="B480" s="27" t="s">
        <v>30</v>
      </c>
      <c r="C480" s="27" t="s">
        <v>60</v>
      </c>
      <c r="D480" s="27" t="s">
        <v>31</v>
      </c>
      <c r="E480" s="27" t="s">
        <v>429</v>
      </c>
      <c r="F480" s="27" t="s">
        <v>93</v>
      </c>
      <c r="G480" s="28">
        <v>18894.5</v>
      </c>
      <c r="H480" s="107">
        <f>566+2089.6</f>
        <v>2655.6</v>
      </c>
      <c r="I480" s="108"/>
      <c r="J480" s="108"/>
      <c r="K480" s="108"/>
      <c r="L480" s="108">
        <f>-48.33689-28.9398+197.803</f>
        <v>120.52631</v>
      </c>
      <c r="M480" s="108"/>
      <c r="N480" s="126"/>
      <c r="O480" s="311">
        <f t="shared" si="211"/>
        <v>21670.62631</v>
      </c>
      <c r="P480" s="287">
        <f t="shared" si="212"/>
        <v>-1496.6586500000012</v>
      </c>
      <c r="Q480" s="308">
        <v>20173.967659999998</v>
      </c>
      <c r="R480" s="13"/>
    </row>
    <row r="481" spans="1:18" hidden="1">
      <c r="A481" s="33" t="s">
        <v>48</v>
      </c>
      <c r="B481" s="27" t="s">
        <v>30</v>
      </c>
      <c r="C481" s="27" t="s">
        <v>60</v>
      </c>
      <c r="D481" s="27" t="s">
        <v>31</v>
      </c>
      <c r="E481" s="27" t="s">
        <v>429</v>
      </c>
      <c r="F481" s="27" t="s">
        <v>49</v>
      </c>
      <c r="G481" s="28">
        <v>1119.912</v>
      </c>
      <c r="H481" s="29"/>
      <c r="I481" s="30"/>
      <c r="J481" s="30"/>
      <c r="K481" s="30"/>
      <c r="L481" s="30"/>
      <c r="M481" s="30"/>
      <c r="N481" s="126"/>
      <c r="O481" s="311">
        <f t="shared" si="211"/>
        <v>1119.912</v>
      </c>
      <c r="P481" s="287">
        <f t="shared" si="212"/>
        <v>23.413000000000011</v>
      </c>
      <c r="Q481" s="308">
        <v>1143.325</v>
      </c>
      <c r="R481" s="13"/>
    </row>
    <row r="482" spans="1:18" hidden="1">
      <c r="A482" s="33" t="s">
        <v>50</v>
      </c>
      <c r="B482" s="27" t="s">
        <v>30</v>
      </c>
      <c r="C482" s="27" t="s">
        <v>60</v>
      </c>
      <c r="D482" s="27" t="s">
        <v>31</v>
      </c>
      <c r="E482" s="27" t="s">
        <v>429</v>
      </c>
      <c r="F482" s="27" t="s">
        <v>51</v>
      </c>
      <c r="G482" s="28">
        <v>10.996</v>
      </c>
      <c r="H482" s="29"/>
      <c r="I482" s="30">
        <f>2.1</f>
        <v>2.1</v>
      </c>
      <c r="J482" s="30"/>
      <c r="K482" s="30"/>
      <c r="L482" s="30">
        <v>8.5</v>
      </c>
      <c r="M482" s="30"/>
      <c r="N482" s="126"/>
      <c r="O482" s="311">
        <f t="shared" si="211"/>
        <v>21.596</v>
      </c>
      <c r="P482" s="287">
        <f t="shared" si="212"/>
        <v>20.79543</v>
      </c>
      <c r="Q482" s="308">
        <v>42.39143</v>
      </c>
      <c r="R482" s="13"/>
    </row>
    <row r="483" spans="1:18" s="23" customFormat="1" hidden="1">
      <c r="A483" s="55" t="s">
        <v>430</v>
      </c>
      <c r="B483" s="21" t="s">
        <v>30</v>
      </c>
      <c r="C483" s="21" t="s">
        <v>60</v>
      </c>
      <c r="D483" s="21" t="s">
        <v>31</v>
      </c>
      <c r="E483" s="21" t="s">
        <v>431</v>
      </c>
      <c r="F483" s="21"/>
      <c r="G483" s="22">
        <f>G484</f>
        <v>0</v>
      </c>
      <c r="H483" s="22">
        <f t="shared" ref="H483:Q483" si="233">H484</f>
        <v>0</v>
      </c>
      <c r="I483" s="22">
        <f t="shared" si="233"/>
        <v>0</v>
      </c>
      <c r="J483" s="22">
        <f t="shared" si="233"/>
        <v>0</v>
      </c>
      <c r="K483" s="22">
        <f t="shared" si="233"/>
        <v>400</v>
      </c>
      <c r="L483" s="22">
        <f t="shared" si="233"/>
        <v>0</v>
      </c>
      <c r="M483" s="22">
        <f t="shared" si="233"/>
        <v>0</v>
      </c>
      <c r="N483" s="309">
        <f t="shared" si="233"/>
        <v>0</v>
      </c>
      <c r="O483" s="310">
        <f t="shared" si="233"/>
        <v>400</v>
      </c>
      <c r="P483" s="142">
        <f t="shared" si="233"/>
        <v>0</v>
      </c>
      <c r="Q483" s="142">
        <f t="shared" si="233"/>
        <v>400</v>
      </c>
      <c r="R483" s="125"/>
    </row>
    <row r="484" spans="1:18" hidden="1">
      <c r="A484" s="17" t="s">
        <v>92</v>
      </c>
      <c r="B484" s="27" t="s">
        <v>30</v>
      </c>
      <c r="C484" s="27" t="s">
        <v>60</v>
      </c>
      <c r="D484" s="27" t="s">
        <v>31</v>
      </c>
      <c r="E484" s="27" t="s">
        <v>431</v>
      </c>
      <c r="F484" s="27" t="s">
        <v>93</v>
      </c>
      <c r="G484" s="28"/>
      <c r="H484" s="29"/>
      <c r="I484" s="30"/>
      <c r="J484" s="30"/>
      <c r="K484" s="30">
        <v>400</v>
      </c>
      <c r="L484" s="30"/>
      <c r="M484" s="30"/>
      <c r="N484" s="126"/>
      <c r="O484" s="311">
        <f t="shared" si="211"/>
        <v>400</v>
      </c>
      <c r="P484" s="287">
        <f t="shared" si="212"/>
        <v>0</v>
      </c>
      <c r="Q484" s="308">
        <v>400</v>
      </c>
      <c r="R484" s="13"/>
    </row>
    <row r="485" spans="1:18" s="23" customFormat="1" ht="25.5" hidden="1">
      <c r="A485" s="123" t="s">
        <v>432</v>
      </c>
      <c r="B485" s="21" t="s">
        <v>30</v>
      </c>
      <c r="C485" s="21" t="s">
        <v>60</v>
      </c>
      <c r="D485" s="21" t="s">
        <v>31</v>
      </c>
      <c r="E485" s="21" t="s">
        <v>433</v>
      </c>
      <c r="F485" s="21"/>
      <c r="G485" s="22">
        <f>G486</f>
        <v>0</v>
      </c>
      <c r="H485" s="22">
        <f t="shared" ref="H485:Q485" si="234">H486</f>
        <v>0</v>
      </c>
      <c r="I485" s="22">
        <f t="shared" si="234"/>
        <v>0</v>
      </c>
      <c r="J485" s="22">
        <f t="shared" si="234"/>
        <v>0</v>
      </c>
      <c r="K485" s="22">
        <f t="shared" si="234"/>
        <v>0</v>
      </c>
      <c r="L485" s="22">
        <f t="shared" si="234"/>
        <v>164.69539</v>
      </c>
      <c r="M485" s="22">
        <f t="shared" si="234"/>
        <v>0</v>
      </c>
      <c r="N485" s="309">
        <f t="shared" si="234"/>
        <v>0</v>
      </c>
      <c r="O485" s="310">
        <f t="shared" si="234"/>
        <v>164.69539</v>
      </c>
      <c r="P485" s="142">
        <f t="shared" si="234"/>
        <v>146.94566999999998</v>
      </c>
      <c r="Q485" s="142">
        <f t="shared" si="234"/>
        <v>311.64105999999998</v>
      </c>
      <c r="R485" s="125"/>
    </row>
    <row r="486" spans="1:18" hidden="1">
      <c r="A486" s="17" t="s">
        <v>92</v>
      </c>
      <c r="B486" s="27" t="s">
        <v>30</v>
      </c>
      <c r="C486" s="27" t="s">
        <v>60</v>
      </c>
      <c r="D486" s="27" t="s">
        <v>31</v>
      </c>
      <c r="E486" s="27" t="s">
        <v>433</v>
      </c>
      <c r="F486" s="27" t="s">
        <v>93</v>
      </c>
      <c r="G486" s="28"/>
      <c r="H486" s="29"/>
      <c r="I486" s="30"/>
      <c r="J486" s="30"/>
      <c r="K486" s="30"/>
      <c r="L486" s="30">
        <f>48.33689+28.9398+87.4187</f>
        <v>164.69539</v>
      </c>
      <c r="M486" s="30"/>
      <c r="N486" s="126"/>
      <c r="O486" s="311">
        <f t="shared" si="211"/>
        <v>164.69539</v>
      </c>
      <c r="P486" s="287">
        <f>Q486-O486</f>
        <v>146.94566999999998</v>
      </c>
      <c r="Q486" s="308">
        <f>251.34806+60.293</f>
        <v>311.64105999999998</v>
      </c>
      <c r="R486" s="13"/>
    </row>
    <row r="487" spans="1:18" s="23" customFormat="1" hidden="1">
      <c r="A487" s="129" t="s">
        <v>434</v>
      </c>
      <c r="B487" s="21" t="s">
        <v>30</v>
      </c>
      <c r="C487" s="21" t="s">
        <v>60</v>
      </c>
      <c r="D487" s="21" t="s">
        <v>31</v>
      </c>
      <c r="E487" s="21" t="s">
        <v>435</v>
      </c>
      <c r="F487" s="21"/>
      <c r="G487" s="22">
        <f>G488</f>
        <v>0</v>
      </c>
      <c r="H487" s="22">
        <f t="shared" ref="H487:Q487" si="235">H488</f>
        <v>0</v>
      </c>
      <c r="I487" s="22">
        <f t="shared" si="235"/>
        <v>0</v>
      </c>
      <c r="J487" s="22">
        <f t="shared" si="235"/>
        <v>0</v>
      </c>
      <c r="K487" s="22">
        <f t="shared" si="235"/>
        <v>0</v>
      </c>
      <c r="L487" s="22">
        <f t="shared" si="235"/>
        <v>46.25658</v>
      </c>
      <c r="M487" s="22">
        <f t="shared" si="235"/>
        <v>0</v>
      </c>
      <c r="N487" s="309">
        <f t="shared" si="235"/>
        <v>0</v>
      </c>
      <c r="O487" s="310">
        <f t="shared" si="235"/>
        <v>46.25658</v>
      </c>
      <c r="P487" s="142">
        <f t="shared" si="235"/>
        <v>21.713480000000004</v>
      </c>
      <c r="Q487" s="142">
        <f t="shared" si="235"/>
        <v>67.970060000000004</v>
      </c>
      <c r="R487" s="125"/>
    </row>
    <row r="488" spans="1:18" hidden="1">
      <c r="A488" s="31" t="s">
        <v>46</v>
      </c>
      <c r="B488" s="27" t="s">
        <v>30</v>
      </c>
      <c r="C488" s="27" t="s">
        <v>60</v>
      </c>
      <c r="D488" s="27" t="s">
        <v>31</v>
      </c>
      <c r="E488" s="27" t="s">
        <v>435</v>
      </c>
      <c r="F488" s="27" t="s">
        <v>47</v>
      </c>
      <c r="G488" s="28"/>
      <c r="H488" s="29"/>
      <c r="I488" s="30"/>
      <c r="J488" s="30"/>
      <c r="K488" s="30"/>
      <c r="L488" s="30">
        <v>46.25658</v>
      </c>
      <c r="M488" s="30"/>
      <c r="N488" s="126"/>
      <c r="O488" s="311">
        <f t="shared" si="211"/>
        <v>46.25658</v>
      </c>
      <c r="P488" s="287">
        <f t="shared" si="212"/>
        <v>21.713480000000004</v>
      </c>
      <c r="Q488" s="308">
        <v>67.970060000000004</v>
      </c>
      <c r="R488" s="13"/>
    </row>
    <row r="489" spans="1:18" s="23" customFormat="1" hidden="1">
      <c r="A489" s="47" t="s">
        <v>436</v>
      </c>
      <c r="B489" s="49" t="s">
        <v>30</v>
      </c>
      <c r="C489" s="49" t="s">
        <v>60</v>
      </c>
      <c r="D489" s="49" t="s">
        <v>31</v>
      </c>
      <c r="E489" s="49" t="s">
        <v>437</v>
      </c>
      <c r="F489" s="49"/>
      <c r="G489" s="81">
        <f>G490+G493+G502+G508+G510+G512+G514+G517+G519+G521+G523+G525+G527+G529+G531+G533+G535+G537+G539+G541</f>
        <v>163920.56</v>
      </c>
      <c r="H489" s="81">
        <f t="shared" ref="H489:Q489" si="236">H490+H493+H502+H508+H510+H512+H514+H517+H519+H521+H523+H525+H527+H529+H531+H533+H535+H537+H539+H541</f>
        <v>-3429.0352000000003</v>
      </c>
      <c r="I489" s="81">
        <f t="shared" si="236"/>
        <v>61.335999999999999</v>
      </c>
      <c r="J489" s="81">
        <f t="shared" si="236"/>
        <v>-640</v>
      </c>
      <c r="K489" s="81">
        <f t="shared" si="236"/>
        <v>511.79999999999995</v>
      </c>
      <c r="L489" s="81">
        <f t="shared" si="236"/>
        <v>-12566.518699999999</v>
      </c>
      <c r="M489" s="81">
        <f t="shared" si="236"/>
        <v>-2140.3000000000002</v>
      </c>
      <c r="N489" s="309">
        <f t="shared" si="236"/>
        <v>0</v>
      </c>
      <c r="O489" s="310">
        <f t="shared" si="236"/>
        <v>145717.84209999995</v>
      </c>
      <c r="P489" s="121">
        <f t="shared" si="236"/>
        <v>1269.1232299999986</v>
      </c>
      <c r="Q489" s="121">
        <f t="shared" si="236"/>
        <v>146986.96532999998</v>
      </c>
    </row>
    <row r="490" spans="1:18" s="23" customFormat="1" ht="25.5" hidden="1">
      <c r="A490" s="20" t="s">
        <v>438</v>
      </c>
      <c r="B490" s="21" t="s">
        <v>30</v>
      </c>
      <c r="C490" s="21" t="s">
        <v>60</v>
      </c>
      <c r="D490" s="21" t="s">
        <v>31</v>
      </c>
      <c r="E490" s="21" t="s">
        <v>439</v>
      </c>
      <c r="F490" s="21"/>
      <c r="G490" s="22">
        <f>G491+G492</f>
        <v>31248.760000000002</v>
      </c>
      <c r="H490" s="22">
        <f>H491+H492</f>
        <v>34.641300000000001</v>
      </c>
      <c r="I490" s="22">
        <f>I491+I492</f>
        <v>0</v>
      </c>
      <c r="J490" s="22">
        <f>J491+J492</f>
        <v>0</v>
      </c>
      <c r="K490" s="22">
        <f t="shared" ref="K490:Q490" si="237">K491+K492</f>
        <v>0</v>
      </c>
      <c r="L490" s="22">
        <f t="shared" si="237"/>
        <v>-87.418700000000001</v>
      </c>
      <c r="M490" s="22">
        <f t="shared" si="237"/>
        <v>0</v>
      </c>
      <c r="N490" s="309">
        <f t="shared" si="237"/>
        <v>0</v>
      </c>
      <c r="O490" s="310">
        <f t="shared" si="237"/>
        <v>31195.982599999999</v>
      </c>
      <c r="P490" s="142">
        <f t="shared" si="237"/>
        <v>-81.047400000000039</v>
      </c>
      <c r="Q490" s="142">
        <f t="shared" si="237"/>
        <v>31114.9352</v>
      </c>
    </row>
    <row r="491" spans="1:18" ht="38.25" hidden="1">
      <c r="A491" s="122" t="s">
        <v>386</v>
      </c>
      <c r="B491" s="27" t="s">
        <v>30</v>
      </c>
      <c r="C491" s="27" t="s">
        <v>60</v>
      </c>
      <c r="D491" s="27" t="s">
        <v>31</v>
      </c>
      <c r="E491" s="27" t="s">
        <v>439</v>
      </c>
      <c r="F491" s="27" t="s">
        <v>99</v>
      </c>
      <c r="G491" s="28">
        <f>16295.6+6290.4+7870.7</f>
        <v>30456.7</v>
      </c>
      <c r="H491" s="107">
        <v>34.641300000000001</v>
      </c>
      <c r="I491" s="108"/>
      <c r="J491" s="108"/>
      <c r="K491" s="108"/>
      <c r="L491" s="108"/>
      <c r="M491" s="108"/>
      <c r="N491" s="126"/>
      <c r="O491" s="311">
        <f t="shared" si="211"/>
        <v>30491.3413</v>
      </c>
      <c r="P491" s="287">
        <f t="shared" si="212"/>
        <v>0</v>
      </c>
      <c r="Q491" s="308">
        <v>30491.3413</v>
      </c>
    </row>
    <row r="492" spans="1:18" hidden="1">
      <c r="A492" s="17" t="s">
        <v>92</v>
      </c>
      <c r="B492" s="27" t="s">
        <v>30</v>
      </c>
      <c r="C492" s="27" t="s">
        <v>60</v>
      </c>
      <c r="D492" s="27" t="s">
        <v>31</v>
      </c>
      <c r="E492" s="27" t="s">
        <v>439</v>
      </c>
      <c r="F492" s="27" t="s">
        <v>93</v>
      </c>
      <c r="G492" s="28">
        <f>446.26+144.14+201.66</f>
        <v>792.06</v>
      </c>
      <c r="H492" s="107"/>
      <c r="I492" s="108"/>
      <c r="J492" s="108"/>
      <c r="K492" s="108"/>
      <c r="L492" s="108">
        <v>-87.418700000000001</v>
      </c>
      <c r="M492" s="108"/>
      <c r="N492" s="126"/>
      <c r="O492" s="311">
        <f t="shared" si="211"/>
        <v>704.6413</v>
      </c>
      <c r="P492" s="287">
        <f t="shared" si="212"/>
        <v>-81.047400000000039</v>
      </c>
      <c r="Q492" s="308">
        <f>683.8869-60.293</f>
        <v>623.59389999999996</v>
      </c>
    </row>
    <row r="493" spans="1:18" s="100" customFormat="1" ht="25.5" hidden="1">
      <c r="A493" s="11" t="s">
        <v>440</v>
      </c>
      <c r="B493" s="12" t="s">
        <v>30</v>
      </c>
      <c r="C493" s="12" t="s">
        <v>60</v>
      </c>
      <c r="D493" s="12" t="s">
        <v>31</v>
      </c>
      <c r="E493" s="12" t="s">
        <v>441</v>
      </c>
      <c r="F493" s="12"/>
      <c r="G493" s="10">
        <f>G494+G495+G496+G497+G500+G501+G499+G498</f>
        <v>47498.5</v>
      </c>
      <c r="H493" s="10">
        <f>H494+H495+H496+H497+H500+H501+H499+H498</f>
        <v>-5311.7764999999999</v>
      </c>
      <c r="I493" s="10">
        <f>I494+I495+I496+I497+I500+I501+I499+I498</f>
        <v>-1.4155343563970746E-15</v>
      </c>
      <c r="J493" s="10">
        <f>J494+J495+J496+J497+J500+J501+J499+J498</f>
        <v>10</v>
      </c>
      <c r="K493" s="10">
        <f t="shared" ref="K493:Q493" si="238">K494+K495+K496+K497+K500+K501+K499+K498</f>
        <v>181.79999999999998</v>
      </c>
      <c r="L493" s="10">
        <f t="shared" si="238"/>
        <v>0.12350000000001771</v>
      </c>
      <c r="M493" s="10">
        <f t="shared" si="238"/>
        <v>0</v>
      </c>
      <c r="N493" s="309">
        <f t="shared" si="238"/>
        <v>0</v>
      </c>
      <c r="O493" s="310">
        <f t="shared" si="238"/>
        <v>42378.64699999999</v>
      </c>
      <c r="P493" s="277">
        <f t="shared" si="238"/>
        <v>390.17062999999825</v>
      </c>
      <c r="Q493" s="277">
        <f t="shared" si="238"/>
        <v>42768.817629999998</v>
      </c>
    </row>
    <row r="494" spans="1:18" hidden="1">
      <c r="A494" s="17" t="s">
        <v>33</v>
      </c>
      <c r="B494" s="27" t="s">
        <v>30</v>
      </c>
      <c r="C494" s="27" t="s">
        <v>60</v>
      </c>
      <c r="D494" s="27" t="s">
        <v>31</v>
      </c>
      <c r="E494" s="27" t="s">
        <v>441</v>
      </c>
      <c r="F494" s="27" t="s">
        <v>209</v>
      </c>
      <c r="G494" s="28">
        <v>34337</v>
      </c>
      <c r="H494" s="107">
        <v>-4693.8999999999996</v>
      </c>
      <c r="I494" s="108"/>
      <c r="J494" s="108"/>
      <c r="K494" s="108"/>
      <c r="L494" s="108"/>
      <c r="M494" s="108"/>
      <c r="N494" s="126"/>
      <c r="O494" s="311">
        <f t="shared" ref="O494:O559" si="239">I494+H494+G494+J494+K494+L494+M494+N494</f>
        <v>29643.1</v>
      </c>
      <c r="P494" s="287">
        <f t="shared" si="212"/>
        <v>0</v>
      </c>
      <c r="Q494" s="308">
        <v>29643.1</v>
      </c>
    </row>
    <row r="495" spans="1:18" hidden="1">
      <c r="A495" s="31" t="s">
        <v>38</v>
      </c>
      <c r="B495" s="27" t="s">
        <v>30</v>
      </c>
      <c r="C495" s="27" t="s">
        <v>60</v>
      </c>
      <c r="D495" s="27" t="s">
        <v>31</v>
      </c>
      <c r="E495" s="27" t="s">
        <v>441</v>
      </c>
      <c r="F495" s="27" t="s">
        <v>83</v>
      </c>
      <c r="G495" s="28">
        <v>1220.9000000000001</v>
      </c>
      <c r="H495" s="107">
        <v>25</v>
      </c>
      <c r="I495" s="108">
        <v>50</v>
      </c>
      <c r="J495" s="108">
        <v>3.5</v>
      </c>
      <c r="K495" s="108">
        <v>10.85</v>
      </c>
      <c r="L495" s="108"/>
      <c r="M495" s="108"/>
      <c r="N495" s="126"/>
      <c r="O495" s="311">
        <f t="shared" si="239"/>
        <v>1310.25</v>
      </c>
      <c r="P495" s="287">
        <f t="shared" si="212"/>
        <v>-313.39705000000004</v>
      </c>
      <c r="Q495" s="308">
        <v>996.85294999999996</v>
      </c>
    </row>
    <row r="496" spans="1:18" ht="25.5" hidden="1">
      <c r="A496" s="31" t="s">
        <v>44</v>
      </c>
      <c r="B496" s="27" t="s">
        <v>30</v>
      </c>
      <c r="C496" s="27" t="s">
        <v>60</v>
      </c>
      <c r="D496" s="27" t="s">
        <v>31</v>
      </c>
      <c r="E496" s="27" t="s">
        <v>441</v>
      </c>
      <c r="F496" s="27" t="s">
        <v>45</v>
      </c>
      <c r="G496" s="28">
        <v>59.7</v>
      </c>
      <c r="H496" s="107">
        <v>70</v>
      </c>
      <c r="I496" s="108"/>
      <c r="J496" s="108"/>
      <c r="K496" s="108"/>
      <c r="L496" s="108"/>
      <c r="M496" s="108"/>
      <c r="N496" s="126"/>
      <c r="O496" s="311">
        <f t="shared" si="239"/>
        <v>129.69999999999999</v>
      </c>
      <c r="P496" s="287">
        <f t="shared" si="212"/>
        <v>59.282150000000001</v>
      </c>
      <c r="Q496" s="308">
        <v>188.98214999999999</v>
      </c>
    </row>
    <row r="497" spans="1:17" hidden="1">
      <c r="A497" s="31" t="s">
        <v>46</v>
      </c>
      <c r="B497" s="27" t="s">
        <v>30</v>
      </c>
      <c r="C497" s="27" t="s">
        <v>60</v>
      </c>
      <c r="D497" s="27" t="s">
        <v>31</v>
      </c>
      <c r="E497" s="27" t="s">
        <v>441</v>
      </c>
      <c r="F497" s="27" t="s">
        <v>47</v>
      </c>
      <c r="G497" s="28">
        <v>8936.2000000000007</v>
      </c>
      <c r="H497" s="107">
        <f>-2000+82.1235+1205</f>
        <v>-712.87650000000008</v>
      </c>
      <c r="I497" s="108">
        <f>-0.1-50</f>
        <v>-50.1</v>
      </c>
      <c r="J497" s="108">
        <v>6.5</v>
      </c>
      <c r="K497" s="108">
        <f>-12+170.95</f>
        <v>158.94999999999999</v>
      </c>
      <c r="L497" s="126">
        <f>-11.7+147.3+40.9-188.0765</f>
        <v>-11.576499999999982</v>
      </c>
      <c r="M497" s="126"/>
      <c r="N497" s="126"/>
      <c r="O497" s="311">
        <f t="shared" si="239"/>
        <v>8327.0970000000016</v>
      </c>
      <c r="P497" s="287">
        <f t="shared" si="212"/>
        <v>604.61533999999847</v>
      </c>
      <c r="Q497" s="308">
        <v>8931.71234</v>
      </c>
    </row>
    <row r="498" spans="1:17" ht="38.25" hidden="1">
      <c r="A498" s="122" t="s">
        <v>386</v>
      </c>
      <c r="B498" s="27" t="s">
        <v>30</v>
      </c>
      <c r="C498" s="27" t="s">
        <v>60</v>
      </c>
      <c r="D498" s="27" t="s">
        <v>31</v>
      </c>
      <c r="E498" s="27" t="s">
        <v>441</v>
      </c>
      <c r="F498" s="27" t="s">
        <v>99</v>
      </c>
      <c r="G498" s="28"/>
      <c r="H498" s="107">
        <v>1770.7</v>
      </c>
      <c r="I498" s="108"/>
      <c r="J498" s="108"/>
      <c r="K498" s="108"/>
      <c r="L498" s="108"/>
      <c r="M498" s="108"/>
      <c r="N498" s="126"/>
      <c r="O498" s="311">
        <f t="shared" si="239"/>
        <v>1770.7</v>
      </c>
      <c r="P498" s="287">
        <f t="shared" ref="P498:P562" si="240">Q498-O498</f>
        <v>0</v>
      </c>
      <c r="Q498" s="308">
        <v>1770.7</v>
      </c>
    </row>
    <row r="499" spans="1:17" hidden="1">
      <c r="A499" s="17" t="s">
        <v>92</v>
      </c>
      <c r="B499" s="27" t="s">
        <v>30</v>
      </c>
      <c r="C499" s="27" t="s">
        <v>60</v>
      </c>
      <c r="D499" s="27" t="s">
        <v>31</v>
      </c>
      <c r="E499" s="27" t="s">
        <v>441</v>
      </c>
      <c r="F499" s="27" t="s">
        <v>93</v>
      </c>
      <c r="G499" s="28">
        <v>1770.7</v>
      </c>
      <c r="H499" s="107">
        <v>-1770.7</v>
      </c>
      <c r="I499" s="108"/>
      <c r="J499" s="108"/>
      <c r="K499" s="108"/>
      <c r="L499" s="108"/>
      <c r="M499" s="108"/>
      <c r="N499" s="126"/>
      <c r="O499" s="311">
        <f t="shared" si="239"/>
        <v>0</v>
      </c>
      <c r="P499" s="287">
        <f t="shared" si="240"/>
        <v>0</v>
      </c>
      <c r="Q499" s="308"/>
    </row>
    <row r="500" spans="1:17" hidden="1">
      <c r="A500" s="33" t="s">
        <v>48</v>
      </c>
      <c r="B500" s="27" t="s">
        <v>30</v>
      </c>
      <c r="C500" s="27" t="s">
        <v>60</v>
      </c>
      <c r="D500" s="27" t="s">
        <v>31</v>
      </c>
      <c r="E500" s="27" t="s">
        <v>441</v>
      </c>
      <c r="F500" s="27" t="s">
        <v>49</v>
      </c>
      <c r="G500" s="28">
        <v>1172</v>
      </c>
      <c r="H500" s="107">
        <f>-0.1-4.019</f>
        <v>-4.1189999999999998</v>
      </c>
      <c r="I500" s="108"/>
      <c r="J500" s="108"/>
      <c r="K500" s="108">
        <v>12</v>
      </c>
      <c r="L500" s="108">
        <v>11.7</v>
      </c>
      <c r="M500" s="108"/>
      <c r="N500" s="126"/>
      <c r="O500" s="311">
        <f t="shared" si="239"/>
        <v>1191.5810000000001</v>
      </c>
      <c r="P500" s="287">
        <f t="shared" si="240"/>
        <v>27.832929999999806</v>
      </c>
      <c r="Q500" s="308">
        <v>1219.4139299999999</v>
      </c>
    </row>
    <row r="501" spans="1:17" hidden="1">
      <c r="A501" s="33" t="s">
        <v>50</v>
      </c>
      <c r="B501" s="27" t="s">
        <v>30</v>
      </c>
      <c r="C501" s="27" t="s">
        <v>60</v>
      </c>
      <c r="D501" s="27" t="s">
        <v>31</v>
      </c>
      <c r="E501" s="27" t="s">
        <v>441</v>
      </c>
      <c r="F501" s="27" t="s">
        <v>51</v>
      </c>
      <c r="G501" s="28">
        <v>2</v>
      </c>
      <c r="H501" s="107">
        <f>0.1+4.019</f>
        <v>4.1189999999999998</v>
      </c>
      <c r="I501" s="108">
        <v>0.1</v>
      </c>
      <c r="J501" s="108"/>
      <c r="K501" s="108"/>
      <c r="L501" s="108"/>
      <c r="M501" s="108"/>
      <c r="N501" s="126"/>
      <c r="O501" s="311">
        <f t="shared" si="239"/>
        <v>6.2189999999999994</v>
      </c>
      <c r="P501" s="287">
        <f t="shared" si="240"/>
        <v>11.837260000000002</v>
      </c>
      <c r="Q501" s="308">
        <v>18.056260000000002</v>
      </c>
    </row>
    <row r="502" spans="1:17" s="23" customFormat="1" ht="38.25" hidden="1">
      <c r="A502" s="20" t="s">
        <v>442</v>
      </c>
      <c r="B502" s="21" t="s">
        <v>30</v>
      </c>
      <c r="C502" s="21" t="s">
        <v>60</v>
      </c>
      <c r="D502" s="21" t="s">
        <v>31</v>
      </c>
      <c r="E502" s="21" t="s">
        <v>443</v>
      </c>
      <c r="F502" s="21"/>
      <c r="G502" s="10">
        <f>G506+G503+G507+G504</f>
        <v>5150</v>
      </c>
      <c r="H502" s="10">
        <f>H506+H503+H507+H504</f>
        <v>1543.8999999999999</v>
      </c>
      <c r="I502" s="10">
        <f>I506+I503+I507+I504</f>
        <v>0</v>
      </c>
      <c r="J502" s="10">
        <f>J506+J503+J507+J504</f>
        <v>0</v>
      </c>
      <c r="K502" s="10">
        <f t="shared" ref="K502:M502" si="241">K506+K503+K507+K504</f>
        <v>0</v>
      </c>
      <c r="L502" s="10">
        <f t="shared" si="241"/>
        <v>0</v>
      </c>
      <c r="M502" s="10">
        <f t="shared" si="241"/>
        <v>0</v>
      </c>
      <c r="N502" s="309">
        <f>N506+N503+N507+N504+N505</f>
        <v>0</v>
      </c>
      <c r="O502" s="309">
        <f t="shared" ref="O502:Q502" si="242">O506+O503+O507+O504+O505</f>
        <v>6693.9</v>
      </c>
      <c r="P502" s="10">
        <f t="shared" si="242"/>
        <v>2.8776980798284058E-13</v>
      </c>
      <c r="Q502" s="10">
        <f t="shared" si="242"/>
        <v>6693.9</v>
      </c>
    </row>
    <row r="503" spans="1:17" hidden="1">
      <c r="A503" s="17" t="s">
        <v>33</v>
      </c>
      <c r="B503" s="27" t="s">
        <v>30</v>
      </c>
      <c r="C503" s="27" t="s">
        <v>60</v>
      </c>
      <c r="D503" s="27" t="s">
        <v>31</v>
      </c>
      <c r="E503" s="27" t="s">
        <v>443</v>
      </c>
      <c r="F503" s="27" t="s">
        <v>209</v>
      </c>
      <c r="G503" s="19"/>
      <c r="H503" s="19">
        <f>4693.9-3520.5</f>
        <v>1173.3999999999996</v>
      </c>
      <c r="I503" s="298"/>
      <c r="J503" s="298"/>
      <c r="K503" s="298"/>
      <c r="L503" s="298"/>
      <c r="M503" s="298"/>
      <c r="N503" s="311"/>
      <c r="O503" s="311">
        <f t="shared" si="239"/>
        <v>1173.3999999999996</v>
      </c>
      <c r="P503" s="287">
        <f t="shared" si="240"/>
        <v>-42.805939999999737</v>
      </c>
      <c r="Q503" s="308">
        <v>1130.5940599999999</v>
      </c>
    </row>
    <row r="504" spans="1:17" hidden="1">
      <c r="A504" s="31" t="s">
        <v>38</v>
      </c>
      <c r="B504" s="27" t="s">
        <v>30</v>
      </c>
      <c r="C504" s="27" t="s">
        <v>60</v>
      </c>
      <c r="D504" s="27" t="s">
        <v>31</v>
      </c>
      <c r="E504" s="27" t="s">
        <v>443</v>
      </c>
      <c r="F504" s="27" t="s">
        <v>83</v>
      </c>
      <c r="G504" s="19"/>
      <c r="H504" s="19">
        <v>2.4500000000000002</v>
      </c>
      <c r="I504" s="298"/>
      <c r="J504" s="298"/>
      <c r="K504" s="298"/>
      <c r="L504" s="298"/>
      <c r="M504" s="298"/>
      <c r="N504" s="311"/>
      <c r="O504" s="311">
        <f t="shared" si="239"/>
        <v>2.4500000000000002</v>
      </c>
      <c r="P504" s="287">
        <f t="shared" si="240"/>
        <v>-0.35000000000000009</v>
      </c>
      <c r="Q504" s="308">
        <v>2.1</v>
      </c>
    </row>
    <row r="505" spans="1:17" hidden="1">
      <c r="A505" s="31"/>
      <c r="B505" s="27" t="s">
        <v>30</v>
      </c>
      <c r="C505" s="27" t="s">
        <v>60</v>
      </c>
      <c r="D505" s="27" t="s">
        <v>31</v>
      </c>
      <c r="E505" s="27" t="s">
        <v>443</v>
      </c>
      <c r="F505" s="27" t="s">
        <v>45</v>
      </c>
      <c r="G505" s="19"/>
      <c r="H505" s="19"/>
      <c r="I505" s="298"/>
      <c r="J505" s="298"/>
      <c r="K505" s="298"/>
      <c r="L505" s="298"/>
      <c r="M505" s="298"/>
      <c r="N505" s="311"/>
      <c r="O505" s="311"/>
      <c r="P505" s="287">
        <v>24.98</v>
      </c>
      <c r="Q505" s="308">
        <v>24.98</v>
      </c>
    </row>
    <row r="506" spans="1:17" hidden="1">
      <c r="A506" s="31" t="s">
        <v>46</v>
      </c>
      <c r="B506" s="27" t="s">
        <v>30</v>
      </c>
      <c r="C506" s="27" t="s">
        <v>60</v>
      </c>
      <c r="D506" s="27" t="s">
        <v>31</v>
      </c>
      <c r="E506" s="27" t="s">
        <v>443</v>
      </c>
      <c r="F506" s="27" t="s">
        <v>47</v>
      </c>
      <c r="G506" s="28">
        <v>5150</v>
      </c>
      <c r="H506" s="107">
        <f>-3150-1495-2.45</f>
        <v>-4647.45</v>
      </c>
      <c r="I506" s="108"/>
      <c r="J506" s="108"/>
      <c r="K506" s="108"/>
      <c r="L506" s="108"/>
      <c r="M506" s="108"/>
      <c r="N506" s="126"/>
      <c r="O506" s="311">
        <f t="shared" si="239"/>
        <v>502.55000000000018</v>
      </c>
      <c r="P506" s="287">
        <f t="shared" si="240"/>
        <v>-24.630000000000166</v>
      </c>
      <c r="Q506" s="308">
        <v>477.92</v>
      </c>
    </row>
    <row r="507" spans="1:17" s="23" customFormat="1" ht="38.25" hidden="1">
      <c r="A507" s="122" t="s">
        <v>386</v>
      </c>
      <c r="B507" s="27" t="s">
        <v>30</v>
      </c>
      <c r="C507" s="27" t="s">
        <v>60</v>
      </c>
      <c r="D507" s="27" t="s">
        <v>31</v>
      </c>
      <c r="E507" s="27" t="s">
        <v>443</v>
      </c>
      <c r="F507" s="27" t="s">
        <v>99</v>
      </c>
      <c r="G507" s="28"/>
      <c r="H507" s="107">
        <v>5015.5</v>
      </c>
      <c r="I507" s="108"/>
      <c r="J507" s="108"/>
      <c r="K507" s="108"/>
      <c r="L507" s="108"/>
      <c r="M507" s="108"/>
      <c r="N507" s="126"/>
      <c r="O507" s="311">
        <f t="shared" si="239"/>
        <v>5015.5</v>
      </c>
      <c r="P507" s="287">
        <f t="shared" si="240"/>
        <v>42.805940000000192</v>
      </c>
      <c r="Q507" s="308">
        <v>5058.3059400000002</v>
      </c>
    </row>
    <row r="508" spans="1:17" ht="25.5" hidden="1">
      <c r="A508" s="20" t="s">
        <v>444</v>
      </c>
      <c r="B508" s="21" t="s">
        <v>30</v>
      </c>
      <c r="C508" s="21" t="s">
        <v>60</v>
      </c>
      <c r="D508" s="21" t="s">
        <v>31</v>
      </c>
      <c r="E508" s="21" t="s">
        <v>445</v>
      </c>
      <c r="F508" s="21"/>
      <c r="G508" s="10">
        <f>G509</f>
        <v>100</v>
      </c>
      <c r="H508" s="10">
        <f>H509</f>
        <v>0</v>
      </c>
      <c r="I508" s="10">
        <f>I509</f>
        <v>0</v>
      </c>
      <c r="J508" s="10">
        <f>J509</f>
        <v>0</v>
      </c>
      <c r="K508" s="10">
        <f t="shared" ref="K508:Q508" si="243">K509</f>
        <v>0</v>
      </c>
      <c r="L508" s="10">
        <f t="shared" si="243"/>
        <v>0</v>
      </c>
      <c r="M508" s="10">
        <f t="shared" si="243"/>
        <v>0</v>
      </c>
      <c r="N508" s="309">
        <f t="shared" si="243"/>
        <v>0</v>
      </c>
      <c r="O508" s="310">
        <f t="shared" si="243"/>
        <v>100</v>
      </c>
      <c r="P508" s="277">
        <f t="shared" si="243"/>
        <v>100</v>
      </c>
      <c r="Q508" s="277">
        <f t="shared" si="243"/>
        <v>200</v>
      </c>
    </row>
    <row r="509" spans="1:17" s="23" customFormat="1" hidden="1">
      <c r="A509" s="31" t="s">
        <v>46</v>
      </c>
      <c r="B509" s="27" t="s">
        <v>30</v>
      </c>
      <c r="C509" s="27" t="s">
        <v>60</v>
      </c>
      <c r="D509" s="27" t="s">
        <v>31</v>
      </c>
      <c r="E509" s="27" t="s">
        <v>445</v>
      </c>
      <c r="F509" s="27" t="s">
        <v>47</v>
      </c>
      <c r="G509" s="28">
        <v>100</v>
      </c>
      <c r="H509" s="29"/>
      <c r="I509" s="30"/>
      <c r="J509" s="30"/>
      <c r="K509" s="30"/>
      <c r="L509" s="30"/>
      <c r="M509" s="30"/>
      <c r="N509" s="126"/>
      <c r="O509" s="311">
        <f t="shared" si="239"/>
        <v>100</v>
      </c>
      <c r="P509" s="287">
        <f t="shared" si="240"/>
        <v>100</v>
      </c>
      <c r="Q509" s="308">
        <v>200</v>
      </c>
    </row>
    <row r="510" spans="1:17" hidden="1">
      <c r="A510" s="20" t="s">
        <v>446</v>
      </c>
      <c r="B510" s="21" t="s">
        <v>30</v>
      </c>
      <c r="C510" s="21" t="s">
        <v>60</v>
      </c>
      <c r="D510" s="21" t="s">
        <v>31</v>
      </c>
      <c r="E510" s="21" t="s">
        <v>447</v>
      </c>
      <c r="F510" s="21"/>
      <c r="G510" s="10">
        <f>G511</f>
        <v>250</v>
      </c>
      <c r="H510" s="10">
        <f>H511</f>
        <v>0</v>
      </c>
      <c r="I510" s="10">
        <f>I511</f>
        <v>0</v>
      </c>
      <c r="J510" s="10">
        <f>J511</f>
        <v>0</v>
      </c>
      <c r="K510" s="10">
        <f t="shared" ref="K510:Q510" si="244">K511</f>
        <v>0</v>
      </c>
      <c r="L510" s="10">
        <f t="shared" si="244"/>
        <v>0</v>
      </c>
      <c r="M510" s="10">
        <f t="shared" si="244"/>
        <v>0</v>
      </c>
      <c r="N510" s="309">
        <f t="shared" si="244"/>
        <v>0</v>
      </c>
      <c r="O510" s="310">
        <f t="shared" si="244"/>
        <v>250</v>
      </c>
      <c r="P510" s="277">
        <f t="shared" si="244"/>
        <v>0</v>
      </c>
      <c r="Q510" s="277">
        <f t="shared" si="244"/>
        <v>250</v>
      </c>
    </row>
    <row r="511" spans="1:17" s="23" customFormat="1" hidden="1">
      <c r="A511" s="31" t="s">
        <v>46</v>
      </c>
      <c r="B511" s="27" t="s">
        <v>30</v>
      </c>
      <c r="C511" s="27" t="s">
        <v>60</v>
      </c>
      <c r="D511" s="27" t="s">
        <v>31</v>
      </c>
      <c r="E511" s="27" t="s">
        <v>447</v>
      </c>
      <c r="F511" s="27" t="s">
        <v>47</v>
      </c>
      <c r="G511" s="28">
        <v>250</v>
      </c>
      <c r="H511" s="29"/>
      <c r="I511" s="30"/>
      <c r="J511" s="30"/>
      <c r="K511" s="30"/>
      <c r="L511" s="30"/>
      <c r="M511" s="30"/>
      <c r="N511" s="126"/>
      <c r="O511" s="311">
        <f t="shared" si="239"/>
        <v>250</v>
      </c>
      <c r="P511" s="287">
        <f t="shared" si="240"/>
        <v>0</v>
      </c>
      <c r="Q511" s="308">
        <v>250</v>
      </c>
    </row>
    <row r="512" spans="1:17" ht="25.5" hidden="1">
      <c r="A512" s="20" t="s">
        <v>448</v>
      </c>
      <c r="B512" s="21" t="s">
        <v>30</v>
      </c>
      <c r="C512" s="21" t="s">
        <v>60</v>
      </c>
      <c r="D512" s="21" t="s">
        <v>31</v>
      </c>
      <c r="E512" s="21" t="s">
        <v>449</v>
      </c>
      <c r="F512" s="21"/>
      <c r="G512" s="10">
        <f>G513</f>
        <v>200</v>
      </c>
      <c r="H512" s="10">
        <f>H513</f>
        <v>0</v>
      </c>
      <c r="I512" s="10">
        <f>I513</f>
        <v>0</v>
      </c>
      <c r="J512" s="10">
        <f>J513</f>
        <v>0</v>
      </c>
      <c r="K512" s="10">
        <f t="shared" ref="K512:Q512" si="245">K513</f>
        <v>0</v>
      </c>
      <c r="L512" s="10">
        <f t="shared" si="245"/>
        <v>0</v>
      </c>
      <c r="M512" s="10">
        <f t="shared" si="245"/>
        <v>0</v>
      </c>
      <c r="N512" s="309">
        <f t="shared" si="245"/>
        <v>0</v>
      </c>
      <c r="O512" s="310">
        <f t="shared" si="245"/>
        <v>200</v>
      </c>
      <c r="P512" s="277">
        <f t="shared" si="245"/>
        <v>-100</v>
      </c>
      <c r="Q512" s="277">
        <f t="shared" si="245"/>
        <v>100</v>
      </c>
    </row>
    <row r="513" spans="1:17" s="23" customFormat="1" hidden="1">
      <c r="A513" s="31" t="s">
        <v>46</v>
      </c>
      <c r="B513" s="27" t="s">
        <v>30</v>
      </c>
      <c r="C513" s="27" t="s">
        <v>60</v>
      </c>
      <c r="D513" s="27" t="s">
        <v>31</v>
      </c>
      <c r="E513" s="27" t="s">
        <v>449</v>
      </c>
      <c r="F513" s="27" t="s">
        <v>47</v>
      </c>
      <c r="G513" s="28">
        <v>200</v>
      </c>
      <c r="H513" s="29"/>
      <c r="I513" s="30"/>
      <c r="J513" s="30"/>
      <c r="K513" s="30"/>
      <c r="L513" s="30"/>
      <c r="M513" s="30"/>
      <c r="N513" s="126"/>
      <c r="O513" s="311">
        <f t="shared" si="239"/>
        <v>200</v>
      </c>
      <c r="P513" s="287">
        <f t="shared" si="240"/>
        <v>-100</v>
      </c>
      <c r="Q513" s="308">
        <v>100</v>
      </c>
    </row>
    <row r="514" spans="1:17" s="23" customFormat="1" ht="25.5" hidden="1">
      <c r="A514" s="20" t="s">
        <v>450</v>
      </c>
      <c r="B514" s="21" t="s">
        <v>30</v>
      </c>
      <c r="C514" s="21" t="s">
        <v>60</v>
      </c>
      <c r="D514" s="21" t="s">
        <v>31</v>
      </c>
      <c r="E514" s="21" t="s">
        <v>451</v>
      </c>
      <c r="F514" s="21"/>
      <c r="G514" s="10">
        <f>G516+G515</f>
        <v>3100</v>
      </c>
      <c r="H514" s="10">
        <f>H516+H515</f>
        <v>0</v>
      </c>
      <c r="I514" s="10">
        <f>I516+I515</f>
        <v>61.335999999999999</v>
      </c>
      <c r="J514" s="10">
        <f>J516+J515</f>
        <v>0</v>
      </c>
      <c r="K514" s="10">
        <f t="shared" ref="K514:Q514" si="246">K516+K515</f>
        <v>0</v>
      </c>
      <c r="L514" s="10">
        <f t="shared" si="246"/>
        <v>0</v>
      </c>
      <c r="M514" s="10">
        <f t="shared" si="246"/>
        <v>0</v>
      </c>
      <c r="N514" s="309">
        <f t="shared" si="246"/>
        <v>0</v>
      </c>
      <c r="O514" s="310">
        <f t="shared" si="246"/>
        <v>3161.3360000000002</v>
      </c>
      <c r="P514" s="277">
        <f t="shared" si="246"/>
        <v>0</v>
      </c>
      <c r="Q514" s="277">
        <f t="shared" si="246"/>
        <v>3161.3360000000002</v>
      </c>
    </row>
    <row r="515" spans="1:17" hidden="1">
      <c r="A515" s="31" t="s">
        <v>38</v>
      </c>
      <c r="B515" s="27" t="s">
        <v>30</v>
      </c>
      <c r="C515" s="27" t="s">
        <v>60</v>
      </c>
      <c r="D515" s="27" t="s">
        <v>31</v>
      </c>
      <c r="E515" s="27" t="s">
        <v>451</v>
      </c>
      <c r="F515" s="27" t="s">
        <v>83</v>
      </c>
      <c r="G515" s="19"/>
      <c r="H515" s="19">
        <v>49.7</v>
      </c>
      <c r="I515" s="298">
        <v>18.2</v>
      </c>
      <c r="J515" s="298"/>
      <c r="K515" s="298"/>
      <c r="L515" s="298"/>
      <c r="M515" s="298"/>
      <c r="N515" s="311"/>
      <c r="O515" s="311">
        <f t="shared" si="239"/>
        <v>67.900000000000006</v>
      </c>
      <c r="P515" s="287">
        <f t="shared" si="240"/>
        <v>6</v>
      </c>
      <c r="Q515" s="312">
        <v>73.900000000000006</v>
      </c>
    </row>
    <row r="516" spans="1:17" s="23" customFormat="1" hidden="1">
      <c r="A516" s="31" t="s">
        <v>46</v>
      </c>
      <c r="B516" s="27" t="s">
        <v>30</v>
      </c>
      <c r="C516" s="27" t="s">
        <v>60</v>
      </c>
      <c r="D516" s="27" t="s">
        <v>31</v>
      </c>
      <c r="E516" s="27" t="s">
        <v>451</v>
      </c>
      <c r="F516" s="27" t="s">
        <v>47</v>
      </c>
      <c r="G516" s="28">
        <v>3100</v>
      </c>
      <c r="H516" s="29">
        <v>-49.7</v>
      </c>
      <c r="I516" s="30">
        <f>31.336-18.2+30</f>
        <v>43.135999999999996</v>
      </c>
      <c r="J516" s="30"/>
      <c r="K516" s="30"/>
      <c r="L516" s="30"/>
      <c r="M516" s="30"/>
      <c r="N516" s="126"/>
      <c r="O516" s="311">
        <f t="shared" si="239"/>
        <v>3093.4360000000001</v>
      </c>
      <c r="P516" s="287">
        <f t="shared" si="240"/>
        <v>-6</v>
      </c>
      <c r="Q516" s="308">
        <v>3087.4360000000001</v>
      </c>
    </row>
    <row r="517" spans="1:17" ht="25.5" hidden="1">
      <c r="A517" s="20" t="s">
        <v>452</v>
      </c>
      <c r="B517" s="21" t="s">
        <v>30</v>
      </c>
      <c r="C517" s="21" t="s">
        <v>60</v>
      </c>
      <c r="D517" s="21" t="s">
        <v>31</v>
      </c>
      <c r="E517" s="21" t="s">
        <v>453</v>
      </c>
      <c r="F517" s="21"/>
      <c r="G517" s="10">
        <f>G518</f>
        <v>1950</v>
      </c>
      <c r="H517" s="10">
        <f>H518</f>
        <v>304.2</v>
      </c>
      <c r="I517" s="10">
        <f>I518</f>
        <v>0</v>
      </c>
      <c r="J517" s="10">
        <f>J518</f>
        <v>0</v>
      </c>
      <c r="K517" s="10">
        <f t="shared" ref="K517:Q517" si="247">K518</f>
        <v>330</v>
      </c>
      <c r="L517" s="10">
        <f t="shared" si="247"/>
        <v>0</v>
      </c>
      <c r="M517" s="10">
        <f t="shared" si="247"/>
        <v>0</v>
      </c>
      <c r="N517" s="309">
        <f t="shared" si="247"/>
        <v>0</v>
      </c>
      <c r="O517" s="310">
        <f t="shared" si="247"/>
        <v>2584.1999999999998</v>
      </c>
      <c r="P517" s="277">
        <f t="shared" si="247"/>
        <v>0</v>
      </c>
      <c r="Q517" s="277">
        <f t="shared" si="247"/>
        <v>2584.1999999999998</v>
      </c>
    </row>
    <row r="518" spans="1:17" s="23" customFormat="1" hidden="1">
      <c r="A518" s="31" t="s">
        <v>46</v>
      </c>
      <c r="B518" s="27" t="s">
        <v>30</v>
      </c>
      <c r="C518" s="27" t="s">
        <v>60</v>
      </c>
      <c r="D518" s="27" t="s">
        <v>31</v>
      </c>
      <c r="E518" s="27" t="s">
        <v>453</v>
      </c>
      <c r="F518" s="27" t="s">
        <v>47</v>
      </c>
      <c r="G518" s="28">
        <v>1950</v>
      </c>
      <c r="H518" s="107">
        <v>304.2</v>
      </c>
      <c r="I518" s="108"/>
      <c r="J518" s="108"/>
      <c r="K518" s="108">
        <v>330</v>
      </c>
      <c r="L518" s="108"/>
      <c r="M518" s="108"/>
      <c r="N518" s="126"/>
      <c r="O518" s="311">
        <f t="shared" si="239"/>
        <v>2584.1999999999998</v>
      </c>
      <c r="P518" s="287">
        <f t="shared" si="240"/>
        <v>0</v>
      </c>
      <c r="Q518" s="308">
        <v>2584.1999999999998</v>
      </c>
    </row>
    <row r="519" spans="1:17" ht="25.5" hidden="1">
      <c r="A519" s="20" t="s">
        <v>454</v>
      </c>
      <c r="B519" s="21" t="s">
        <v>30</v>
      </c>
      <c r="C519" s="21" t="s">
        <v>60</v>
      </c>
      <c r="D519" s="21" t="s">
        <v>31</v>
      </c>
      <c r="E519" s="21" t="s">
        <v>455</v>
      </c>
      <c r="F519" s="21"/>
      <c r="G519" s="10">
        <f>G520</f>
        <v>2000</v>
      </c>
      <c r="H519" s="10">
        <f>H520</f>
        <v>0</v>
      </c>
      <c r="I519" s="10">
        <f>I520</f>
        <v>0</v>
      </c>
      <c r="J519" s="10">
        <f>J520</f>
        <v>-650</v>
      </c>
      <c r="K519" s="10">
        <f t="shared" ref="K519:Q519" si="248">K520</f>
        <v>0</v>
      </c>
      <c r="L519" s="10">
        <f t="shared" si="248"/>
        <v>188.07650000000001</v>
      </c>
      <c r="M519" s="10">
        <f t="shared" si="248"/>
        <v>0</v>
      </c>
      <c r="N519" s="309">
        <f t="shared" si="248"/>
        <v>0</v>
      </c>
      <c r="O519" s="310">
        <f t="shared" si="248"/>
        <v>1538.0765000000001</v>
      </c>
      <c r="P519" s="277">
        <f t="shared" si="248"/>
        <v>0</v>
      </c>
      <c r="Q519" s="277">
        <f t="shared" si="248"/>
        <v>1538.0764999999999</v>
      </c>
    </row>
    <row r="520" spans="1:17" s="23" customFormat="1" ht="66" hidden="1" customHeight="1">
      <c r="A520" s="31" t="s">
        <v>46</v>
      </c>
      <c r="B520" s="27" t="s">
        <v>30</v>
      </c>
      <c r="C520" s="27" t="s">
        <v>60</v>
      </c>
      <c r="D520" s="27" t="s">
        <v>31</v>
      </c>
      <c r="E520" s="27" t="s">
        <v>455</v>
      </c>
      <c r="F520" s="27" t="s">
        <v>47</v>
      </c>
      <c r="G520" s="28">
        <v>2000</v>
      </c>
      <c r="H520" s="29"/>
      <c r="I520" s="30"/>
      <c r="J520" s="30">
        <v>-650</v>
      </c>
      <c r="K520" s="30"/>
      <c r="L520" s="126">
        <v>188.07650000000001</v>
      </c>
      <c r="M520" s="126"/>
      <c r="N520" s="126"/>
      <c r="O520" s="311">
        <f t="shared" si="239"/>
        <v>1538.0765000000001</v>
      </c>
      <c r="P520" s="287">
        <f t="shared" si="240"/>
        <v>0</v>
      </c>
      <c r="Q520" s="308">
        <v>1538.0764999999999</v>
      </c>
    </row>
    <row r="521" spans="1:17" ht="38.25" hidden="1">
      <c r="A521" s="20" t="s">
        <v>456</v>
      </c>
      <c r="B521" s="21" t="s">
        <v>30</v>
      </c>
      <c r="C521" s="21" t="s">
        <v>60</v>
      </c>
      <c r="D521" s="21" t="s">
        <v>31</v>
      </c>
      <c r="E521" s="21" t="s">
        <v>457</v>
      </c>
      <c r="F521" s="21"/>
      <c r="G521" s="10">
        <f>G522</f>
        <v>150</v>
      </c>
      <c r="H521" s="10">
        <f>H522</f>
        <v>0</v>
      </c>
      <c r="I521" s="10">
        <f>I522</f>
        <v>0</v>
      </c>
      <c r="J521" s="10">
        <f>J522</f>
        <v>0</v>
      </c>
      <c r="K521" s="10">
        <f t="shared" ref="K521:Q521" si="249">K522</f>
        <v>0</v>
      </c>
      <c r="L521" s="10">
        <f t="shared" si="249"/>
        <v>0</v>
      </c>
      <c r="M521" s="10">
        <f t="shared" si="249"/>
        <v>0</v>
      </c>
      <c r="N521" s="309">
        <f t="shared" si="249"/>
        <v>0</v>
      </c>
      <c r="O521" s="310">
        <f t="shared" si="249"/>
        <v>150</v>
      </c>
      <c r="P521" s="277">
        <f t="shared" si="249"/>
        <v>0</v>
      </c>
      <c r="Q521" s="277">
        <f t="shared" si="249"/>
        <v>150</v>
      </c>
    </row>
    <row r="522" spans="1:17" s="23" customFormat="1" ht="39.75" hidden="1" customHeight="1">
      <c r="A522" s="17" t="s">
        <v>92</v>
      </c>
      <c r="B522" s="27" t="s">
        <v>30</v>
      </c>
      <c r="C522" s="27" t="s">
        <v>60</v>
      </c>
      <c r="D522" s="27" t="s">
        <v>31</v>
      </c>
      <c r="E522" s="27" t="s">
        <v>457</v>
      </c>
      <c r="F522" s="27" t="s">
        <v>93</v>
      </c>
      <c r="G522" s="28">
        <v>150</v>
      </c>
      <c r="H522" s="29"/>
      <c r="I522" s="30"/>
      <c r="J522" s="30"/>
      <c r="K522" s="30"/>
      <c r="L522" s="30"/>
      <c r="M522" s="30"/>
      <c r="N522" s="126"/>
      <c r="O522" s="311">
        <f t="shared" si="239"/>
        <v>150</v>
      </c>
      <c r="P522" s="287">
        <f t="shared" si="240"/>
        <v>0</v>
      </c>
      <c r="Q522" s="308">
        <v>150</v>
      </c>
    </row>
    <row r="523" spans="1:17" ht="38.25" hidden="1">
      <c r="A523" s="20" t="s">
        <v>458</v>
      </c>
      <c r="B523" s="21" t="s">
        <v>30</v>
      </c>
      <c r="C523" s="21" t="s">
        <v>60</v>
      </c>
      <c r="D523" s="21" t="s">
        <v>31</v>
      </c>
      <c r="E523" s="21" t="s">
        <v>459</v>
      </c>
      <c r="F523" s="21"/>
      <c r="G523" s="10">
        <f>G524</f>
        <v>17112</v>
      </c>
      <c r="H523" s="10">
        <f>H524</f>
        <v>0</v>
      </c>
      <c r="I523" s="10">
        <f>I524</f>
        <v>0</v>
      </c>
      <c r="J523" s="10">
        <f>J524</f>
        <v>0</v>
      </c>
      <c r="K523" s="10">
        <f t="shared" ref="K523:Q523" si="250">K524</f>
        <v>0</v>
      </c>
      <c r="L523" s="10">
        <f t="shared" si="250"/>
        <v>-12767.3</v>
      </c>
      <c r="M523" s="10">
        <f t="shared" si="250"/>
        <v>-2140.3000000000002</v>
      </c>
      <c r="N523" s="309">
        <f t="shared" si="250"/>
        <v>0</v>
      </c>
      <c r="O523" s="310">
        <f t="shared" si="250"/>
        <v>2204.4000000000005</v>
      </c>
      <c r="P523" s="277">
        <f t="shared" si="250"/>
        <v>0</v>
      </c>
      <c r="Q523" s="277">
        <f t="shared" si="250"/>
        <v>2204.4</v>
      </c>
    </row>
    <row r="524" spans="1:17" s="23" customFormat="1" ht="56.25" hidden="1" customHeight="1">
      <c r="A524" s="17" t="s">
        <v>92</v>
      </c>
      <c r="B524" s="27" t="s">
        <v>30</v>
      </c>
      <c r="C524" s="27" t="s">
        <v>60</v>
      </c>
      <c r="D524" s="27" t="s">
        <v>31</v>
      </c>
      <c r="E524" s="27" t="s">
        <v>459</v>
      </c>
      <c r="F524" s="27" t="s">
        <v>93</v>
      </c>
      <c r="G524" s="28">
        <v>17112</v>
      </c>
      <c r="H524" s="29"/>
      <c r="I524" s="30"/>
      <c r="J524" s="30"/>
      <c r="K524" s="30"/>
      <c r="L524" s="30">
        <f>-11532.3-235-500-500</f>
        <v>-12767.3</v>
      </c>
      <c r="M524" s="30">
        <v>-2140.3000000000002</v>
      </c>
      <c r="N524" s="126"/>
      <c r="O524" s="311">
        <f t="shared" si="239"/>
        <v>2204.4000000000005</v>
      </c>
      <c r="P524" s="287">
        <f t="shared" si="240"/>
        <v>0</v>
      </c>
      <c r="Q524" s="308">
        <v>2204.4</v>
      </c>
    </row>
    <row r="525" spans="1:17" ht="51" hidden="1">
      <c r="A525" s="20" t="s">
        <v>460</v>
      </c>
      <c r="B525" s="21" t="s">
        <v>30</v>
      </c>
      <c r="C525" s="21" t="s">
        <v>60</v>
      </c>
      <c r="D525" s="21" t="s">
        <v>31</v>
      </c>
      <c r="E525" s="21" t="s">
        <v>461</v>
      </c>
      <c r="F525" s="21"/>
      <c r="G525" s="10">
        <f>G526</f>
        <v>90</v>
      </c>
      <c r="H525" s="10">
        <f>H526</f>
        <v>0</v>
      </c>
      <c r="I525" s="10">
        <f>I526</f>
        <v>0</v>
      </c>
      <c r="J525" s="10">
        <f>J526</f>
        <v>0</v>
      </c>
      <c r="K525" s="10">
        <f t="shared" ref="K525:Q525" si="251">K526</f>
        <v>0</v>
      </c>
      <c r="L525" s="10">
        <f t="shared" si="251"/>
        <v>0</v>
      </c>
      <c r="M525" s="10">
        <f t="shared" si="251"/>
        <v>0</v>
      </c>
      <c r="N525" s="309">
        <f t="shared" si="251"/>
        <v>0</v>
      </c>
      <c r="O525" s="310">
        <f t="shared" si="251"/>
        <v>90</v>
      </c>
      <c r="P525" s="277">
        <f t="shared" si="251"/>
        <v>0</v>
      </c>
      <c r="Q525" s="277">
        <f t="shared" si="251"/>
        <v>90</v>
      </c>
    </row>
    <row r="526" spans="1:17" s="23" customFormat="1" ht="26.25" hidden="1" customHeight="1">
      <c r="A526" s="17" t="s">
        <v>92</v>
      </c>
      <c r="B526" s="27" t="s">
        <v>30</v>
      </c>
      <c r="C526" s="27" t="s">
        <v>60</v>
      </c>
      <c r="D526" s="27" t="s">
        <v>31</v>
      </c>
      <c r="E526" s="27" t="s">
        <v>461</v>
      </c>
      <c r="F526" s="27" t="s">
        <v>93</v>
      </c>
      <c r="G526" s="28">
        <v>90</v>
      </c>
      <c r="H526" s="29"/>
      <c r="I526" s="30"/>
      <c r="J526" s="30"/>
      <c r="K526" s="30"/>
      <c r="L526" s="30"/>
      <c r="M526" s="30"/>
      <c r="N526" s="126"/>
      <c r="O526" s="311">
        <f t="shared" si="239"/>
        <v>90</v>
      </c>
      <c r="P526" s="287">
        <f t="shared" si="240"/>
        <v>0</v>
      </c>
      <c r="Q526" s="308">
        <v>90</v>
      </c>
    </row>
    <row r="527" spans="1:17" ht="25.5" hidden="1">
      <c r="A527" s="20" t="s">
        <v>462</v>
      </c>
      <c r="B527" s="21" t="s">
        <v>30</v>
      </c>
      <c r="C527" s="21" t="s">
        <v>60</v>
      </c>
      <c r="D527" s="21" t="s">
        <v>31</v>
      </c>
      <c r="E527" s="21" t="s">
        <v>463</v>
      </c>
      <c r="F527" s="21"/>
      <c r="G527" s="10">
        <f>G528</f>
        <v>60</v>
      </c>
      <c r="H527" s="10">
        <f>H528</f>
        <v>0</v>
      </c>
      <c r="I527" s="10">
        <f>I528</f>
        <v>0</v>
      </c>
      <c r="J527" s="10">
        <f>J528</f>
        <v>0</v>
      </c>
      <c r="K527" s="10">
        <f t="shared" ref="K527:Q527" si="252">K528</f>
        <v>0</v>
      </c>
      <c r="L527" s="10">
        <f t="shared" si="252"/>
        <v>0</v>
      </c>
      <c r="M527" s="10">
        <f t="shared" si="252"/>
        <v>0</v>
      </c>
      <c r="N527" s="309">
        <f t="shared" si="252"/>
        <v>0</v>
      </c>
      <c r="O527" s="310">
        <f t="shared" si="252"/>
        <v>60</v>
      </c>
      <c r="P527" s="277">
        <f t="shared" si="252"/>
        <v>0</v>
      </c>
      <c r="Q527" s="277">
        <f t="shared" si="252"/>
        <v>60</v>
      </c>
    </row>
    <row r="528" spans="1:17" s="23" customFormat="1" hidden="1">
      <c r="A528" s="17" t="s">
        <v>92</v>
      </c>
      <c r="B528" s="27" t="s">
        <v>30</v>
      </c>
      <c r="C528" s="27" t="s">
        <v>60</v>
      </c>
      <c r="D528" s="27" t="s">
        <v>31</v>
      </c>
      <c r="E528" s="27" t="s">
        <v>463</v>
      </c>
      <c r="F528" s="27" t="s">
        <v>93</v>
      </c>
      <c r="G528" s="28">
        <v>60</v>
      </c>
      <c r="H528" s="29"/>
      <c r="I528" s="30"/>
      <c r="J528" s="30"/>
      <c r="K528" s="30"/>
      <c r="L528" s="30"/>
      <c r="M528" s="30"/>
      <c r="N528" s="126"/>
      <c r="O528" s="311">
        <f t="shared" si="239"/>
        <v>60</v>
      </c>
      <c r="P528" s="287">
        <f t="shared" si="240"/>
        <v>0</v>
      </c>
      <c r="Q528" s="308">
        <v>60</v>
      </c>
    </row>
    <row r="529" spans="1:16384" hidden="1">
      <c r="A529" s="20" t="s">
        <v>464</v>
      </c>
      <c r="B529" s="21" t="s">
        <v>30</v>
      </c>
      <c r="C529" s="21" t="s">
        <v>60</v>
      </c>
      <c r="D529" s="21" t="s">
        <v>31</v>
      </c>
      <c r="E529" s="21" t="s">
        <v>465</v>
      </c>
      <c r="F529" s="21"/>
      <c r="G529" s="10">
        <f>G530</f>
        <v>1240</v>
      </c>
      <c r="H529" s="10">
        <f>H530</f>
        <v>0</v>
      </c>
      <c r="I529" s="10">
        <f>I530</f>
        <v>0</v>
      </c>
      <c r="J529" s="10">
        <f>J530</f>
        <v>0</v>
      </c>
      <c r="K529" s="10">
        <f t="shared" ref="K529:Q529" si="253">K530</f>
        <v>0</v>
      </c>
      <c r="L529" s="10">
        <f t="shared" si="253"/>
        <v>0</v>
      </c>
      <c r="M529" s="10">
        <f t="shared" si="253"/>
        <v>0</v>
      </c>
      <c r="N529" s="309">
        <f t="shared" si="253"/>
        <v>0</v>
      </c>
      <c r="O529" s="310">
        <f t="shared" si="253"/>
        <v>1240</v>
      </c>
      <c r="P529" s="277">
        <f t="shared" si="253"/>
        <v>0</v>
      </c>
      <c r="Q529" s="277">
        <f t="shared" si="253"/>
        <v>1240</v>
      </c>
    </row>
    <row r="530" spans="1:16384" s="23" customFormat="1" ht="29.25" hidden="1" customHeight="1">
      <c r="A530" s="17" t="s">
        <v>92</v>
      </c>
      <c r="B530" s="27" t="s">
        <v>30</v>
      </c>
      <c r="C530" s="27" t="s">
        <v>60</v>
      </c>
      <c r="D530" s="27" t="s">
        <v>31</v>
      </c>
      <c r="E530" s="27" t="s">
        <v>465</v>
      </c>
      <c r="F530" s="27" t="s">
        <v>93</v>
      </c>
      <c r="G530" s="28">
        <v>1240</v>
      </c>
      <c r="H530" s="29"/>
      <c r="I530" s="30"/>
      <c r="J530" s="30"/>
      <c r="K530" s="30"/>
      <c r="L530" s="30"/>
      <c r="M530" s="30"/>
      <c r="N530" s="126"/>
      <c r="O530" s="311">
        <f t="shared" si="239"/>
        <v>1240</v>
      </c>
      <c r="P530" s="287">
        <f t="shared" si="240"/>
        <v>0</v>
      </c>
      <c r="Q530" s="308">
        <v>1240</v>
      </c>
    </row>
    <row r="531" spans="1:16384" ht="25.5" hidden="1">
      <c r="A531" s="20" t="s">
        <v>466</v>
      </c>
      <c r="B531" s="21" t="s">
        <v>30</v>
      </c>
      <c r="C531" s="21" t="s">
        <v>60</v>
      </c>
      <c r="D531" s="21" t="s">
        <v>31</v>
      </c>
      <c r="E531" s="21" t="s">
        <v>467</v>
      </c>
      <c r="F531" s="21"/>
      <c r="G531" s="10">
        <f>G532</f>
        <v>56.3</v>
      </c>
      <c r="H531" s="10">
        <f>H532</f>
        <v>0</v>
      </c>
      <c r="I531" s="10">
        <f>I532</f>
        <v>0</v>
      </c>
      <c r="J531" s="10">
        <f>J532</f>
        <v>0</v>
      </c>
      <c r="K531" s="10">
        <f t="shared" ref="K531:Q531" si="254">K532</f>
        <v>0</v>
      </c>
      <c r="L531" s="10">
        <f t="shared" si="254"/>
        <v>0</v>
      </c>
      <c r="M531" s="10">
        <f t="shared" si="254"/>
        <v>0</v>
      </c>
      <c r="N531" s="309">
        <f t="shared" si="254"/>
        <v>0</v>
      </c>
      <c r="O531" s="310">
        <f t="shared" si="254"/>
        <v>56.3</v>
      </c>
      <c r="P531" s="277">
        <f t="shared" si="254"/>
        <v>0</v>
      </c>
      <c r="Q531" s="277">
        <f t="shared" si="254"/>
        <v>56.3</v>
      </c>
    </row>
    <row r="532" spans="1:16384" s="23" customFormat="1" ht="68.25" hidden="1" customHeight="1">
      <c r="A532" s="17" t="s">
        <v>92</v>
      </c>
      <c r="B532" s="27" t="s">
        <v>30</v>
      </c>
      <c r="C532" s="27" t="s">
        <v>60</v>
      </c>
      <c r="D532" s="27" t="s">
        <v>31</v>
      </c>
      <c r="E532" s="27" t="s">
        <v>467</v>
      </c>
      <c r="F532" s="27" t="s">
        <v>93</v>
      </c>
      <c r="G532" s="28">
        <v>56.3</v>
      </c>
      <c r="H532" s="29"/>
      <c r="I532" s="30"/>
      <c r="J532" s="30"/>
      <c r="K532" s="30"/>
      <c r="L532" s="30"/>
      <c r="M532" s="30"/>
      <c r="N532" s="126"/>
      <c r="O532" s="311">
        <f t="shared" si="239"/>
        <v>56.3</v>
      </c>
      <c r="P532" s="287">
        <f t="shared" si="240"/>
        <v>0</v>
      </c>
      <c r="Q532" s="308">
        <v>56.3</v>
      </c>
    </row>
    <row r="533" spans="1:16384" ht="63.75" hidden="1">
      <c r="A533" s="20" t="s">
        <v>468</v>
      </c>
      <c r="B533" s="21" t="s">
        <v>30</v>
      </c>
      <c r="C533" s="21" t="s">
        <v>60</v>
      </c>
      <c r="D533" s="21" t="s">
        <v>31</v>
      </c>
      <c r="E533" s="21" t="s">
        <v>469</v>
      </c>
      <c r="F533" s="21"/>
      <c r="G533" s="10">
        <f>G534</f>
        <v>250</v>
      </c>
      <c r="H533" s="10">
        <f>H534</f>
        <v>0</v>
      </c>
      <c r="I533" s="10">
        <f>I534</f>
        <v>0</v>
      </c>
      <c r="J533" s="10">
        <f>J534</f>
        <v>0</v>
      </c>
      <c r="K533" s="10">
        <f t="shared" ref="K533:Q533" si="255">K534</f>
        <v>0</v>
      </c>
      <c r="L533" s="10">
        <f t="shared" si="255"/>
        <v>0</v>
      </c>
      <c r="M533" s="10">
        <f t="shared" si="255"/>
        <v>0</v>
      </c>
      <c r="N533" s="309">
        <f t="shared" si="255"/>
        <v>0</v>
      </c>
      <c r="O533" s="310">
        <f t="shared" si="255"/>
        <v>250</v>
      </c>
      <c r="P533" s="277">
        <f t="shared" si="255"/>
        <v>0</v>
      </c>
      <c r="Q533" s="277">
        <f t="shared" si="255"/>
        <v>250</v>
      </c>
    </row>
    <row r="534" spans="1:16384" s="23" customFormat="1" ht="77.25" hidden="1" customHeight="1">
      <c r="A534" s="17" t="s">
        <v>92</v>
      </c>
      <c r="B534" s="27" t="s">
        <v>30</v>
      </c>
      <c r="C534" s="27" t="s">
        <v>60</v>
      </c>
      <c r="D534" s="27" t="s">
        <v>31</v>
      </c>
      <c r="E534" s="27" t="s">
        <v>469</v>
      </c>
      <c r="F534" s="27" t="s">
        <v>93</v>
      </c>
      <c r="G534" s="28">
        <v>250</v>
      </c>
      <c r="H534" s="29"/>
      <c r="I534" s="30"/>
      <c r="J534" s="30"/>
      <c r="K534" s="30"/>
      <c r="L534" s="30"/>
      <c r="M534" s="30"/>
      <c r="N534" s="126"/>
      <c r="O534" s="311">
        <f t="shared" si="239"/>
        <v>250</v>
      </c>
      <c r="P534" s="287">
        <f t="shared" si="240"/>
        <v>0</v>
      </c>
      <c r="Q534" s="308">
        <v>250</v>
      </c>
    </row>
    <row r="535" spans="1:16384" ht="76.5" hidden="1">
      <c r="A535" s="130" t="s">
        <v>470</v>
      </c>
      <c r="B535" s="21" t="s">
        <v>30</v>
      </c>
      <c r="C535" s="21" t="s">
        <v>60</v>
      </c>
      <c r="D535" s="21" t="s">
        <v>31</v>
      </c>
      <c r="E535" s="21" t="s">
        <v>471</v>
      </c>
      <c r="F535" s="21"/>
      <c r="G535" s="10">
        <f>G536</f>
        <v>120</v>
      </c>
      <c r="H535" s="10">
        <f>H536</f>
        <v>0</v>
      </c>
      <c r="I535" s="10">
        <f>I536</f>
        <v>0</v>
      </c>
      <c r="J535" s="10">
        <f>J536</f>
        <v>0</v>
      </c>
      <c r="K535" s="10">
        <f t="shared" ref="K535:Q535" si="256">K536</f>
        <v>0</v>
      </c>
      <c r="L535" s="10">
        <f t="shared" si="256"/>
        <v>100</v>
      </c>
      <c r="M535" s="10">
        <f t="shared" si="256"/>
        <v>0</v>
      </c>
      <c r="N535" s="309">
        <f t="shared" si="256"/>
        <v>0</v>
      </c>
      <c r="O535" s="310">
        <f t="shared" si="256"/>
        <v>220</v>
      </c>
      <c r="P535" s="277">
        <f t="shared" si="256"/>
        <v>0</v>
      </c>
      <c r="Q535" s="277">
        <f t="shared" si="256"/>
        <v>220</v>
      </c>
    </row>
    <row r="536" spans="1:16384" s="23" customFormat="1" ht="27.75" hidden="1" customHeight="1">
      <c r="A536" s="17" t="s">
        <v>92</v>
      </c>
      <c r="B536" s="27" t="s">
        <v>30</v>
      </c>
      <c r="C536" s="27" t="s">
        <v>60</v>
      </c>
      <c r="D536" s="27" t="s">
        <v>31</v>
      </c>
      <c r="E536" s="27" t="s">
        <v>471</v>
      </c>
      <c r="F536" s="27" t="s">
        <v>93</v>
      </c>
      <c r="G536" s="28">
        <v>120</v>
      </c>
      <c r="H536" s="29"/>
      <c r="I536" s="30"/>
      <c r="J536" s="30"/>
      <c r="K536" s="30"/>
      <c r="L536" s="30">
        <v>100</v>
      </c>
      <c r="M536" s="30"/>
      <c r="N536" s="126"/>
      <c r="O536" s="311">
        <f t="shared" si="239"/>
        <v>220</v>
      </c>
      <c r="P536" s="287">
        <f t="shared" si="240"/>
        <v>0</v>
      </c>
      <c r="Q536" s="308">
        <v>220</v>
      </c>
    </row>
    <row r="537" spans="1:16384" ht="25.5" hidden="1">
      <c r="A537" s="130" t="s">
        <v>472</v>
      </c>
      <c r="B537" s="21" t="s">
        <v>30</v>
      </c>
      <c r="C537" s="21" t="s">
        <v>60</v>
      </c>
      <c r="D537" s="21" t="s">
        <v>31</v>
      </c>
      <c r="E537" s="21" t="s">
        <v>473</v>
      </c>
      <c r="F537" s="21"/>
      <c r="G537" s="10">
        <f>G538</f>
        <v>45</v>
      </c>
      <c r="H537" s="10">
        <f>H538</f>
        <v>0</v>
      </c>
      <c r="I537" s="10">
        <f>I538</f>
        <v>0</v>
      </c>
      <c r="J537" s="10">
        <f>J538</f>
        <v>0</v>
      </c>
      <c r="K537" s="10">
        <f t="shared" ref="K537:Q537" si="257">K538</f>
        <v>0</v>
      </c>
      <c r="L537" s="10">
        <f t="shared" si="257"/>
        <v>0</v>
      </c>
      <c r="M537" s="10">
        <f t="shared" si="257"/>
        <v>0</v>
      </c>
      <c r="N537" s="309">
        <f t="shared" si="257"/>
        <v>0</v>
      </c>
      <c r="O537" s="310">
        <f t="shared" si="257"/>
        <v>45</v>
      </c>
      <c r="P537" s="277">
        <f t="shared" si="257"/>
        <v>0</v>
      </c>
      <c r="Q537" s="277">
        <f t="shared" si="257"/>
        <v>45</v>
      </c>
    </row>
    <row r="538" spans="1:16384" s="23" customFormat="1" ht="33" hidden="1" customHeight="1">
      <c r="A538" s="17" t="s">
        <v>92</v>
      </c>
      <c r="B538" s="27" t="s">
        <v>30</v>
      </c>
      <c r="C538" s="27" t="s">
        <v>60</v>
      </c>
      <c r="D538" s="27" t="s">
        <v>31</v>
      </c>
      <c r="E538" s="27" t="s">
        <v>473</v>
      </c>
      <c r="F538" s="27" t="s">
        <v>93</v>
      </c>
      <c r="G538" s="28">
        <v>45</v>
      </c>
      <c r="H538" s="29"/>
      <c r="I538" s="30"/>
      <c r="J538" s="30"/>
      <c r="K538" s="30"/>
      <c r="L538" s="30"/>
      <c r="M538" s="30"/>
      <c r="N538" s="126"/>
      <c r="O538" s="311">
        <f t="shared" si="239"/>
        <v>45</v>
      </c>
      <c r="P538" s="287">
        <f t="shared" si="240"/>
        <v>0</v>
      </c>
      <c r="Q538" s="308">
        <v>45</v>
      </c>
    </row>
    <row r="539" spans="1:16384" ht="25.5" hidden="1">
      <c r="A539" s="130" t="s">
        <v>474</v>
      </c>
      <c r="B539" s="21" t="s">
        <v>30</v>
      </c>
      <c r="C539" s="21" t="s">
        <v>60</v>
      </c>
      <c r="D539" s="21" t="s">
        <v>31</v>
      </c>
      <c r="E539" s="21" t="s">
        <v>475</v>
      </c>
      <c r="F539" s="21"/>
      <c r="G539" s="10">
        <f>G540</f>
        <v>53300</v>
      </c>
      <c r="H539" s="10">
        <f>H540</f>
        <v>0</v>
      </c>
      <c r="I539" s="10">
        <f>I540</f>
        <v>0</v>
      </c>
      <c r="J539" s="10">
        <f>J540</f>
        <v>0</v>
      </c>
      <c r="K539" s="10">
        <f t="shared" ref="K539:Q539" si="258">K540</f>
        <v>0</v>
      </c>
      <c r="L539" s="10">
        <f t="shared" si="258"/>
        <v>0</v>
      </c>
      <c r="M539" s="10">
        <f t="shared" si="258"/>
        <v>0</v>
      </c>
      <c r="N539" s="309">
        <f t="shared" si="258"/>
        <v>0</v>
      </c>
      <c r="O539" s="310">
        <f t="shared" si="258"/>
        <v>53300</v>
      </c>
      <c r="P539" s="277">
        <f t="shared" si="258"/>
        <v>0</v>
      </c>
      <c r="Q539" s="277">
        <f t="shared" si="258"/>
        <v>53300</v>
      </c>
      <c r="S539" s="13"/>
    </row>
    <row r="540" spans="1:16384" s="23" customFormat="1" ht="38.25" hidden="1">
      <c r="A540" s="33" t="s">
        <v>190</v>
      </c>
      <c r="B540" s="27" t="s">
        <v>30</v>
      </c>
      <c r="C540" s="27" t="s">
        <v>60</v>
      </c>
      <c r="D540" s="27" t="s">
        <v>31</v>
      </c>
      <c r="E540" s="27" t="s">
        <v>475</v>
      </c>
      <c r="F540" s="27" t="s">
        <v>191</v>
      </c>
      <c r="G540" s="28">
        <v>53300</v>
      </c>
      <c r="H540" s="29"/>
      <c r="I540" s="30"/>
      <c r="J540" s="30"/>
      <c r="K540" s="30"/>
      <c r="L540" s="30"/>
      <c r="M540" s="30"/>
      <c r="N540" s="126"/>
      <c r="O540" s="311">
        <f t="shared" si="239"/>
        <v>53300</v>
      </c>
      <c r="P540" s="287">
        <f t="shared" si="240"/>
        <v>0</v>
      </c>
      <c r="Q540" s="308">
        <v>53300</v>
      </c>
      <c r="S540" s="125"/>
    </row>
    <row r="541" spans="1:16384" ht="51" hidden="1">
      <c r="A541" s="52" t="s">
        <v>785</v>
      </c>
      <c r="B541" s="177" t="s">
        <v>30</v>
      </c>
      <c r="C541" s="177" t="s">
        <v>60</v>
      </c>
      <c r="D541" s="177" t="s">
        <v>31</v>
      </c>
      <c r="E541" s="177" t="s">
        <v>786</v>
      </c>
      <c r="F541" s="177"/>
      <c r="G541" s="178">
        <f>G542</f>
        <v>0</v>
      </c>
      <c r="H541" s="178">
        <f t="shared" ref="H541:Q541" si="259">H542</f>
        <v>0</v>
      </c>
      <c r="I541" s="178">
        <f t="shared" si="259"/>
        <v>0</v>
      </c>
      <c r="J541" s="178">
        <f t="shared" si="259"/>
        <v>0</v>
      </c>
      <c r="K541" s="178">
        <f t="shared" si="259"/>
        <v>0</v>
      </c>
      <c r="L541" s="178">
        <f t="shared" si="259"/>
        <v>0</v>
      </c>
      <c r="M541" s="178">
        <f t="shared" si="259"/>
        <v>0</v>
      </c>
      <c r="N541" s="313">
        <f t="shared" si="259"/>
        <v>0</v>
      </c>
      <c r="O541" s="314">
        <f t="shared" si="259"/>
        <v>0</v>
      </c>
      <c r="P541" s="284">
        <f t="shared" si="259"/>
        <v>960</v>
      </c>
      <c r="Q541" s="284">
        <f t="shared" si="259"/>
        <v>960</v>
      </c>
      <c r="R541" s="286"/>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c r="CM541" s="17"/>
      <c r="CN541" s="17"/>
      <c r="CO541" s="17"/>
      <c r="CP541" s="17"/>
      <c r="CQ541" s="17"/>
      <c r="CR541" s="17"/>
      <c r="CS541" s="17"/>
      <c r="CT541" s="17"/>
      <c r="CU541" s="17"/>
      <c r="CV541" s="17"/>
      <c r="CW541" s="17"/>
      <c r="CX541" s="17"/>
      <c r="CY541" s="17"/>
      <c r="CZ541" s="17"/>
      <c r="DA541" s="17"/>
      <c r="DB541" s="17"/>
      <c r="DC541" s="17"/>
      <c r="DD541" s="17"/>
      <c r="DE541" s="17"/>
      <c r="DF541" s="17"/>
      <c r="DG541" s="17"/>
      <c r="DH541" s="17"/>
      <c r="DI541" s="17"/>
      <c r="DJ541" s="17"/>
      <c r="DK541" s="17"/>
      <c r="DL541" s="17"/>
      <c r="DM541" s="17"/>
      <c r="DN541" s="17"/>
      <c r="DO541" s="17"/>
      <c r="DP541" s="17"/>
      <c r="DQ541" s="17"/>
      <c r="DR541" s="17"/>
      <c r="DS541" s="17"/>
      <c r="DT541" s="17"/>
      <c r="DU541" s="17"/>
      <c r="DV541" s="17"/>
      <c r="DW541" s="17"/>
      <c r="DX541" s="17"/>
      <c r="DY541" s="17"/>
      <c r="DZ541" s="17"/>
      <c r="EA541" s="17"/>
      <c r="EB541" s="17"/>
      <c r="EC541" s="17"/>
      <c r="ED541" s="17"/>
      <c r="EE541" s="17"/>
      <c r="EF541" s="17"/>
      <c r="EG541" s="17"/>
      <c r="EH541" s="17"/>
      <c r="EI541" s="17"/>
      <c r="EJ541" s="17"/>
      <c r="EK541" s="17"/>
      <c r="EL541" s="17"/>
      <c r="EM541" s="17"/>
      <c r="EN541" s="17"/>
      <c r="EO541" s="17"/>
      <c r="EP541" s="17"/>
      <c r="EQ541" s="17"/>
      <c r="ER541" s="17"/>
      <c r="ES541" s="17"/>
      <c r="ET541" s="17"/>
      <c r="EU541" s="17"/>
      <c r="EV541" s="17"/>
      <c r="EW541" s="17"/>
      <c r="EX541" s="17"/>
      <c r="EY541" s="17"/>
      <c r="EZ541" s="17"/>
      <c r="FA541" s="17"/>
      <c r="FB541" s="17"/>
      <c r="FC541" s="17"/>
      <c r="FD541" s="17"/>
      <c r="FE541" s="17"/>
      <c r="FF541" s="17"/>
      <c r="FG541" s="17"/>
      <c r="FH541" s="17"/>
      <c r="FI541" s="17"/>
      <c r="FJ541" s="17"/>
      <c r="FK541" s="17"/>
      <c r="FL541" s="17"/>
      <c r="FM541" s="17"/>
      <c r="FN541" s="17"/>
      <c r="FO541" s="17"/>
      <c r="FP541" s="17"/>
      <c r="FQ541" s="17"/>
      <c r="FR541" s="17"/>
      <c r="FS541" s="17"/>
      <c r="FT541" s="17"/>
      <c r="FU541" s="17"/>
      <c r="FV541" s="17"/>
      <c r="FW541" s="17"/>
      <c r="FX541" s="17"/>
      <c r="FY541" s="17"/>
      <c r="FZ541" s="17"/>
      <c r="GA541" s="17"/>
      <c r="GB541" s="17"/>
      <c r="GC541" s="17"/>
      <c r="GD541" s="17"/>
      <c r="GE541" s="17"/>
      <c r="GF541" s="17"/>
      <c r="GG541" s="17"/>
      <c r="GH541" s="17"/>
      <c r="GI541" s="17"/>
      <c r="GJ541" s="17"/>
      <c r="GK541" s="17"/>
      <c r="GL541" s="17"/>
      <c r="GM541" s="17"/>
      <c r="GN541" s="17"/>
      <c r="GO541" s="17"/>
      <c r="GP541" s="17"/>
      <c r="GQ541" s="17"/>
      <c r="GR541" s="17"/>
      <c r="GS541" s="17"/>
      <c r="GT541" s="17"/>
      <c r="GU541" s="17"/>
      <c r="GV541" s="17"/>
      <c r="GW541" s="17"/>
      <c r="GX541" s="17"/>
      <c r="GY541" s="17"/>
      <c r="GZ541" s="17"/>
      <c r="HA541" s="17"/>
      <c r="HB541" s="17"/>
      <c r="HC541" s="17"/>
      <c r="HD541" s="17"/>
      <c r="HE541" s="17"/>
      <c r="HF541" s="17"/>
      <c r="HG541" s="17"/>
      <c r="HH541" s="17"/>
      <c r="HI541" s="17"/>
      <c r="HJ541" s="17"/>
      <c r="HK541" s="17"/>
      <c r="HL541" s="17"/>
      <c r="HM541" s="17"/>
      <c r="HN541" s="17"/>
      <c r="HO541" s="17"/>
      <c r="HP541" s="17"/>
      <c r="HQ541" s="17"/>
      <c r="HR541" s="17"/>
      <c r="HS541" s="17"/>
      <c r="HT541" s="17"/>
      <c r="HU541" s="17"/>
      <c r="HV541" s="17"/>
      <c r="HW541" s="17"/>
      <c r="HX541" s="17"/>
      <c r="HY541" s="17"/>
      <c r="HZ541" s="17"/>
      <c r="IA541" s="17"/>
      <c r="IB541" s="17"/>
      <c r="IC541" s="17"/>
      <c r="ID541" s="17"/>
      <c r="IE541" s="17"/>
      <c r="IF541" s="17"/>
      <c r="IG541" s="17"/>
      <c r="IH541" s="17"/>
      <c r="II541" s="17"/>
      <c r="IJ541" s="17"/>
      <c r="IK541" s="17"/>
      <c r="IL541" s="17"/>
      <c r="IM541" s="17"/>
      <c r="IN541" s="17"/>
      <c r="IO541" s="17"/>
      <c r="IP541" s="17"/>
      <c r="IQ541" s="17"/>
      <c r="IR541" s="17"/>
      <c r="IS541" s="17"/>
      <c r="IT541" s="17"/>
      <c r="IU541" s="17"/>
      <c r="IV541" s="17"/>
      <c r="IW541" s="17"/>
      <c r="IX541" s="17"/>
      <c r="IY541" s="17"/>
      <c r="IZ541" s="17"/>
      <c r="JA541" s="17"/>
      <c r="JB541" s="17"/>
      <c r="JC541" s="17"/>
      <c r="JD541" s="17"/>
      <c r="JE541" s="17"/>
      <c r="JF541" s="17"/>
      <c r="JG541" s="17"/>
      <c r="JH541" s="17"/>
      <c r="JI541" s="17"/>
      <c r="JJ541" s="17"/>
      <c r="JK541" s="17"/>
      <c r="JL541" s="17"/>
      <c r="JM541" s="17"/>
      <c r="JN541" s="17"/>
      <c r="JO541" s="17"/>
      <c r="JP541" s="17"/>
      <c r="JQ541" s="17"/>
      <c r="JR541" s="17"/>
      <c r="JS541" s="17"/>
      <c r="JT541" s="17"/>
      <c r="JU541" s="17"/>
      <c r="JV541" s="17"/>
      <c r="JW541" s="17"/>
      <c r="JX541" s="17"/>
      <c r="JY541" s="17"/>
      <c r="JZ541" s="17"/>
      <c r="KA541" s="17"/>
      <c r="KB541" s="17"/>
      <c r="KC541" s="17"/>
      <c r="KD541" s="17"/>
      <c r="KE541" s="17"/>
      <c r="KF541" s="17"/>
      <c r="KG541" s="17"/>
      <c r="KH541" s="17"/>
      <c r="KI541" s="17"/>
      <c r="KJ541" s="17"/>
      <c r="KK541" s="17"/>
      <c r="KL541" s="17"/>
      <c r="KM541" s="17"/>
      <c r="KN541" s="17"/>
      <c r="KO541" s="17"/>
      <c r="KP541" s="17"/>
      <c r="KQ541" s="17"/>
      <c r="KR541" s="17"/>
      <c r="KS541" s="17"/>
      <c r="KT541" s="17"/>
      <c r="KU541" s="17"/>
      <c r="KV541" s="17"/>
      <c r="KW541" s="17"/>
      <c r="KX541" s="17"/>
      <c r="KY541" s="17"/>
      <c r="KZ541" s="17"/>
      <c r="LA541" s="17"/>
      <c r="LB541" s="17"/>
      <c r="LC541" s="17"/>
      <c r="LD541" s="17"/>
      <c r="LE541" s="17"/>
      <c r="LF541" s="17"/>
      <c r="LG541" s="17"/>
      <c r="LH541" s="17"/>
      <c r="LI541" s="17"/>
      <c r="LJ541" s="17"/>
      <c r="LK541" s="17"/>
      <c r="LL541" s="17"/>
      <c r="LM541" s="17"/>
      <c r="LN541" s="17"/>
      <c r="LO541" s="17"/>
      <c r="LP541" s="17"/>
      <c r="LQ541" s="17"/>
      <c r="LR541" s="17"/>
      <c r="LS541" s="17"/>
      <c r="LT541" s="17"/>
      <c r="LU541" s="17"/>
      <c r="LV541" s="17"/>
      <c r="LW541" s="17"/>
      <c r="LX541" s="17"/>
      <c r="LY541" s="17"/>
      <c r="LZ541" s="17"/>
      <c r="MA541" s="17"/>
      <c r="MB541" s="17"/>
      <c r="MC541" s="17"/>
      <c r="MD541" s="17"/>
      <c r="ME541" s="17"/>
      <c r="MF541" s="17"/>
      <c r="MG541" s="17"/>
      <c r="MH541" s="17"/>
      <c r="MI541" s="17"/>
      <c r="MJ541" s="17"/>
      <c r="MK541" s="17"/>
      <c r="ML541" s="17"/>
      <c r="MM541" s="17"/>
      <c r="MN541" s="17"/>
      <c r="MO541" s="17"/>
      <c r="MP541" s="17"/>
      <c r="MQ541" s="17"/>
      <c r="MR541" s="17"/>
      <c r="MS541" s="17"/>
      <c r="MT541" s="17"/>
      <c r="MU541" s="17"/>
      <c r="MV541" s="17"/>
      <c r="MW541" s="17"/>
      <c r="MX541" s="17"/>
      <c r="MY541" s="17"/>
      <c r="MZ541" s="17"/>
      <c r="NA541" s="17"/>
      <c r="NB541" s="17"/>
      <c r="NC541" s="17"/>
      <c r="ND541" s="17"/>
      <c r="NE541" s="17"/>
      <c r="NF541" s="17"/>
      <c r="NG541" s="17"/>
      <c r="NH541" s="17"/>
      <c r="NI541" s="17"/>
      <c r="NJ541" s="17"/>
      <c r="NK541" s="17"/>
      <c r="NL541" s="17"/>
      <c r="NM541" s="17"/>
      <c r="NN541" s="17"/>
      <c r="NO541" s="17"/>
      <c r="NP541" s="17"/>
      <c r="NQ541" s="17"/>
      <c r="NR541" s="17"/>
      <c r="NS541" s="17"/>
      <c r="NT541" s="17"/>
      <c r="NU541" s="17"/>
      <c r="NV541" s="17"/>
      <c r="NW541" s="17"/>
      <c r="NX541" s="17"/>
      <c r="NY541" s="17"/>
      <c r="NZ541" s="17"/>
      <c r="OA541" s="17"/>
      <c r="OB541" s="17"/>
      <c r="OC541" s="17"/>
      <c r="OD541" s="17"/>
      <c r="OE541" s="17"/>
      <c r="OF541" s="17"/>
      <c r="OG541" s="17"/>
      <c r="OH541" s="17"/>
      <c r="OI541" s="17"/>
      <c r="OJ541" s="17"/>
      <c r="OK541" s="17"/>
      <c r="OL541" s="17"/>
      <c r="OM541" s="17"/>
      <c r="ON541" s="17"/>
      <c r="OO541" s="17"/>
      <c r="OP541" s="17"/>
      <c r="OQ541" s="17"/>
      <c r="OR541" s="17"/>
      <c r="OS541" s="17"/>
      <c r="OT541" s="17"/>
      <c r="OU541" s="17"/>
      <c r="OV541" s="17"/>
      <c r="OW541" s="17"/>
      <c r="OX541" s="17"/>
      <c r="OY541" s="17"/>
      <c r="OZ541" s="17"/>
      <c r="PA541" s="17"/>
      <c r="PB541" s="17"/>
      <c r="PC541" s="17"/>
      <c r="PD541" s="17"/>
      <c r="PE541" s="17"/>
      <c r="PF541" s="17"/>
      <c r="PG541" s="17"/>
      <c r="PH541" s="17"/>
      <c r="PI541" s="17"/>
      <c r="PJ541" s="17"/>
      <c r="PK541" s="17"/>
      <c r="PL541" s="17"/>
      <c r="PM541" s="17"/>
      <c r="PN541" s="17"/>
      <c r="PO541" s="17"/>
      <c r="PP541" s="17"/>
      <c r="PQ541" s="17"/>
      <c r="PR541" s="17"/>
      <c r="PS541" s="17"/>
      <c r="PT541" s="17"/>
      <c r="PU541" s="17"/>
      <c r="PV541" s="17"/>
      <c r="PW541" s="17"/>
      <c r="PX541" s="17"/>
      <c r="PY541" s="17"/>
      <c r="PZ541" s="17"/>
      <c r="QA541" s="17"/>
      <c r="QB541" s="17"/>
      <c r="QC541" s="17"/>
      <c r="QD541" s="17"/>
      <c r="QE541" s="17"/>
      <c r="QF541" s="17"/>
      <c r="QG541" s="17"/>
      <c r="QH541" s="17"/>
      <c r="QI541" s="17"/>
      <c r="QJ541" s="17"/>
      <c r="QK541" s="17"/>
      <c r="QL541" s="17"/>
      <c r="QM541" s="17"/>
      <c r="QN541" s="17"/>
      <c r="QO541" s="17"/>
      <c r="QP541" s="17"/>
      <c r="QQ541" s="17"/>
      <c r="QR541" s="17"/>
      <c r="QS541" s="17"/>
      <c r="QT541" s="17"/>
      <c r="QU541" s="17"/>
      <c r="QV541" s="17"/>
      <c r="QW541" s="17"/>
      <c r="QX541" s="17"/>
      <c r="QY541" s="17"/>
      <c r="QZ541" s="17"/>
      <c r="RA541" s="17"/>
      <c r="RB541" s="17"/>
      <c r="RC541" s="17"/>
      <c r="RD541" s="17"/>
      <c r="RE541" s="17"/>
      <c r="RF541" s="17"/>
      <c r="RG541" s="17"/>
      <c r="RH541" s="17"/>
      <c r="RI541" s="17"/>
      <c r="RJ541" s="17"/>
      <c r="RK541" s="17"/>
      <c r="RL541" s="17"/>
      <c r="RM541" s="17"/>
      <c r="RN541" s="17"/>
      <c r="RO541" s="17"/>
      <c r="RP541" s="17"/>
      <c r="RQ541" s="17"/>
      <c r="RR541" s="17"/>
      <c r="RS541" s="17"/>
      <c r="RT541" s="17"/>
      <c r="RU541" s="17"/>
      <c r="RV541" s="17"/>
      <c r="RW541" s="17"/>
      <c r="RX541" s="17"/>
      <c r="RY541" s="17"/>
      <c r="RZ541" s="17"/>
      <c r="SA541" s="17"/>
      <c r="SB541" s="17"/>
      <c r="SC541" s="17"/>
      <c r="SD541" s="17"/>
      <c r="SE541" s="17"/>
      <c r="SF541" s="17"/>
      <c r="SG541" s="17"/>
      <c r="SH541" s="17"/>
      <c r="SI541" s="17"/>
      <c r="SJ541" s="17"/>
      <c r="SK541" s="17"/>
      <c r="SL541" s="17"/>
      <c r="SM541" s="17"/>
      <c r="SN541" s="17"/>
      <c r="SO541" s="17"/>
      <c r="SP541" s="17"/>
      <c r="SQ541" s="17"/>
      <c r="SR541" s="17"/>
      <c r="SS541" s="17"/>
      <c r="ST541" s="17"/>
      <c r="SU541" s="17"/>
      <c r="SV541" s="17"/>
      <c r="SW541" s="17"/>
      <c r="SX541" s="17"/>
      <c r="SY541" s="17"/>
      <c r="SZ541" s="17"/>
      <c r="TA541" s="17"/>
      <c r="TB541" s="17"/>
      <c r="TC541" s="17"/>
      <c r="TD541" s="17"/>
      <c r="TE541" s="17"/>
      <c r="TF541" s="17"/>
      <c r="TG541" s="17"/>
      <c r="TH541" s="17"/>
      <c r="TI541" s="17"/>
      <c r="TJ541" s="17"/>
      <c r="TK541" s="17"/>
      <c r="TL541" s="17"/>
      <c r="TM541" s="17"/>
      <c r="TN541" s="17"/>
      <c r="TO541" s="17"/>
      <c r="TP541" s="17"/>
      <c r="TQ541" s="17"/>
      <c r="TR541" s="17"/>
      <c r="TS541" s="17"/>
      <c r="TT541" s="17"/>
      <c r="TU541" s="17"/>
      <c r="TV541" s="17"/>
      <c r="TW541" s="17"/>
      <c r="TX541" s="17"/>
      <c r="TY541" s="17"/>
      <c r="TZ541" s="17"/>
      <c r="UA541" s="17"/>
      <c r="UB541" s="17"/>
      <c r="UC541" s="17"/>
      <c r="UD541" s="17"/>
      <c r="UE541" s="17"/>
      <c r="UF541" s="17"/>
      <c r="UG541" s="17"/>
      <c r="UH541" s="17"/>
      <c r="UI541" s="17"/>
      <c r="UJ541" s="17"/>
      <c r="UK541" s="17"/>
      <c r="UL541" s="17"/>
      <c r="UM541" s="17"/>
      <c r="UN541" s="17"/>
      <c r="UO541" s="17"/>
      <c r="UP541" s="17"/>
      <c r="UQ541" s="17"/>
      <c r="UR541" s="17"/>
      <c r="US541" s="17"/>
      <c r="UT541" s="17"/>
      <c r="UU541" s="17"/>
      <c r="UV541" s="17"/>
      <c r="UW541" s="17"/>
      <c r="UX541" s="17"/>
      <c r="UY541" s="17"/>
      <c r="UZ541" s="17"/>
      <c r="VA541" s="17"/>
      <c r="VB541" s="17"/>
      <c r="VC541" s="17"/>
      <c r="VD541" s="17"/>
      <c r="VE541" s="17"/>
      <c r="VF541" s="17"/>
      <c r="VG541" s="17"/>
      <c r="VH541" s="17"/>
      <c r="VI541" s="17"/>
      <c r="VJ541" s="17"/>
      <c r="VK541" s="17"/>
      <c r="VL541" s="17"/>
      <c r="VM541" s="17"/>
      <c r="VN541" s="17"/>
      <c r="VO541" s="17"/>
      <c r="VP541" s="17"/>
      <c r="VQ541" s="17"/>
      <c r="VR541" s="17"/>
      <c r="VS541" s="17"/>
      <c r="VT541" s="17"/>
      <c r="VU541" s="17"/>
      <c r="VV541" s="17"/>
      <c r="VW541" s="17"/>
      <c r="VX541" s="17"/>
      <c r="VY541" s="17"/>
      <c r="VZ541" s="17"/>
      <c r="WA541" s="17"/>
      <c r="WB541" s="17"/>
      <c r="WC541" s="17"/>
      <c r="WD541" s="17"/>
      <c r="WE541" s="17"/>
      <c r="WF541" s="17"/>
      <c r="WG541" s="17"/>
      <c r="WH541" s="17"/>
      <c r="WI541" s="17"/>
      <c r="WJ541" s="17"/>
      <c r="WK541" s="17"/>
      <c r="WL541" s="17"/>
      <c r="WM541" s="17"/>
      <c r="WN541" s="17"/>
      <c r="WO541" s="17"/>
      <c r="WP541" s="17"/>
      <c r="WQ541" s="17"/>
      <c r="WR541" s="17"/>
      <c r="WS541" s="17"/>
      <c r="WT541" s="17"/>
      <c r="WU541" s="17"/>
      <c r="WV541" s="17"/>
      <c r="WW541" s="17"/>
      <c r="WX541" s="17"/>
      <c r="WY541" s="17"/>
      <c r="WZ541" s="17"/>
      <c r="XA541" s="17"/>
      <c r="XB541" s="17"/>
      <c r="XC541" s="17"/>
      <c r="XD541" s="17"/>
      <c r="XE541" s="17"/>
      <c r="XF541" s="17"/>
      <c r="XG541" s="17"/>
      <c r="XH541" s="17"/>
      <c r="XI541" s="17"/>
      <c r="XJ541" s="17"/>
      <c r="XK541" s="17"/>
      <c r="XL541" s="17"/>
      <c r="XM541" s="17"/>
      <c r="XN541" s="17"/>
      <c r="XO541" s="17"/>
      <c r="XP541" s="17"/>
      <c r="XQ541" s="17"/>
      <c r="XR541" s="17"/>
      <c r="XS541" s="17"/>
      <c r="XT541" s="17"/>
      <c r="XU541" s="17"/>
      <c r="XV541" s="17"/>
      <c r="XW541" s="17"/>
      <c r="XX541" s="17"/>
      <c r="XY541" s="17"/>
      <c r="XZ541" s="17"/>
      <c r="YA541" s="17"/>
      <c r="YB541" s="17"/>
      <c r="YC541" s="17"/>
      <c r="YD541" s="17"/>
      <c r="YE541" s="17"/>
      <c r="YF541" s="17"/>
      <c r="YG541" s="17"/>
      <c r="YH541" s="17"/>
      <c r="YI541" s="17"/>
      <c r="YJ541" s="17"/>
      <c r="YK541" s="17"/>
      <c r="YL541" s="17"/>
      <c r="YM541" s="17"/>
      <c r="YN541" s="17"/>
      <c r="YO541" s="17"/>
      <c r="YP541" s="17"/>
      <c r="YQ541" s="17"/>
      <c r="YR541" s="17"/>
      <c r="YS541" s="17"/>
      <c r="YT541" s="17"/>
      <c r="YU541" s="17"/>
      <c r="YV541" s="17"/>
      <c r="YW541" s="17"/>
      <c r="YX541" s="17"/>
      <c r="YY541" s="17"/>
      <c r="YZ541" s="17"/>
      <c r="ZA541" s="17"/>
      <c r="ZB541" s="17"/>
      <c r="ZC541" s="17"/>
      <c r="ZD541" s="17"/>
      <c r="ZE541" s="17"/>
      <c r="ZF541" s="17"/>
      <c r="ZG541" s="17"/>
      <c r="ZH541" s="17"/>
      <c r="ZI541" s="17"/>
      <c r="ZJ541" s="17"/>
      <c r="ZK541" s="17"/>
      <c r="ZL541" s="17"/>
      <c r="ZM541" s="17"/>
      <c r="ZN541" s="17"/>
      <c r="ZO541" s="17"/>
      <c r="ZP541" s="17"/>
      <c r="ZQ541" s="17"/>
      <c r="ZR541" s="17"/>
      <c r="ZS541" s="17"/>
      <c r="ZT541" s="17"/>
      <c r="ZU541" s="17"/>
      <c r="ZV541" s="17"/>
      <c r="ZW541" s="17"/>
      <c r="ZX541" s="17"/>
      <c r="ZY541" s="17"/>
      <c r="ZZ541" s="17"/>
      <c r="AAA541" s="17"/>
      <c r="AAB541" s="17"/>
      <c r="AAC541" s="17"/>
      <c r="AAD541" s="17"/>
      <c r="AAE541" s="17"/>
      <c r="AAF541" s="17"/>
      <c r="AAG541" s="17"/>
      <c r="AAH541" s="17"/>
      <c r="AAI541" s="17"/>
      <c r="AAJ541" s="17"/>
      <c r="AAK541" s="17"/>
      <c r="AAL541" s="17"/>
      <c r="AAM541" s="17"/>
      <c r="AAN541" s="17"/>
      <c r="AAO541" s="17"/>
      <c r="AAP541" s="17"/>
      <c r="AAQ541" s="17"/>
      <c r="AAR541" s="17"/>
      <c r="AAS541" s="17"/>
      <c r="AAT541" s="17"/>
      <c r="AAU541" s="17"/>
      <c r="AAV541" s="17"/>
      <c r="AAW541" s="17"/>
      <c r="AAX541" s="17"/>
      <c r="AAY541" s="17"/>
      <c r="AAZ541" s="17"/>
      <c r="ABA541" s="17"/>
      <c r="ABB541" s="17"/>
      <c r="ABC541" s="17"/>
      <c r="ABD541" s="17"/>
      <c r="ABE541" s="17"/>
      <c r="ABF541" s="17"/>
      <c r="ABG541" s="17"/>
      <c r="ABH541" s="17"/>
      <c r="ABI541" s="17"/>
      <c r="ABJ541" s="17"/>
      <c r="ABK541" s="17"/>
      <c r="ABL541" s="17"/>
      <c r="ABM541" s="17"/>
      <c r="ABN541" s="17"/>
      <c r="ABO541" s="17"/>
      <c r="ABP541" s="17"/>
      <c r="ABQ541" s="17"/>
      <c r="ABR541" s="17"/>
      <c r="ABS541" s="17"/>
      <c r="ABT541" s="17"/>
      <c r="ABU541" s="17"/>
      <c r="ABV541" s="17"/>
      <c r="ABW541" s="17"/>
      <c r="ABX541" s="17"/>
      <c r="ABY541" s="17"/>
      <c r="ABZ541" s="17"/>
      <c r="ACA541" s="17"/>
      <c r="ACB541" s="17"/>
      <c r="ACC541" s="17"/>
      <c r="ACD541" s="17"/>
      <c r="ACE541" s="17"/>
      <c r="ACF541" s="17"/>
      <c r="ACG541" s="17"/>
      <c r="ACH541" s="17"/>
      <c r="ACI541" s="17"/>
      <c r="ACJ541" s="17"/>
      <c r="ACK541" s="17"/>
      <c r="ACL541" s="17"/>
      <c r="ACM541" s="17"/>
      <c r="ACN541" s="17"/>
      <c r="ACO541" s="17"/>
      <c r="ACP541" s="17"/>
      <c r="ACQ541" s="17"/>
      <c r="ACR541" s="17"/>
      <c r="ACS541" s="17"/>
      <c r="ACT541" s="17"/>
      <c r="ACU541" s="17"/>
      <c r="ACV541" s="17"/>
      <c r="ACW541" s="17"/>
      <c r="ACX541" s="17"/>
      <c r="ACY541" s="17"/>
      <c r="ACZ541" s="17"/>
      <c r="ADA541" s="17"/>
      <c r="ADB541" s="17"/>
      <c r="ADC541" s="17"/>
      <c r="ADD541" s="17"/>
      <c r="ADE541" s="17"/>
      <c r="ADF541" s="17"/>
      <c r="ADG541" s="17"/>
      <c r="ADH541" s="17"/>
      <c r="ADI541" s="17"/>
      <c r="ADJ541" s="17"/>
      <c r="ADK541" s="17"/>
      <c r="ADL541" s="17"/>
      <c r="ADM541" s="17"/>
      <c r="ADN541" s="17"/>
      <c r="ADO541" s="17"/>
      <c r="ADP541" s="17"/>
      <c r="ADQ541" s="17"/>
      <c r="ADR541" s="17"/>
      <c r="ADS541" s="17"/>
      <c r="ADT541" s="17"/>
      <c r="ADU541" s="17"/>
      <c r="ADV541" s="17"/>
      <c r="ADW541" s="17"/>
      <c r="ADX541" s="17"/>
      <c r="ADY541" s="17"/>
      <c r="ADZ541" s="17"/>
      <c r="AEA541" s="17"/>
      <c r="AEB541" s="17"/>
      <c r="AEC541" s="17"/>
      <c r="AED541" s="17"/>
      <c r="AEE541" s="17"/>
      <c r="AEF541" s="17"/>
      <c r="AEG541" s="17"/>
      <c r="AEH541" s="17"/>
      <c r="AEI541" s="17"/>
      <c r="AEJ541" s="17"/>
      <c r="AEK541" s="17"/>
      <c r="AEL541" s="17"/>
      <c r="AEM541" s="17"/>
      <c r="AEN541" s="17"/>
      <c r="AEO541" s="17"/>
      <c r="AEP541" s="17"/>
      <c r="AEQ541" s="17"/>
      <c r="AER541" s="17"/>
      <c r="AES541" s="17"/>
      <c r="AET541" s="17"/>
      <c r="AEU541" s="17"/>
      <c r="AEV541" s="17"/>
      <c r="AEW541" s="17"/>
      <c r="AEX541" s="17"/>
      <c r="AEY541" s="17"/>
      <c r="AEZ541" s="17"/>
      <c r="AFA541" s="17"/>
      <c r="AFB541" s="17"/>
      <c r="AFC541" s="17"/>
      <c r="AFD541" s="17"/>
      <c r="AFE541" s="17"/>
      <c r="AFF541" s="17"/>
      <c r="AFG541" s="17"/>
      <c r="AFH541" s="17"/>
      <c r="AFI541" s="17"/>
      <c r="AFJ541" s="17"/>
      <c r="AFK541" s="17"/>
      <c r="AFL541" s="17"/>
      <c r="AFM541" s="17"/>
      <c r="AFN541" s="17"/>
      <c r="AFO541" s="17"/>
      <c r="AFP541" s="17"/>
      <c r="AFQ541" s="17"/>
      <c r="AFR541" s="17"/>
      <c r="AFS541" s="17"/>
      <c r="AFT541" s="17"/>
      <c r="AFU541" s="17"/>
      <c r="AFV541" s="17"/>
      <c r="AFW541" s="17"/>
      <c r="AFX541" s="17"/>
      <c r="AFY541" s="17"/>
      <c r="AFZ541" s="17"/>
      <c r="AGA541" s="17"/>
      <c r="AGB541" s="17"/>
      <c r="AGC541" s="17"/>
      <c r="AGD541" s="17"/>
      <c r="AGE541" s="17"/>
      <c r="AGF541" s="17"/>
      <c r="AGG541" s="17"/>
      <c r="AGH541" s="17"/>
      <c r="AGI541" s="17"/>
      <c r="AGJ541" s="17"/>
      <c r="AGK541" s="17"/>
      <c r="AGL541" s="17"/>
      <c r="AGM541" s="17"/>
      <c r="AGN541" s="17"/>
      <c r="AGO541" s="17"/>
      <c r="AGP541" s="17"/>
      <c r="AGQ541" s="17"/>
      <c r="AGR541" s="17"/>
      <c r="AGS541" s="17"/>
      <c r="AGT541" s="17"/>
      <c r="AGU541" s="17"/>
      <c r="AGV541" s="17"/>
      <c r="AGW541" s="17"/>
      <c r="AGX541" s="17"/>
      <c r="AGY541" s="17"/>
      <c r="AGZ541" s="17"/>
      <c r="AHA541" s="17"/>
      <c r="AHB541" s="17"/>
      <c r="AHC541" s="17"/>
      <c r="AHD541" s="17"/>
      <c r="AHE541" s="17"/>
      <c r="AHF541" s="17"/>
      <c r="AHG541" s="17"/>
      <c r="AHH541" s="17"/>
      <c r="AHI541" s="17"/>
      <c r="AHJ541" s="17"/>
      <c r="AHK541" s="17"/>
      <c r="AHL541" s="17"/>
      <c r="AHM541" s="17"/>
      <c r="AHN541" s="17"/>
      <c r="AHO541" s="17"/>
      <c r="AHP541" s="17"/>
      <c r="AHQ541" s="17"/>
      <c r="AHR541" s="17"/>
      <c r="AHS541" s="17"/>
      <c r="AHT541" s="17"/>
      <c r="AHU541" s="17"/>
      <c r="AHV541" s="17"/>
      <c r="AHW541" s="17"/>
      <c r="AHX541" s="17"/>
      <c r="AHY541" s="17"/>
      <c r="AHZ541" s="17"/>
      <c r="AIA541" s="17"/>
      <c r="AIB541" s="17"/>
      <c r="AIC541" s="17"/>
      <c r="AID541" s="17"/>
      <c r="AIE541" s="17"/>
      <c r="AIF541" s="17"/>
      <c r="AIG541" s="17"/>
      <c r="AIH541" s="17"/>
      <c r="AII541" s="17"/>
      <c r="AIJ541" s="17"/>
      <c r="AIK541" s="17"/>
      <c r="AIL541" s="17"/>
      <c r="AIM541" s="17"/>
      <c r="AIN541" s="17"/>
      <c r="AIO541" s="17"/>
      <c r="AIP541" s="17"/>
      <c r="AIQ541" s="17"/>
      <c r="AIR541" s="17"/>
      <c r="AIS541" s="17"/>
      <c r="AIT541" s="17"/>
      <c r="AIU541" s="17"/>
      <c r="AIV541" s="17"/>
      <c r="AIW541" s="17"/>
      <c r="AIX541" s="17"/>
      <c r="AIY541" s="17"/>
      <c r="AIZ541" s="17"/>
      <c r="AJA541" s="17"/>
      <c r="AJB541" s="17"/>
      <c r="AJC541" s="17"/>
      <c r="AJD541" s="17"/>
      <c r="AJE541" s="17"/>
      <c r="AJF541" s="17"/>
      <c r="AJG541" s="17"/>
      <c r="AJH541" s="17"/>
      <c r="AJI541" s="17"/>
      <c r="AJJ541" s="17"/>
      <c r="AJK541" s="17"/>
      <c r="AJL541" s="17"/>
      <c r="AJM541" s="17"/>
      <c r="AJN541" s="17"/>
      <c r="AJO541" s="17"/>
      <c r="AJP541" s="17"/>
      <c r="AJQ541" s="17"/>
      <c r="AJR541" s="17"/>
      <c r="AJS541" s="17"/>
      <c r="AJT541" s="17"/>
      <c r="AJU541" s="17"/>
      <c r="AJV541" s="17"/>
      <c r="AJW541" s="17"/>
      <c r="AJX541" s="17"/>
      <c r="AJY541" s="17"/>
      <c r="AJZ541" s="17"/>
      <c r="AKA541" s="17"/>
      <c r="AKB541" s="17"/>
      <c r="AKC541" s="17"/>
      <c r="AKD541" s="17"/>
      <c r="AKE541" s="17"/>
      <c r="AKF541" s="17"/>
      <c r="AKG541" s="17"/>
      <c r="AKH541" s="17"/>
      <c r="AKI541" s="17"/>
      <c r="AKJ541" s="17"/>
      <c r="AKK541" s="17"/>
      <c r="AKL541" s="17"/>
      <c r="AKM541" s="17"/>
      <c r="AKN541" s="17"/>
      <c r="AKO541" s="17"/>
      <c r="AKP541" s="17"/>
      <c r="AKQ541" s="17"/>
      <c r="AKR541" s="17"/>
      <c r="AKS541" s="17"/>
      <c r="AKT541" s="17"/>
      <c r="AKU541" s="17"/>
      <c r="AKV541" s="17"/>
      <c r="AKW541" s="17"/>
      <c r="AKX541" s="17"/>
      <c r="AKY541" s="17"/>
      <c r="AKZ541" s="17"/>
      <c r="ALA541" s="17"/>
      <c r="ALB541" s="17"/>
      <c r="ALC541" s="17"/>
      <c r="ALD541" s="17"/>
      <c r="ALE541" s="17"/>
      <c r="ALF541" s="17"/>
      <c r="ALG541" s="17"/>
      <c r="ALH541" s="17"/>
      <c r="ALI541" s="17"/>
      <c r="ALJ541" s="17"/>
      <c r="ALK541" s="17"/>
      <c r="ALL541" s="17"/>
      <c r="ALM541" s="17"/>
      <c r="ALN541" s="17"/>
      <c r="ALO541" s="17"/>
      <c r="ALP541" s="17"/>
      <c r="ALQ541" s="17"/>
      <c r="ALR541" s="17"/>
      <c r="ALS541" s="17"/>
      <c r="ALT541" s="17"/>
      <c r="ALU541" s="17"/>
      <c r="ALV541" s="17"/>
      <c r="ALW541" s="17"/>
      <c r="ALX541" s="17"/>
      <c r="ALY541" s="17"/>
      <c r="ALZ541" s="17"/>
      <c r="AMA541" s="17"/>
      <c r="AMB541" s="17"/>
      <c r="AMC541" s="17"/>
      <c r="AMD541" s="17"/>
      <c r="AME541" s="17"/>
      <c r="AMF541" s="17"/>
      <c r="AMG541" s="17"/>
      <c r="AMH541" s="17"/>
      <c r="AMI541" s="17"/>
      <c r="AMJ541" s="17"/>
      <c r="AMK541" s="17"/>
      <c r="AML541" s="17"/>
      <c r="AMM541" s="17"/>
      <c r="AMN541" s="17"/>
      <c r="AMO541" s="17"/>
      <c r="AMP541" s="17"/>
      <c r="AMQ541" s="17"/>
      <c r="AMR541" s="17"/>
      <c r="AMS541" s="17"/>
      <c r="AMT541" s="17"/>
      <c r="AMU541" s="17"/>
      <c r="AMV541" s="17"/>
      <c r="AMW541" s="17"/>
      <c r="AMX541" s="17"/>
      <c r="AMY541" s="17"/>
      <c r="AMZ541" s="17"/>
      <c r="ANA541" s="17"/>
      <c r="ANB541" s="17"/>
      <c r="ANC541" s="17"/>
      <c r="AND541" s="17"/>
      <c r="ANE541" s="17"/>
      <c r="ANF541" s="17"/>
      <c r="ANG541" s="17"/>
      <c r="ANH541" s="17"/>
      <c r="ANI541" s="17"/>
      <c r="ANJ541" s="17"/>
      <c r="ANK541" s="17"/>
      <c r="ANL541" s="17"/>
      <c r="ANM541" s="17"/>
      <c r="ANN541" s="17"/>
      <c r="ANO541" s="17"/>
      <c r="ANP541" s="17"/>
      <c r="ANQ541" s="17"/>
      <c r="ANR541" s="17"/>
      <c r="ANS541" s="17"/>
      <c r="ANT541" s="17"/>
      <c r="ANU541" s="17"/>
      <c r="ANV541" s="17"/>
      <c r="ANW541" s="17"/>
      <c r="ANX541" s="17"/>
      <c r="ANY541" s="17"/>
      <c r="ANZ541" s="17"/>
      <c r="AOA541" s="17"/>
      <c r="AOB541" s="17"/>
      <c r="AOC541" s="17"/>
      <c r="AOD541" s="17"/>
      <c r="AOE541" s="17"/>
      <c r="AOF541" s="17"/>
      <c r="AOG541" s="17"/>
      <c r="AOH541" s="17"/>
      <c r="AOI541" s="17"/>
      <c r="AOJ541" s="17"/>
      <c r="AOK541" s="17"/>
      <c r="AOL541" s="17"/>
      <c r="AOM541" s="17"/>
      <c r="AON541" s="17"/>
      <c r="AOO541" s="17"/>
      <c r="AOP541" s="17"/>
      <c r="AOQ541" s="17"/>
      <c r="AOR541" s="17"/>
      <c r="AOS541" s="17"/>
      <c r="AOT541" s="17"/>
      <c r="AOU541" s="17"/>
      <c r="AOV541" s="17"/>
      <c r="AOW541" s="17"/>
      <c r="AOX541" s="17"/>
      <c r="AOY541" s="17"/>
      <c r="AOZ541" s="17"/>
      <c r="APA541" s="17"/>
      <c r="APB541" s="17"/>
      <c r="APC541" s="17"/>
      <c r="APD541" s="17"/>
      <c r="APE541" s="17"/>
      <c r="APF541" s="17"/>
      <c r="APG541" s="17"/>
      <c r="APH541" s="17"/>
      <c r="API541" s="17"/>
      <c r="APJ541" s="17"/>
      <c r="APK541" s="17"/>
      <c r="APL541" s="17"/>
      <c r="APM541" s="17"/>
      <c r="APN541" s="17"/>
      <c r="APO541" s="17"/>
      <c r="APP541" s="17"/>
      <c r="APQ541" s="17"/>
      <c r="APR541" s="17"/>
      <c r="APS541" s="17"/>
      <c r="APT541" s="17"/>
      <c r="APU541" s="17"/>
      <c r="APV541" s="17"/>
      <c r="APW541" s="17"/>
      <c r="APX541" s="17"/>
      <c r="APY541" s="17"/>
      <c r="APZ541" s="17"/>
      <c r="AQA541" s="17"/>
      <c r="AQB541" s="17"/>
      <c r="AQC541" s="17"/>
      <c r="AQD541" s="17"/>
      <c r="AQE541" s="17"/>
      <c r="AQF541" s="17"/>
      <c r="AQG541" s="17"/>
      <c r="AQH541" s="17"/>
      <c r="AQI541" s="17"/>
      <c r="AQJ541" s="17"/>
      <c r="AQK541" s="17"/>
      <c r="AQL541" s="17"/>
      <c r="AQM541" s="17"/>
      <c r="AQN541" s="17"/>
      <c r="AQO541" s="17"/>
      <c r="AQP541" s="17"/>
      <c r="AQQ541" s="17"/>
      <c r="AQR541" s="17"/>
      <c r="AQS541" s="17"/>
      <c r="AQT541" s="17"/>
      <c r="AQU541" s="17"/>
      <c r="AQV541" s="17"/>
      <c r="AQW541" s="17"/>
      <c r="AQX541" s="17"/>
      <c r="AQY541" s="17"/>
      <c r="AQZ541" s="17"/>
      <c r="ARA541" s="17"/>
      <c r="ARB541" s="17"/>
      <c r="ARC541" s="17"/>
      <c r="ARD541" s="17"/>
      <c r="ARE541" s="17"/>
      <c r="ARF541" s="17"/>
      <c r="ARG541" s="17"/>
      <c r="ARH541" s="17"/>
      <c r="ARI541" s="17"/>
      <c r="ARJ541" s="17"/>
      <c r="ARK541" s="17"/>
      <c r="ARL541" s="17"/>
      <c r="ARM541" s="17"/>
      <c r="ARN541" s="17"/>
      <c r="ARO541" s="17"/>
      <c r="ARP541" s="17"/>
      <c r="ARQ541" s="17"/>
      <c r="ARR541" s="17"/>
      <c r="ARS541" s="17"/>
      <c r="ART541" s="17"/>
      <c r="ARU541" s="17"/>
      <c r="ARV541" s="17"/>
      <c r="ARW541" s="17"/>
      <c r="ARX541" s="17"/>
      <c r="ARY541" s="17"/>
      <c r="ARZ541" s="17"/>
      <c r="ASA541" s="17"/>
      <c r="ASB541" s="17"/>
      <c r="ASC541" s="17"/>
      <c r="ASD541" s="17"/>
      <c r="ASE541" s="17"/>
      <c r="ASF541" s="17"/>
      <c r="ASG541" s="17"/>
      <c r="ASH541" s="17"/>
      <c r="ASI541" s="17"/>
      <c r="ASJ541" s="17"/>
      <c r="ASK541" s="17"/>
      <c r="ASL541" s="17"/>
      <c r="ASM541" s="17"/>
      <c r="ASN541" s="17"/>
      <c r="ASO541" s="17"/>
      <c r="ASP541" s="17"/>
      <c r="ASQ541" s="17"/>
      <c r="ASR541" s="17"/>
      <c r="ASS541" s="17"/>
      <c r="AST541" s="17"/>
      <c r="ASU541" s="17"/>
      <c r="ASV541" s="17"/>
      <c r="ASW541" s="17"/>
      <c r="ASX541" s="17"/>
      <c r="ASY541" s="17"/>
      <c r="ASZ541" s="17"/>
      <c r="ATA541" s="17"/>
      <c r="ATB541" s="17"/>
      <c r="ATC541" s="17"/>
      <c r="ATD541" s="17"/>
      <c r="ATE541" s="17"/>
      <c r="ATF541" s="17"/>
      <c r="ATG541" s="17"/>
      <c r="ATH541" s="17"/>
      <c r="ATI541" s="17"/>
      <c r="ATJ541" s="17"/>
      <c r="ATK541" s="17"/>
      <c r="ATL541" s="17"/>
      <c r="ATM541" s="17"/>
      <c r="ATN541" s="17"/>
      <c r="ATO541" s="17"/>
      <c r="ATP541" s="17"/>
      <c r="ATQ541" s="17"/>
      <c r="ATR541" s="17"/>
      <c r="ATS541" s="17"/>
      <c r="ATT541" s="17"/>
      <c r="ATU541" s="17"/>
      <c r="ATV541" s="17"/>
      <c r="ATW541" s="17"/>
      <c r="ATX541" s="17"/>
      <c r="ATY541" s="17"/>
      <c r="ATZ541" s="17"/>
      <c r="AUA541" s="17"/>
      <c r="AUB541" s="17"/>
      <c r="AUC541" s="17"/>
      <c r="AUD541" s="17"/>
      <c r="AUE541" s="17"/>
      <c r="AUF541" s="17"/>
      <c r="AUG541" s="17"/>
      <c r="AUH541" s="17"/>
      <c r="AUI541" s="17"/>
      <c r="AUJ541" s="17"/>
      <c r="AUK541" s="17"/>
      <c r="AUL541" s="17"/>
      <c r="AUM541" s="17"/>
      <c r="AUN541" s="17"/>
      <c r="AUO541" s="17"/>
      <c r="AUP541" s="17"/>
      <c r="AUQ541" s="17"/>
      <c r="AUR541" s="17"/>
      <c r="AUS541" s="17"/>
      <c r="AUT541" s="17"/>
      <c r="AUU541" s="17"/>
      <c r="AUV541" s="17"/>
      <c r="AUW541" s="17"/>
      <c r="AUX541" s="17"/>
      <c r="AUY541" s="17"/>
      <c r="AUZ541" s="17"/>
      <c r="AVA541" s="17"/>
      <c r="AVB541" s="17"/>
      <c r="AVC541" s="17"/>
      <c r="AVD541" s="17"/>
      <c r="AVE541" s="17"/>
      <c r="AVF541" s="17"/>
      <c r="AVG541" s="17"/>
      <c r="AVH541" s="17"/>
      <c r="AVI541" s="17"/>
      <c r="AVJ541" s="17"/>
      <c r="AVK541" s="17"/>
      <c r="AVL541" s="17"/>
      <c r="AVM541" s="17"/>
      <c r="AVN541" s="17"/>
      <c r="AVO541" s="17"/>
      <c r="AVP541" s="17"/>
      <c r="AVQ541" s="17"/>
      <c r="AVR541" s="17"/>
      <c r="AVS541" s="17"/>
      <c r="AVT541" s="17"/>
      <c r="AVU541" s="17"/>
      <c r="AVV541" s="17"/>
      <c r="AVW541" s="17"/>
      <c r="AVX541" s="17"/>
      <c r="AVY541" s="17"/>
      <c r="AVZ541" s="17"/>
      <c r="AWA541" s="17"/>
      <c r="AWB541" s="17"/>
      <c r="AWC541" s="17"/>
      <c r="AWD541" s="17"/>
      <c r="AWE541" s="17"/>
      <c r="AWF541" s="17"/>
      <c r="AWG541" s="17"/>
      <c r="AWH541" s="17"/>
      <c r="AWI541" s="17"/>
      <c r="AWJ541" s="17"/>
      <c r="AWK541" s="17"/>
      <c r="AWL541" s="17"/>
      <c r="AWM541" s="17"/>
      <c r="AWN541" s="17"/>
      <c r="AWO541" s="17"/>
      <c r="AWP541" s="17"/>
      <c r="AWQ541" s="17"/>
      <c r="AWR541" s="17"/>
      <c r="AWS541" s="17"/>
      <c r="AWT541" s="17"/>
      <c r="AWU541" s="17"/>
      <c r="AWV541" s="17"/>
      <c r="AWW541" s="17"/>
      <c r="AWX541" s="17"/>
      <c r="AWY541" s="17"/>
      <c r="AWZ541" s="17"/>
      <c r="AXA541" s="17"/>
      <c r="AXB541" s="17"/>
      <c r="AXC541" s="17"/>
      <c r="AXD541" s="17"/>
      <c r="AXE541" s="17"/>
      <c r="AXF541" s="17"/>
      <c r="AXG541" s="17"/>
      <c r="AXH541" s="17"/>
      <c r="AXI541" s="17"/>
      <c r="AXJ541" s="17"/>
      <c r="AXK541" s="17"/>
      <c r="AXL541" s="17"/>
      <c r="AXM541" s="17"/>
      <c r="AXN541" s="17"/>
      <c r="AXO541" s="17"/>
      <c r="AXP541" s="17"/>
      <c r="AXQ541" s="17"/>
      <c r="AXR541" s="17"/>
      <c r="AXS541" s="17"/>
      <c r="AXT541" s="17"/>
      <c r="AXU541" s="17"/>
      <c r="AXV541" s="17"/>
      <c r="AXW541" s="17"/>
      <c r="AXX541" s="17"/>
      <c r="AXY541" s="17"/>
      <c r="AXZ541" s="17"/>
      <c r="AYA541" s="17"/>
      <c r="AYB541" s="17"/>
      <c r="AYC541" s="17"/>
      <c r="AYD541" s="17"/>
      <c r="AYE541" s="17"/>
      <c r="AYF541" s="17"/>
      <c r="AYG541" s="17"/>
      <c r="AYH541" s="17"/>
      <c r="AYI541" s="17"/>
      <c r="AYJ541" s="17"/>
      <c r="AYK541" s="17"/>
      <c r="AYL541" s="17"/>
      <c r="AYM541" s="17"/>
      <c r="AYN541" s="17"/>
      <c r="AYO541" s="17"/>
      <c r="AYP541" s="17"/>
      <c r="AYQ541" s="17"/>
      <c r="AYR541" s="17"/>
      <c r="AYS541" s="17"/>
      <c r="AYT541" s="17"/>
      <c r="AYU541" s="17"/>
      <c r="AYV541" s="17"/>
      <c r="AYW541" s="17"/>
      <c r="AYX541" s="17"/>
      <c r="AYY541" s="17"/>
      <c r="AYZ541" s="17"/>
      <c r="AZA541" s="17"/>
      <c r="AZB541" s="17"/>
      <c r="AZC541" s="17"/>
      <c r="AZD541" s="17"/>
      <c r="AZE541" s="17"/>
      <c r="AZF541" s="17"/>
      <c r="AZG541" s="17"/>
      <c r="AZH541" s="17"/>
      <c r="AZI541" s="17"/>
      <c r="AZJ541" s="17"/>
      <c r="AZK541" s="17"/>
      <c r="AZL541" s="17"/>
      <c r="AZM541" s="17"/>
      <c r="AZN541" s="17"/>
      <c r="AZO541" s="17"/>
      <c r="AZP541" s="17"/>
      <c r="AZQ541" s="17"/>
      <c r="AZR541" s="17"/>
      <c r="AZS541" s="17"/>
      <c r="AZT541" s="17"/>
      <c r="AZU541" s="17"/>
      <c r="AZV541" s="17"/>
      <c r="AZW541" s="17"/>
      <c r="AZX541" s="17"/>
      <c r="AZY541" s="17"/>
      <c r="AZZ541" s="17"/>
      <c r="BAA541" s="17"/>
      <c r="BAB541" s="17"/>
      <c r="BAC541" s="17"/>
      <c r="BAD541" s="17"/>
      <c r="BAE541" s="17"/>
      <c r="BAF541" s="17"/>
      <c r="BAG541" s="17"/>
      <c r="BAH541" s="17"/>
      <c r="BAI541" s="17"/>
      <c r="BAJ541" s="17"/>
      <c r="BAK541" s="17"/>
      <c r="BAL541" s="17"/>
      <c r="BAM541" s="17"/>
      <c r="BAN541" s="17"/>
      <c r="BAO541" s="17"/>
      <c r="BAP541" s="17"/>
      <c r="BAQ541" s="17"/>
      <c r="BAR541" s="17"/>
      <c r="BAS541" s="17"/>
      <c r="BAT541" s="17"/>
      <c r="BAU541" s="17"/>
      <c r="BAV541" s="17"/>
      <c r="BAW541" s="17"/>
      <c r="BAX541" s="17"/>
      <c r="BAY541" s="17"/>
      <c r="BAZ541" s="17"/>
      <c r="BBA541" s="17"/>
      <c r="BBB541" s="17"/>
      <c r="BBC541" s="17"/>
      <c r="BBD541" s="17"/>
      <c r="BBE541" s="17"/>
      <c r="BBF541" s="17"/>
      <c r="BBG541" s="17"/>
      <c r="BBH541" s="17"/>
      <c r="BBI541" s="17"/>
      <c r="BBJ541" s="17"/>
      <c r="BBK541" s="17"/>
      <c r="BBL541" s="17"/>
      <c r="BBM541" s="17"/>
      <c r="BBN541" s="17"/>
      <c r="BBO541" s="17"/>
      <c r="BBP541" s="17"/>
      <c r="BBQ541" s="17"/>
      <c r="BBR541" s="17"/>
      <c r="BBS541" s="17"/>
      <c r="BBT541" s="17"/>
      <c r="BBU541" s="17"/>
      <c r="BBV541" s="17"/>
      <c r="BBW541" s="17"/>
      <c r="BBX541" s="17"/>
      <c r="BBY541" s="17"/>
      <c r="BBZ541" s="17"/>
      <c r="BCA541" s="17"/>
      <c r="BCB541" s="17"/>
      <c r="BCC541" s="17"/>
      <c r="BCD541" s="17"/>
      <c r="BCE541" s="17"/>
      <c r="BCF541" s="17"/>
      <c r="BCG541" s="17"/>
      <c r="BCH541" s="17"/>
      <c r="BCI541" s="17"/>
      <c r="BCJ541" s="17"/>
      <c r="BCK541" s="17"/>
      <c r="BCL541" s="17"/>
      <c r="BCM541" s="17"/>
      <c r="BCN541" s="17"/>
      <c r="BCO541" s="17"/>
      <c r="BCP541" s="17"/>
      <c r="BCQ541" s="17"/>
      <c r="BCR541" s="17"/>
      <c r="BCS541" s="17"/>
      <c r="BCT541" s="17"/>
      <c r="BCU541" s="17"/>
      <c r="BCV541" s="17"/>
      <c r="BCW541" s="17"/>
      <c r="BCX541" s="17"/>
      <c r="BCY541" s="17"/>
      <c r="BCZ541" s="17"/>
      <c r="BDA541" s="17"/>
      <c r="BDB541" s="17"/>
      <c r="BDC541" s="17"/>
      <c r="BDD541" s="17"/>
      <c r="BDE541" s="17"/>
      <c r="BDF541" s="17"/>
      <c r="BDG541" s="17"/>
      <c r="BDH541" s="17"/>
      <c r="BDI541" s="17"/>
      <c r="BDJ541" s="17"/>
      <c r="BDK541" s="17"/>
      <c r="BDL541" s="17"/>
      <c r="BDM541" s="17"/>
      <c r="BDN541" s="17"/>
      <c r="BDO541" s="17"/>
      <c r="BDP541" s="17"/>
      <c r="BDQ541" s="17"/>
      <c r="BDR541" s="17"/>
      <c r="BDS541" s="17"/>
      <c r="BDT541" s="17"/>
      <c r="BDU541" s="17"/>
      <c r="BDV541" s="17"/>
      <c r="BDW541" s="17"/>
      <c r="BDX541" s="17"/>
      <c r="BDY541" s="17"/>
      <c r="BDZ541" s="17"/>
      <c r="BEA541" s="17"/>
      <c r="BEB541" s="17"/>
      <c r="BEC541" s="17"/>
      <c r="BED541" s="17"/>
      <c r="BEE541" s="17"/>
      <c r="BEF541" s="17"/>
      <c r="BEG541" s="17"/>
      <c r="BEH541" s="17"/>
      <c r="BEI541" s="17"/>
      <c r="BEJ541" s="17"/>
      <c r="BEK541" s="17"/>
      <c r="BEL541" s="17"/>
      <c r="BEM541" s="17"/>
      <c r="BEN541" s="17"/>
      <c r="BEO541" s="17"/>
      <c r="BEP541" s="17"/>
      <c r="BEQ541" s="17"/>
      <c r="BER541" s="17"/>
      <c r="BES541" s="17"/>
      <c r="BET541" s="17"/>
      <c r="BEU541" s="17"/>
      <c r="BEV541" s="17"/>
      <c r="BEW541" s="17"/>
      <c r="BEX541" s="17"/>
      <c r="BEY541" s="17"/>
      <c r="BEZ541" s="17"/>
      <c r="BFA541" s="17"/>
      <c r="BFB541" s="17"/>
      <c r="BFC541" s="17"/>
      <c r="BFD541" s="17"/>
      <c r="BFE541" s="17"/>
      <c r="BFF541" s="17"/>
      <c r="BFG541" s="17"/>
      <c r="BFH541" s="17"/>
      <c r="BFI541" s="17"/>
      <c r="BFJ541" s="17"/>
      <c r="BFK541" s="17"/>
      <c r="BFL541" s="17"/>
      <c r="BFM541" s="17"/>
      <c r="BFN541" s="17"/>
      <c r="BFO541" s="17"/>
      <c r="BFP541" s="17"/>
      <c r="BFQ541" s="17"/>
      <c r="BFR541" s="17"/>
      <c r="BFS541" s="17"/>
      <c r="BFT541" s="17"/>
      <c r="BFU541" s="17"/>
      <c r="BFV541" s="17"/>
      <c r="BFW541" s="17"/>
      <c r="BFX541" s="17"/>
      <c r="BFY541" s="17"/>
      <c r="BFZ541" s="17"/>
      <c r="BGA541" s="17"/>
      <c r="BGB541" s="17"/>
      <c r="BGC541" s="17"/>
      <c r="BGD541" s="17"/>
      <c r="BGE541" s="17"/>
      <c r="BGF541" s="17"/>
      <c r="BGG541" s="17"/>
      <c r="BGH541" s="17"/>
      <c r="BGI541" s="17"/>
      <c r="BGJ541" s="17"/>
      <c r="BGK541" s="17"/>
      <c r="BGL541" s="17"/>
      <c r="BGM541" s="17"/>
      <c r="BGN541" s="17"/>
      <c r="BGO541" s="17"/>
      <c r="BGP541" s="17"/>
      <c r="BGQ541" s="17"/>
      <c r="BGR541" s="17"/>
      <c r="BGS541" s="17"/>
      <c r="BGT541" s="17"/>
      <c r="BGU541" s="17"/>
      <c r="BGV541" s="17"/>
      <c r="BGW541" s="17"/>
      <c r="BGX541" s="17"/>
      <c r="BGY541" s="17"/>
      <c r="BGZ541" s="17"/>
      <c r="BHA541" s="17"/>
      <c r="BHB541" s="17"/>
      <c r="BHC541" s="17"/>
      <c r="BHD541" s="17"/>
      <c r="BHE541" s="17"/>
      <c r="BHF541" s="17"/>
      <c r="BHG541" s="17"/>
      <c r="BHH541" s="17"/>
      <c r="BHI541" s="17"/>
      <c r="BHJ541" s="17"/>
      <c r="BHK541" s="17"/>
      <c r="BHL541" s="17"/>
      <c r="BHM541" s="17"/>
      <c r="BHN541" s="17"/>
      <c r="BHO541" s="17"/>
      <c r="BHP541" s="17"/>
      <c r="BHQ541" s="17"/>
      <c r="BHR541" s="17"/>
      <c r="BHS541" s="17"/>
      <c r="BHT541" s="17"/>
      <c r="BHU541" s="17"/>
      <c r="BHV541" s="17"/>
      <c r="BHW541" s="17"/>
      <c r="BHX541" s="17"/>
      <c r="BHY541" s="17"/>
      <c r="BHZ541" s="17"/>
      <c r="BIA541" s="17"/>
      <c r="BIB541" s="17"/>
      <c r="BIC541" s="17"/>
      <c r="BID541" s="17"/>
      <c r="BIE541" s="17"/>
      <c r="BIF541" s="17"/>
      <c r="BIG541" s="17"/>
      <c r="BIH541" s="17"/>
      <c r="BII541" s="17"/>
      <c r="BIJ541" s="17"/>
      <c r="BIK541" s="17"/>
      <c r="BIL541" s="17"/>
      <c r="BIM541" s="17"/>
      <c r="BIN541" s="17"/>
      <c r="BIO541" s="17"/>
      <c r="BIP541" s="17"/>
      <c r="BIQ541" s="17"/>
      <c r="BIR541" s="17"/>
      <c r="BIS541" s="17"/>
      <c r="BIT541" s="17"/>
      <c r="BIU541" s="17"/>
      <c r="BIV541" s="17"/>
      <c r="BIW541" s="17"/>
      <c r="BIX541" s="17"/>
      <c r="BIY541" s="17"/>
      <c r="BIZ541" s="17"/>
      <c r="BJA541" s="17"/>
      <c r="BJB541" s="17"/>
      <c r="BJC541" s="17"/>
      <c r="BJD541" s="17"/>
      <c r="BJE541" s="17"/>
      <c r="BJF541" s="17"/>
      <c r="BJG541" s="17"/>
      <c r="BJH541" s="17"/>
      <c r="BJI541" s="17"/>
      <c r="BJJ541" s="17"/>
      <c r="BJK541" s="17"/>
      <c r="BJL541" s="17"/>
      <c r="BJM541" s="17"/>
      <c r="BJN541" s="17"/>
      <c r="BJO541" s="17"/>
      <c r="BJP541" s="17"/>
      <c r="BJQ541" s="17"/>
      <c r="BJR541" s="17"/>
      <c r="BJS541" s="17"/>
      <c r="BJT541" s="17"/>
      <c r="BJU541" s="17"/>
      <c r="BJV541" s="17"/>
      <c r="BJW541" s="17"/>
      <c r="BJX541" s="17"/>
      <c r="BJY541" s="17"/>
      <c r="BJZ541" s="17"/>
      <c r="BKA541" s="17"/>
      <c r="BKB541" s="17"/>
      <c r="BKC541" s="17"/>
      <c r="BKD541" s="17"/>
      <c r="BKE541" s="17"/>
      <c r="BKF541" s="17"/>
      <c r="BKG541" s="17"/>
      <c r="BKH541" s="17"/>
      <c r="BKI541" s="17"/>
      <c r="BKJ541" s="17"/>
      <c r="BKK541" s="17"/>
      <c r="BKL541" s="17"/>
      <c r="BKM541" s="17"/>
      <c r="BKN541" s="17"/>
      <c r="BKO541" s="17"/>
      <c r="BKP541" s="17"/>
      <c r="BKQ541" s="17"/>
      <c r="BKR541" s="17"/>
      <c r="BKS541" s="17"/>
      <c r="BKT541" s="17"/>
      <c r="BKU541" s="17"/>
      <c r="BKV541" s="17"/>
      <c r="BKW541" s="17"/>
      <c r="BKX541" s="17"/>
      <c r="BKY541" s="17"/>
      <c r="BKZ541" s="17"/>
      <c r="BLA541" s="17"/>
      <c r="BLB541" s="17"/>
      <c r="BLC541" s="17"/>
      <c r="BLD541" s="17"/>
      <c r="BLE541" s="17"/>
      <c r="BLF541" s="17"/>
      <c r="BLG541" s="17"/>
      <c r="BLH541" s="17"/>
      <c r="BLI541" s="17"/>
      <c r="BLJ541" s="17"/>
      <c r="BLK541" s="17"/>
      <c r="BLL541" s="17"/>
      <c r="BLM541" s="17"/>
      <c r="BLN541" s="17"/>
      <c r="BLO541" s="17"/>
      <c r="BLP541" s="17"/>
      <c r="BLQ541" s="17"/>
      <c r="BLR541" s="17"/>
      <c r="BLS541" s="17"/>
      <c r="BLT541" s="17"/>
      <c r="BLU541" s="17"/>
      <c r="BLV541" s="17"/>
      <c r="BLW541" s="17"/>
      <c r="BLX541" s="17"/>
      <c r="BLY541" s="17"/>
      <c r="BLZ541" s="17"/>
      <c r="BMA541" s="17"/>
      <c r="BMB541" s="17"/>
      <c r="BMC541" s="17"/>
      <c r="BMD541" s="17"/>
      <c r="BME541" s="17"/>
      <c r="BMF541" s="17"/>
      <c r="BMG541" s="17"/>
      <c r="BMH541" s="17"/>
      <c r="BMI541" s="17"/>
      <c r="BMJ541" s="17"/>
      <c r="BMK541" s="17"/>
      <c r="BML541" s="17"/>
      <c r="BMM541" s="17"/>
      <c r="BMN541" s="17"/>
      <c r="BMO541" s="17"/>
      <c r="BMP541" s="17"/>
      <c r="BMQ541" s="17"/>
      <c r="BMR541" s="17"/>
      <c r="BMS541" s="17"/>
      <c r="BMT541" s="17"/>
      <c r="BMU541" s="17"/>
      <c r="BMV541" s="17"/>
      <c r="BMW541" s="17"/>
      <c r="BMX541" s="17"/>
      <c r="BMY541" s="17"/>
      <c r="BMZ541" s="17"/>
      <c r="BNA541" s="17"/>
      <c r="BNB541" s="17"/>
      <c r="BNC541" s="17"/>
      <c r="BND541" s="17"/>
      <c r="BNE541" s="17"/>
      <c r="BNF541" s="17"/>
      <c r="BNG541" s="17"/>
      <c r="BNH541" s="17"/>
      <c r="BNI541" s="17"/>
      <c r="BNJ541" s="17"/>
      <c r="BNK541" s="17"/>
      <c r="BNL541" s="17"/>
      <c r="BNM541" s="17"/>
      <c r="BNN541" s="17"/>
      <c r="BNO541" s="17"/>
      <c r="BNP541" s="17"/>
      <c r="BNQ541" s="17"/>
      <c r="BNR541" s="17"/>
      <c r="BNS541" s="17"/>
      <c r="BNT541" s="17"/>
      <c r="BNU541" s="17"/>
      <c r="BNV541" s="17"/>
      <c r="BNW541" s="17"/>
      <c r="BNX541" s="17"/>
      <c r="BNY541" s="17"/>
      <c r="BNZ541" s="17"/>
      <c r="BOA541" s="17"/>
      <c r="BOB541" s="17"/>
      <c r="BOC541" s="17"/>
      <c r="BOD541" s="17"/>
      <c r="BOE541" s="17"/>
      <c r="BOF541" s="17"/>
      <c r="BOG541" s="17"/>
      <c r="BOH541" s="17"/>
      <c r="BOI541" s="17"/>
      <c r="BOJ541" s="17"/>
      <c r="BOK541" s="17"/>
      <c r="BOL541" s="17"/>
      <c r="BOM541" s="17"/>
      <c r="BON541" s="17"/>
      <c r="BOO541" s="17"/>
      <c r="BOP541" s="17"/>
      <c r="BOQ541" s="17"/>
      <c r="BOR541" s="17"/>
      <c r="BOS541" s="17"/>
      <c r="BOT541" s="17"/>
      <c r="BOU541" s="17"/>
      <c r="BOV541" s="17"/>
      <c r="BOW541" s="17"/>
      <c r="BOX541" s="17"/>
      <c r="BOY541" s="17"/>
      <c r="BOZ541" s="17"/>
      <c r="BPA541" s="17"/>
      <c r="BPB541" s="17"/>
      <c r="BPC541" s="17"/>
      <c r="BPD541" s="17"/>
      <c r="BPE541" s="17"/>
      <c r="BPF541" s="17"/>
      <c r="BPG541" s="17"/>
      <c r="BPH541" s="17"/>
      <c r="BPI541" s="17"/>
      <c r="BPJ541" s="17"/>
      <c r="BPK541" s="17"/>
      <c r="BPL541" s="17"/>
      <c r="BPM541" s="17"/>
      <c r="BPN541" s="17"/>
      <c r="BPO541" s="17"/>
      <c r="BPP541" s="17"/>
      <c r="BPQ541" s="17"/>
      <c r="BPR541" s="17"/>
      <c r="BPS541" s="17"/>
      <c r="BPT541" s="17"/>
      <c r="BPU541" s="17"/>
      <c r="BPV541" s="17"/>
      <c r="BPW541" s="17"/>
      <c r="BPX541" s="17"/>
      <c r="BPY541" s="17"/>
      <c r="BPZ541" s="17"/>
      <c r="BQA541" s="17"/>
      <c r="BQB541" s="17"/>
      <c r="BQC541" s="17"/>
      <c r="BQD541" s="17"/>
      <c r="BQE541" s="17"/>
      <c r="BQF541" s="17"/>
      <c r="BQG541" s="17"/>
      <c r="BQH541" s="17"/>
      <c r="BQI541" s="17"/>
      <c r="BQJ541" s="17"/>
      <c r="BQK541" s="17"/>
      <c r="BQL541" s="17"/>
      <c r="BQM541" s="17"/>
      <c r="BQN541" s="17"/>
      <c r="BQO541" s="17"/>
      <c r="BQP541" s="17"/>
      <c r="BQQ541" s="17"/>
      <c r="BQR541" s="17"/>
      <c r="BQS541" s="17"/>
      <c r="BQT541" s="17"/>
      <c r="BQU541" s="17"/>
      <c r="BQV541" s="17"/>
      <c r="BQW541" s="17"/>
      <c r="BQX541" s="17"/>
      <c r="BQY541" s="17"/>
      <c r="BQZ541" s="17"/>
      <c r="BRA541" s="17"/>
      <c r="BRB541" s="17"/>
      <c r="BRC541" s="17"/>
      <c r="BRD541" s="17"/>
      <c r="BRE541" s="17"/>
      <c r="BRF541" s="17"/>
      <c r="BRG541" s="17"/>
      <c r="BRH541" s="17"/>
      <c r="BRI541" s="17"/>
      <c r="BRJ541" s="17"/>
      <c r="BRK541" s="17"/>
      <c r="BRL541" s="17"/>
      <c r="BRM541" s="17"/>
      <c r="BRN541" s="17"/>
      <c r="BRO541" s="17"/>
      <c r="BRP541" s="17"/>
      <c r="BRQ541" s="17"/>
      <c r="BRR541" s="17"/>
      <c r="BRS541" s="17"/>
      <c r="BRT541" s="17"/>
      <c r="BRU541" s="17"/>
      <c r="BRV541" s="17"/>
      <c r="BRW541" s="17"/>
      <c r="BRX541" s="17"/>
      <c r="BRY541" s="17"/>
      <c r="BRZ541" s="17"/>
      <c r="BSA541" s="17"/>
      <c r="BSB541" s="17"/>
      <c r="BSC541" s="17"/>
      <c r="BSD541" s="17"/>
      <c r="BSE541" s="17"/>
      <c r="BSF541" s="17"/>
      <c r="BSG541" s="17"/>
      <c r="BSH541" s="17"/>
      <c r="BSI541" s="17"/>
      <c r="BSJ541" s="17"/>
      <c r="BSK541" s="17"/>
      <c r="BSL541" s="17"/>
      <c r="BSM541" s="17"/>
      <c r="BSN541" s="17"/>
      <c r="BSO541" s="17"/>
      <c r="BSP541" s="17"/>
      <c r="BSQ541" s="17"/>
      <c r="BSR541" s="17"/>
      <c r="BSS541" s="17"/>
      <c r="BST541" s="17"/>
      <c r="BSU541" s="17"/>
      <c r="BSV541" s="17"/>
      <c r="BSW541" s="17"/>
      <c r="BSX541" s="17"/>
      <c r="BSY541" s="17"/>
      <c r="BSZ541" s="17"/>
      <c r="BTA541" s="17"/>
      <c r="BTB541" s="17"/>
      <c r="BTC541" s="17"/>
      <c r="BTD541" s="17"/>
      <c r="BTE541" s="17"/>
      <c r="BTF541" s="17"/>
      <c r="BTG541" s="17"/>
      <c r="BTH541" s="17"/>
      <c r="BTI541" s="17"/>
      <c r="BTJ541" s="17"/>
      <c r="BTK541" s="17"/>
      <c r="BTL541" s="17"/>
      <c r="BTM541" s="17"/>
      <c r="BTN541" s="17"/>
      <c r="BTO541" s="17"/>
      <c r="BTP541" s="17"/>
      <c r="BTQ541" s="17"/>
      <c r="BTR541" s="17"/>
      <c r="BTS541" s="17"/>
      <c r="BTT541" s="17"/>
      <c r="BTU541" s="17"/>
      <c r="BTV541" s="17"/>
      <c r="BTW541" s="17"/>
      <c r="BTX541" s="17"/>
      <c r="BTY541" s="17"/>
      <c r="BTZ541" s="17"/>
      <c r="BUA541" s="17"/>
      <c r="BUB541" s="17"/>
      <c r="BUC541" s="17"/>
      <c r="BUD541" s="17"/>
      <c r="BUE541" s="17"/>
      <c r="BUF541" s="17"/>
      <c r="BUG541" s="17"/>
      <c r="BUH541" s="17"/>
      <c r="BUI541" s="17"/>
      <c r="BUJ541" s="17"/>
      <c r="BUK541" s="17"/>
      <c r="BUL541" s="17"/>
      <c r="BUM541" s="17"/>
      <c r="BUN541" s="17"/>
      <c r="BUO541" s="17"/>
      <c r="BUP541" s="17"/>
      <c r="BUQ541" s="17"/>
      <c r="BUR541" s="17"/>
      <c r="BUS541" s="17"/>
      <c r="BUT541" s="17"/>
      <c r="BUU541" s="17"/>
      <c r="BUV541" s="17"/>
      <c r="BUW541" s="17"/>
      <c r="BUX541" s="17"/>
      <c r="BUY541" s="17"/>
      <c r="BUZ541" s="17"/>
      <c r="BVA541" s="17"/>
      <c r="BVB541" s="17"/>
      <c r="BVC541" s="17"/>
      <c r="BVD541" s="17"/>
      <c r="BVE541" s="17"/>
      <c r="BVF541" s="17"/>
      <c r="BVG541" s="17"/>
      <c r="BVH541" s="17"/>
      <c r="BVI541" s="17"/>
      <c r="BVJ541" s="17"/>
      <c r="BVK541" s="17"/>
      <c r="BVL541" s="17"/>
      <c r="BVM541" s="17"/>
      <c r="BVN541" s="17"/>
      <c r="BVO541" s="17"/>
      <c r="BVP541" s="17"/>
      <c r="BVQ541" s="17"/>
      <c r="BVR541" s="17"/>
      <c r="BVS541" s="17"/>
      <c r="BVT541" s="17"/>
      <c r="BVU541" s="17"/>
      <c r="BVV541" s="17"/>
      <c r="BVW541" s="17"/>
      <c r="BVX541" s="17"/>
      <c r="BVY541" s="17"/>
      <c r="BVZ541" s="17"/>
      <c r="BWA541" s="17"/>
      <c r="BWB541" s="17"/>
      <c r="BWC541" s="17"/>
      <c r="BWD541" s="17"/>
      <c r="BWE541" s="17"/>
      <c r="BWF541" s="17"/>
      <c r="BWG541" s="17"/>
      <c r="BWH541" s="17"/>
      <c r="BWI541" s="17"/>
      <c r="BWJ541" s="17"/>
      <c r="BWK541" s="17"/>
      <c r="BWL541" s="17"/>
      <c r="BWM541" s="17"/>
      <c r="BWN541" s="17"/>
      <c r="BWO541" s="17"/>
      <c r="BWP541" s="17"/>
      <c r="BWQ541" s="17"/>
      <c r="BWR541" s="17"/>
      <c r="BWS541" s="17"/>
      <c r="BWT541" s="17"/>
      <c r="BWU541" s="17"/>
      <c r="BWV541" s="17"/>
      <c r="BWW541" s="17"/>
      <c r="BWX541" s="17"/>
      <c r="BWY541" s="17"/>
      <c r="BWZ541" s="17"/>
      <c r="BXA541" s="17"/>
      <c r="BXB541" s="17"/>
      <c r="BXC541" s="17"/>
      <c r="BXD541" s="17"/>
      <c r="BXE541" s="17"/>
      <c r="BXF541" s="17"/>
      <c r="BXG541" s="17"/>
      <c r="BXH541" s="17"/>
      <c r="BXI541" s="17"/>
      <c r="BXJ541" s="17"/>
      <c r="BXK541" s="17"/>
      <c r="BXL541" s="17"/>
      <c r="BXM541" s="17"/>
      <c r="BXN541" s="17"/>
      <c r="BXO541" s="17"/>
      <c r="BXP541" s="17"/>
      <c r="BXQ541" s="17"/>
      <c r="BXR541" s="17"/>
      <c r="BXS541" s="17"/>
      <c r="BXT541" s="17"/>
      <c r="BXU541" s="17"/>
      <c r="BXV541" s="17"/>
      <c r="BXW541" s="17"/>
      <c r="BXX541" s="17"/>
      <c r="BXY541" s="17"/>
      <c r="BXZ541" s="17"/>
      <c r="BYA541" s="17"/>
      <c r="BYB541" s="17"/>
      <c r="BYC541" s="17"/>
      <c r="BYD541" s="17"/>
      <c r="BYE541" s="17"/>
      <c r="BYF541" s="17"/>
      <c r="BYG541" s="17"/>
      <c r="BYH541" s="17"/>
      <c r="BYI541" s="17"/>
      <c r="BYJ541" s="17"/>
      <c r="BYK541" s="17"/>
      <c r="BYL541" s="17"/>
      <c r="BYM541" s="17"/>
      <c r="BYN541" s="17"/>
      <c r="BYO541" s="17"/>
      <c r="BYP541" s="17"/>
      <c r="BYQ541" s="17"/>
      <c r="BYR541" s="17"/>
      <c r="BYS541" s="17"/>
      <c r="BYT541" s="17"/>
      <c r="BYU541" s="17"/>
      <c r="BYV541" s="17"/>
      <c r="BYW541" s="17"/>
      <c r="BYX541" s="17"/>
      <c r="BYY541" s="17"/>
      <c r="BYZ541" s="17"/>
      <c r="BZA541" s="17"/>
      <c r="BZB541" s="17"/>
      <c r="BZC541" s="17"/>
      <c r="BZD541" s="17"/>
      <c r="BZE541" s="17"/>
      <c r="BZF541" s="17"/>
      <c r="BZG541" s="17"/>
      <c r="BZH541" s="17"/>
      <c r="BZI541" s="17"/>
      <c r="BZJ541" s="17"/>
      <c r="BZK541" s="17"/>
      <c r="BZL541" s="17"/>
      <c r="BZM541" s="17"/>
      <c r="BZN541" s="17"/>
      <c r="BZO541" s="17"/>
      <c r="BZP541" s="17"/>
      <c r="BZQ541" s="17"/>
      <c r="BZR541" s="17"/>
      <c r="BZS541" s="17"/>
      <c r="BZT541" s="17"/>
      <c r="BZU541" s="17"/>
      <c r="BZV541" s="17"/>
      <c r="BZW541" s="17"/>
      <c r="BZX541" s="17"/>
      <c r="BZY541" s="17"/>
      <c r="BZZ541" s="17"/>
      <c r="CAA541" s="17"/>
      <c r="CAB541" s="17"/>
      <c r="CAC541" s="17"/>
      <c r="CAD541" s="17"/>
      <c r="CAE541" s="17"/>
      <c r="CAF541" s="17"/>
      <c r="CAG541" s="17"/>
      <c r="CAH541" s="17"/>
      <c r="CAI541" s="17"/>
      <c r="CAJ541" s="17"/>
      <c r="CAK541" s="17"/>
      <c r="CAL541" s="17"/>
      <c r="CAM541" s="17"/>
      <c r="CAN541" s="17"/>
      <c r="CAO541" s="17"/>
      <c r="CAP541" s="17"/>
      <c r="CAQ541" s="17"/>
      <c r="CAR541" s="17"/>
      <c r="CAS541" s="17"/>
      <c r="CAT541" s="17"/>
      <c r="CAU541" s="17"/>
      <c r="CAV541" s="17"/>
      <c r="CAW541" s="17"/>
      <c r="CAX541" s="17"/>
      <c r="CAY541" s="17"/>
      <c r="CAZ541" s="17"/>
      <c r="CBA541" s="17"/>
      <c r="CBB541" s="17"/>
      <c r="CBC541" s="17"/>
      <c r="CBD541" s="17"/>
      <c r="CBE541" s="17"/>
      <c r="CBF541" s="17"/>
      <c r="CBG541" s="17"/>
      <c r="CBH541" s="17"/>
      <c r="CBI541" s="17"/>
      <c r="CBJ541" s="17"/>
      <c r="CBK541" s="17"/>
      <c r="CBL541" s="17"/>
      <c r="CBM541" s="17"/>
      <c r="CBN541" s="17"/>
      <c r="CBO541" s="17"/>
      <c r="CBP541" s="17"/>
      <c r="CBQ541" s="17"/>
      <c r="CBR541" s="17"/>
      <c r="CBS541" s="17"/>
      <c r="CBT541" s="17"/>
      <c r="CBU541" s="17"/>
      <c r="CBV541" s="17"/>
      <c r="CBW541" s="17"/>
      <c r="CBX541" s="17"/>
      <c r="CBY541" s="17"/>
      <c r="CBZ541" s="17"/>
      <c r="CCA541" s="17"/>
      <c r="CCB541" s="17"/>
      <c r="CCC541" s="17"/>
      <c r="CCD541" s="17"/>
      <c r="CCE541" s="17"/>
      <c r="CCF541" s="17"/>
      <c r="CCG541" s="17"/>
      <c r="CCH541" s="17"/>
      <c r="CCI541" s="17"/>
      <c r="CCJ541" s="17"/>
      <c r="CCK541" s="17"/>
      <c r="CCL541" s="17"/>
      <c r="CCM541" s="17"/>
      <c r="CCN541" s="17"/>
      <c r="CCO541" s="17"/>
      <c r="CCP541" s="17"/>
      <c r="CCQ541" s="17"/>
      <c r="CCR541" s="17"/>
      <c r="CCS541" s="17"/>
      <c r="CCT541" s="17"/>
      <c r="CCU541" s="17"/>
      <c r="CCV541" s="17"/>
      <c r="CCW541" s="17"/>
      <c r="CCX541" s="17"/>
      <c r="CCY541" s="17"/>
      <c r="CCZ541" s="17"/>
      <c r="CDA541" s="17"/>
      <c r="CDB541" s="17"/>
      <c r="CDC541" s="17"/>
      <c r="CDD541" s="17"/>
      <c r="CDE541" s="17"/>
      <c r="CDF541" s="17"/>
      <c r="CDG541" s="17"/>
      <c r="CDH541" s="17"/>
      <c r="CDI541" s="17"/>
      <c r="CDJ541" s="17"/>
      <c r="CDK541" s="17"/>
      <c r="CDL541" s="17"/>
      <c r="CDM541" s="17"/>
      <c r="CDN541" s="17"/>
      <c r="CDO541" s="17"/>
      <c r="CDP541" s="17"/>
      <c r="CDQ541" s="17"/>
      <c r="CDR541" s="17"/>
      <c r="CDS541" s="17"/>
      <c r="CDT541" s="17"/>
      <c r="CDU541" s="17"/>
      <c r="CDV541" s="17"/>
      <c r="CDW541" s="17"/>
      <c r="CDX541" s="17"/>
      <c r="CDY541" s="17"/>
      <c r="CDZ541" s="17"/>
      <c r="CEA541" s="17"/>
      <c r="CEB541" s="17"/>
      <c r="CEC541" s="17"/>
      <c r="CED541" s="17"/>
      <c r="CEE541" s="17"/>
      <c r="CEF541" s="17"/>
      <c r="CEG541" s="17"/>
      <c r="CEH541" s="17"/>
      <c r="CEI541" s="17"/>
      <c r="CEJ541" s="17"/>
      <c r="CEK541" s="17"/>
      <c r="CEL541" s="17"/>
      <c r="CEM541" s="17"/>
      <c r="CEN541" s="17"/>
      <c r="CEO541" s="17"/>
      <c r="CEP541" s="17"/>
      <c r="CEQ541" s="17"/>
      <c r="CER541" s="17"/>
      <c r="CES541" s="17"/>
      <c r="CET541" s="17"/>
      <c r="CEU541" s="17"/>
      <c r="CEV541" s="17"/>
      <c r="CEW541" s="17"/>
      <c r="CEX541" s="17"/>
      <c r="CEY541" s="17"/>
      <c r="CEZ541" s="17"/>
      <c r="CFA541" s="17"/>
      <c r="CFB541" s="17"/>
      <c r="CFC541" s="17"/>
      <c r="CFD541" s="17"/>
      <c r="CFE541" s="17"/>
      <c r="CFF541" s="17"/>
      <c r="CFG541" s="17"/>
      <c r="CFH541" s="17"/>
      <c r="CFI541" s="17"/>
      <c r="CFJ541" s="17"/>
      <c r="CFK541" s="17"/>
      <c r="CFL541" s="17"/>
      <c r="CFM541" s="17"/>
      <c r="CFN541" s="17"/>
      <c r="CFO541" s="17"/>
      <c r="CFP541" s="17"/>
      <c r="CFQ541" s="17"/>
      <c r="CFR541" s="17"/>
      <c r="CFS541" s="17"/>
      <c r="CFT541" s="17"/>
      <c r="CFU541" s="17"/>
      <c r="CFV541" s="17"/>
      <c r="CFW541" s="17"/>
      <c r="CFX541" s="17"/>
      <c r="CFY541" s="17"/>
      <c r="CFZ541" s="17"/>
      <c r="CGA541" s="17"/>
      <c r="CGB541" s="17"/>
      <c r="CGC541" s="17"/>
      <c r="CGD541" s="17"/>
      <c r="CGE541" s="17"/>
      <c r="CGF541" s="17"/>
      <c r="CGG541" s="17"/>
      <c r="CGH541" s="17"/>
      <c r="CGI541" s="17"/>
      <c r="CGJ541" s="17"/>
      <c r="CGK541" s="17"/>
      <c r="CGL541" s="17"/>
      <c r="CGM541" s="17"/>
      <c r="CGN541" s="17"/>
      <c r="CGO541" s="17"/>
      <c r="CGP541" s="17"/>
      <c r="CGQ541" s="17"/>
      <c r="CGR541" s="17"/>
      <c r="CGS541" s="17"/>
      <c r="CGT541" s="17"/>
      <c r="CGU541" s="17"/>
      <c r="CGV541" s="17"/>
      <c r="CGW541" s="17"/>
      <c r="CGX541" s="17"/>
      <c r="CGY541" s="17"/>
      <c r="CGZ541" s="17"/>
      <c r="CHA541" s="17"/>
      <c r="CHB541" s="17"/>
      <c r="CHC541" s="17"/>
      <c r="CHD541" s="17"/>
      <c r="CHE541" s="17"/>
      <c r="CHF541" s="17"/>
      <c r="CHG541" s="17"/>
      <c r="CHH541" s="17"/>
      <c r="CHI541" s="17"/>
      <c r="CHJ541" s="17"/>
      <c r="CHK541" s="17"/>
      <c r="CHL541" s="17"/>
      <c r="CHM541" s="17"/>
      <c r="CHN541" s="17"/>
      <c r="CHO541" s="17"/>
      <c r="CHP541" s="17"/>
      <c r="CHQ541" s="17"/>
      <c r="CHR541" s="17"/>
      <c r="CHS541" s="17"/>
      <c r="CHT541" s="17"/>
      <c r="CHU541" s="17"/>
      <c r="CHV541" s="17"/>
      <c r="CHW541" s="17"/>
      <c r="CHX541" s="17"/>
      <c r="CHY541" s="17"/>
      <c r="CHZ541" s="17"/>
      <c r="CIA541" s="17"/>
      <c r="CIB541" s="17"/>
      <c r="CIC541" s="17"/>
      <c r="CID541" s="17"/>
      <c r="CIE541" s="17"/>
      <c r="CIF541" s="17"/>
      <c r="CIG541" s="17"/>
      <c r="CIH541" s="17"/>
      <c r="CII541" s="17"/>
      <c r="CIJ541" s="17"/>
      <c r="CIK541" s="17"/>
      <c r="CIL541" s="17"/>
      <c r="CIM541" s="17"/>
      <c r="CIN541" s="17"/>
      <c r="CIO541" s="17"/>
      <c r="CIP541" s="17"/>
      <c r="CIQ541" s="17"/>
      <c r="CIR541" s="17"/>
      <c r="CIS541" s="17"/>
      <c r="CIT541" s="17"/>
      <c r="CIU541" s="17"/>
      <c r="CIV541" s="17"/>
      <c r="CIW541" s="17"/>
      <c r="CIX541" s="17"/>
      <c r="CIY541" s="17"/>
      <c r="CIZ541" s="17"/>
      <c r="CJA541" s="17"/>
      <c r="CJB541" s="17"/>
      <c r="CJC541" s="17"/>
      <c r="CJD541" s="17"/>
      <c r="CJE541" s="17"/>
      <c r="CJF541" s="17"/>
      <c r="CJG541" s="17"/>
      <c r="CJH541" s="17"/>
      <c r="CJI541" s="17"/>
      <c r="CJJ541" s="17"/>
      <c r="CJK541" s="17"/>
      <c r="CJL541" s="17"/>
      <c r="CJM541" s="17"/>
      <c r="CJN541" s="17"/>
      <c r="CJO541" s="17"/>
      <c r="CJP541" s="17"/>
      <c r="CJQ541" s="17"/>
      <c r="CJR541" s="17"/>
      <c r="CJS541" s="17"/>
      <c r="CJT541" s="17"/>
      <c r="CJU541" s="17"/>
      <c r="CJV541" s="17"/>
      <c r="CJW541" s="17"/>
      <c r="CJX541" s="17"/>
      <c r="CJY541" s="17"/>
      <c r="CJZ541" s="17"/>
      <c r="CKA541" s="17"/>
      <c r="CKB541" s="17"/>
      <c r="CKC541" s="17"/>
      <c r="CKD541" s="17"/>
      <c r="CKE541" s="17"/>
      <c r="CKF541" s="17"/>
      <c r="CKG541" s="17"/>
      <c r="CKH541" s="17"/>
      <c r="CKI541" s="17"/>
      <c r="CKJ541" s="17"/>
      <c r="CKK541" s="17"/>
      <c r="CKL541" s="17"/>
      <c r="CKM541" s="17"/>
      <c r="CKN541" s="17"/>
      <c r="CKO541" s="17"/>
      <c r="CKP541" s="17"/>
      <c r="CKQ541" s="17"/>
      <c r="CKR541" s="17"/>
      <c r="CKS541" s="17"/>
      <c r="CKT541" s="17"/>
      <c r="CKU541" s="17"/>
      <c r="CKV541" s="17"/>
      <c r="CKW541" s="17"/>
      <c r="CKX541" s="17"/>
      <c r="CKY541" s="17"/>
      <c r="CKZ541" s="17"/>
      <c r="CLA541" s="17"/>
      <c r="CLB541" s="17"/>
      <c r="CLC541" s="17"/>
      <c r="CLD541" s="17"/>
      <c r="CLE541" s="17"/>
      <c r="CLF541" s="17"/>
      <c r="CLG541" s="17"/>
      <c r="CLH541" s="17"/>
      <c r="CLI541" s="17"/>
      <c r="CLJ541" s="17"/>
      <c r="CLK541" s="17"/>
      <c r="CLL541" s="17"/>
      <c r="CLM541" s="17"/>
      <c r="CLN541" s="17"/>
      <c r="CLO541" s="17"/>
      <c r="CLP541" s="17"/>
      <c r="CLQ541" s="17"/>
      <c r="CLR541" s="17"/>
      <c r="CLS541" s="17"/>
      <c r="CLT541" s="17"/>
      <c r="CLU541" s="17"/>
      <c r="CLV541" s="17"/>
      <c r="CLW541" s="17"/>
      <c r="CLX541" s="17"/>
      <c r="CLY541" s="17"/>
      <c r="CLZ541" s="17"/>
      <c r="CMA541" s="17"/>
      <c r="CMB541" s="17"/>
      <c r="CMC541" s="17"/>
      <c r="CMD541" s="17"/>
      <c r="CME541" s="17"/>
      <c r="CMF541" s="17"/>
      <c r="CMG541" s="17"/>
      <c r="CMH541" s="17"/>
      <c r="CMI541" s="17"/>
      <c r="CMJ541" s="17"/>
      <c r="CMK541" s="17"/>
      <c r="CML541" s="17"/>
      <c r="CMM541" s="17"/>
      <c r="CMN541" s="17"/>
      <c r="CMO541" s="17"/>
      <c r="CMP541" s="17"/>
      <c r="CMQ541" s="17"/>
      <c r="CMR541" s="17"/>
      <c r="CMS541" s="17"/>
      <c r="CMT541" s="17"/>
      <c r="CMU541" s="17"/>
      <c r="CMV541" s="17"/>
      <c r="CMW541" s="17"/>
      <c r="CMX541" s="17"/>
      <c r="CMY541" s="17"/>
      <c r="CMZ541" s="17"/>
      <c r="CNA541" s="17"/>
      <c r="CNB541" s="17"/>
      <c r="CNC541" s="17"/>
      <c r="CND541" s="17"/>
      <c r="CNE541" s="17"/>
      <c r="CNF541" s="17"/>
      <c r="CNG541" s="17"/>
      <c r="CNH541" s="17"/>
      <c r="CNI541" s="17"/>
      <c r="CNJ541" s="17"/>
      <c r="CNK541" s="17"/>
      <c r="CNL541" s="17"/>
      <c r="CNM541" s="17"/>
      <c r="CNN541" s="17"/>
      <c r="CNO541" s="17"/>
      <c r="CNP541" s="17"/>
      <c r="CNQ541" s="17"/>
      <c r="CNR541" s="17"/>
      <c r="CNS541" s="17"/>
      <c r="CNT541" s="17"/>
      <c r="CNU541" s="17"/>
      <c r="CNV541" s="17"/>
      <c r="CNW541" s="17"/>
      <c r="CNX541" s="17"/>
      <c r="CNY541" s="17"/>
      <c r="CNZ541" s="17"/>
      <c r="COA541" s="17"/>
      <c r="COB541" s="17"/>
      <c r="COC541" s="17"/>
      <c r="COD541" s="17"/>
      <c r="COE541" s="17"/>
      <c r="COF541" s="17"/>
      <c r="COG541" s="17"/>
      <c r="COH541" s="17"/>
      <c r="COI541" s="17"/>
      <c r="COJ541" s="17"/>
      <c r="COK541" s="17"/>
      <c r="COL541" s="17"/>
      <c r="COM541" s="17"/>
      <c r="CON541" s="17"/>
      <c r="COO541" s="17"/>
      <c r="COP541" s="17"/>
      <c r="COQ541" s="17"/>
      <c r="COR541" s="17"/>
      <c r="COS541" s="17"/>
      <c r="COT541" s="17"/>
      <c r="COU541" s="17"/>
      <c r="COV541" s="17"/>
      <c r="COW541" s="17"/>
      <c r="COX541" s="17"/>
      <c r="COY541" s="17"/>
      <c r="COZ541" s="17"/>
      <c r="CPA541" s="17"/>
      <c r="CPB541" s="17"/>
      <c r="CPC541" s="17"/>
      <c r="CPD541" s="17"/>
      <c r="CPE541" s="17"/>
      <c r="CPF541" s="17"/>
      <c r="CPG541" s="17"/>
      <c r="CPH541" s="17"/>
      <c r="CPI541" s="17"/>
      <c r="CPJ541" s="17"/>
      <c r="CPK541" s="17"/>
      <c r="CPL541" s="17"/>
      <c r="CPM541" s="17"/>
      <c r="CPN541" s="17"/>
      <c r="CPO541" s="17"/>
      <c r="CPP541" s="17"/>
      <c r="CPQ541" s="17"/>
      <c r="CPR541" s="17"/>
      <c r="CPS541" s="17"/>
      <c r="CPT541" s="17"/>
      <c r="CPU541" s="17"/>
      <c r="CPV541" s="17"/>
      <c r="CPW541" s="17"/>
      <c r="CPX541" s="17"/>
      <c r="CPY541" s="17"/>
      <c r="CPZ541" s="17"/>
      <c r="CQA541" s="17"/>
      <c r="CQB541" s="17"/>
      <c r="CQC541" s="17"/>
      <c r="CQD541" s="17"/>
      <c r="CQE541" s="17"/>
      <c r="CQF541" s="17"/>
      <c r="CQG541" s="17"/>
      <c r="CQH541" s="17"/>
      <c r="CQI541" s="17"/>
      <c r="CQJ541" s="17"/>
      <c r="CQK541" s="17"/>
      <c r="CQL541" s="17"/>
      <c r="CQM541" s="17"/>
      <c r="CQN541" s="17"/>
      <c r="CQO541" s="17"/>
      <c r="CQP541" s="17"/>
      <c r="CQQ541" s="17"/>
      <c r="CQR541" s="17"/>
      <c r="CQS541" s="17"/>
      <c r="CQT541" s="17"/>
      <c r="CQU541" s="17"/>
      <c r="CQV541" s="17"/>
      <c r="CQW541" s="17"/>
      <c r="CQX541" s="17"/>
      <c r="CQY541" s="17"/>
      <c r="CQZ541" s="17"/>
      <c r="CRA541" s="17"/>
      <c r="CRB541" s="17"/>
      <c r="CRC541" s="17"/>
      <c r="CRD541" s="17"/>
      <c r="CRE541" s="17"/>
      <c r="CRF541" s="17"/>
      <c r="CRG541" s="17"/>
      <c r="CRH541" s="17"/>
      <c r="CRI541" s="17"/>
      <c r="CRJ541" s="17"/>
      <c r="CRK541" s="17"/>
      <c r="CRL541" s="17"/>
      <c r="CRM541" s="17"/>
      <c r="CRN541" s="17"/>
      <c r="CRO541" s="17"/>
      <c r="CRP541" s="17"/>
      <c r="CRQ541" s="17"/>
      <c r="CRR541" s="17"/>
      <c r="CRS541" s="17"/>
      <c r="CRT541" s="17"/>
      <c r="CRU541" s="17"/>
      <c r="CRV541" s="17"/>
      <c r="CRW541" s="17"/>
      <c r="CRX541" s="17"/>
      <c r="CRY541" s="17"/>
      <c r="CRZ541" s="17"/>
      <c r="CSA541" s="17"/>
      <c r="CSB541" s="17"/>
      <c r="CSC541" s="17"/>
      <c r="CSD541" s="17"/>
      <c r="CSE541" s="17"/>
      <c r="CSF541" s="17"/>
      <c r="CSG541" s="17"/>
      <c r="CSH541" s="17"/>
      <c r="CSI541" s="17"/>
      <c r="CSJ541" s="17"/>
      <c r="CSK541" s="17"/>
      <c r="CSL541" s="17"/>
      <c r="CSM541" s="17"/>
      <c r="CSN541" s="17"/>
      <c r="CSO541" s="17"/>
      <c r="CSP541" s="17"/>
      <c r="CSQ541" s="17"/>
      <c r="CSR541" s="17"/>
      <c r="CSS541" s="17"/>
      <c r="CST541" s="17"/>
      <c r="CSU541" s="17"/>
      <c r="CSV541" s="17"/>
      <c r="CSW541" s="17"/>
      <c r="CSX541" s="17"/>
      <c r="CSY541" s="17"/>
      <c r="CSZ541" s="17"/>
      <c r="CTA541" s="17"/>
      <c r="CTB541" s="17"/>
      <c r="CTC541" s="17"/>
      <c r="CTD541" s="17"/>
      <c r="CTE541" s="17"/>
      <c r="CTF541" s="17"/>
      <c r="CTG541" s="17"/>
      <c r="CTH541" s="17"/>
      <c r="CTI541" s="17"/>
      <c r="CTJ541" s="17"/>
      <c r="CTK541" s="17"/>
      <c r="CTL541" s="17"/>
      <c r="CTM541" s="17"/>
      <c r="CTN541" s="17"/>
      <c r="CTO541" s="17"/>
      <c r="CTP541" s="17"/>
      <c r="CTQ541" s="17"/>
      <c r="CTR541" s="17"/>
      <c r="CTS541" s="17"/>
      <c r="CTT541" s="17"/>
      <c r="CTU541" s="17"/>
      <c r="CTV541" s="17"/>
      <c r="CTW541" s="17"/>
      <c r="CTX541" s="17"/>
      <c r="CTY541" s="17"/>
      <c r="CTZ541" s="17"/>
      <c r="CUA541" s="17"/>
      <c r="CUB541" s="17"/>
      <c r="CUC541" s="17"/>
      <c r="CUD541" s="17"/>
      <c r="CUE541" s="17"/>
      <c r="CUF541" s="17"/>
      <c r="CUG541" s="17"/>
      <c r="CUH541" s="17"/>
      <c r="CUI541" s="17"/>
      <c r="CUJ541" s="17"/>
      <c r="CUK541" s="17"/>
      <c r="CUL541" s="17"/>
      <c r="CUM541" s="17"/>
      <c r="CUN541" s="17"/>
      <c r="CUO541" s="17"/>
      <c r="CUP541" s="17"/>
      <c r="CUQ541" s="17"/>
      <c r="CUR541" s="17"/>
      <c r="CUS541" s="17"/>
      <c r="CUT541" s="17"/>
      <c r="CUU541" s="17"/>
      <c r="CUV541" s="17"/>
      <c r="CUW541" s="17"/>
      <c r="CUX541" s="17"/>
      <c r="CUY541" s="17"/>
      <c r="CUZ541" s="17"/>
      <c r="CVA541" s="17"/>
      <c r="CVB541" s="17"/>
      <c r="CVC541" s="17"/>
      <c r="CVD541" s="17"/>
      <c r="CVE541" s="17"/>
      <c r="CVF541" s="17"/>
      <c r="CVG541" s="17"/>
      <c r="CVH541" s="17"/>
      <c r="CVI541" s="17"/>
      <c r="CVJ541" s="17"/>
      <c r="CVK541" s="17"/>
      <c r="CVL541" s="17"/>
      <c r="CVM541" s="17"/>
      <c r="CVN541" s="17"/>
      <c r="CVO541" s="17"/>
      <c r="CVP541" s="17"/>
      <c r="CVQ541" s="17"/>
      <c r="CVR541" s="17"/>
      <c r="CVS541" s="17"/>
      <c r="CVT541" s="17"/>
      <c r="CVU541" s="17"/>
      <c r="CVV541" s="17"/>
      <c r="CVW541" s="17"/>
      <c r="CVX541" s="17"/>
      <c r="CVY541" s="17"/>
      <c r="CVZ541" s="17"/>
      <c r="CWA541" s="17"/>
      <c r="CWB541" s="17"/>
      <c r="CWC541" s="17"/>
      <c r="CWD541" s="17"/>
      <c r="CWE541" s="17"/>
      <c r="CWF541" s="17"/>
      <c r="CWG541" s="17"/>
      <c r="CWH541" s="17"/>
      <c r="CWI541" s="17"/>
      <c r="CWJ541" s="17"/>
      <c r="CWK541" s="17"/>
      <c r="CWL541" s="17"/>
      <c r="CWM541" s="17"/>
      <c r="CWN541" s="17"/>
      <c r="CWO541" s="17"/>
      <c r="CWP541" s="17"/>
      <c r="CWQ541" s="17"/>
      <c r="CWR541" s="17"/>
      <c r="CWS541" s="17"/>
      <c r="CWT541" s="17"/>
      <c r="CWU541" s="17"/>
      <c r="CWV541" s="17"/>
      <c r="CWW541" s="17"/>
      <c r="CWX541" s="17"/>
      <c r="CWY541" s="17"/>
      <c r="CWZ541" s="17"/>
      <c r="CXA541" s="17"/>
      <c r="CXB541" s="17"/>
      <c r="CXC541" s="17"/>
      <c r="CXD541" s="17"/>
      <c r="CXE541" s="17"/>
      <c r="CXF541" s="17"/>
      <c r="CXG541" s="17"/>
      <c r="CXH541" s="17"/>
      <c r="CXI541" s="17"/>
      <c r="CXJ541" s="17"/>
      <c r="CXK541" s="17"/>
      <c r="CXL541" s="17"/>
      <c r="CXM541" s="17"/>
      <c r="CXN541" s="17"/>
      <c r="CXO541" s="17"/>
      <c r="CXP541" s="17"/>
      <c r="CXQ541" s="17"/>
      <c r="CXR541" s="17"/>
      <c r="CXS541" s="17"/>
      <c r="CXT541" s="17"/>
      <c r="CXU541" s="17"/>
      <c r="CXV541" s="17"/>
      <c r="CXW541" s="17"/>
      <c r="CXX541" s="17"/>
      <c r="CXY541" s="17"/>
      <c r="CXZ541" s="17"/>
      <c r="CYA541" s="17"/>
      <c r="CYB541" s="17"/>
      <c r="CYC541" s="17"/>
      <c r="CYD541" s="17"/>
      <c r="CYE541" s="17"/>
      <c r="CYF541" s="17"/>
      <c r="CYG541" s="17"/>
      <c r="CYH541" s="17"/>
      <c r="CYI541" s="17"/>
      <c r="CYJ541" s="17"/>
      <c r="CYK541" s="17"/>
      <c r="CYL541" s="17"/>
      <c r="CYM541" s="17"/>
      <c r="CYN541" s="17"/>
      <c r="CYO541" s="17"/>
      <c r="CYP541" s="17"/>
      <c r="CYQ541" s="17"/>
      <c r="CYR541" s="17"/>
      <c r="CYS541" s="17"/>
      <c r="CYT541" s="17"/>
      <c r="CYU541" s="17"/>
      <c r="CYV541" s="17"/>
      <c r="CYW541" s="17"/>
      <c r="CYX541" s="17"/>
      <c r="CYY541" s="17"/>
      <c r="CYZ541" s="17"/>
      <c r="CZA541" s="17"/>
      <c r="CZB541" s="17"/>
      <c r="CZC541" s="17"/>
      <c r="CZD541" s="17"/>
      <c r="CZE541" s="17"/>
      <c r="CZF541" s="17"/>
      <c r="CZG541" s="17"/>
      <c r="CZH541" s="17"/>
      <c r="CZI541" s="17"/>
      <c r="CZJ541" s="17"/>
      <c r="CZK541" s="17"/>
      <c r="CZL541" s="17"/>
      <c r="CZM541" s="17"/>
      <c r="CZN541" s="17"/>
      <c r="CZO541" s="17"/>
      <c r="CZP541" s="17"/>
      <c r="CZQ541" s="17"/>
      <c r="CZR541" s="17"/>
      <c r="CZS541" s="17"/>
      <c r="CZT541" s="17"/>
      <c r="CZU541" s="17"/>
      <c r="CZV541" s="17"/>
      <c r="CZW541" s="17"/>
      <c r="CZX541" s="17"/>
      <c r="CZY541" s="17"/>
      <c r="CZZ541" s="17"/>
      <c r="DAA541" s="17"/>
      <c r="DAB541" s="17"/>
      <c r="DAC541" s="17"/>
      <c r="DAD541" s="17"/>
      <c r="DAE541" s="17"/>
      <c r="DAF541" s="17"/>
      <c r="DAG541" s="17"/>
      <c r="DAH541" s="17"/>
      <c r="DAI541" s="17"/>
      <c r="DAJ541" s="17"/>
      <c r="DAK541" s="17"/>
      <c r="DAL541" s="17"/>
      <c r="DAM541" s="17"/>
      <c r="DAN541" s="17"/>
      <c r="DAO541" s="17"/>
      <c r="DAP541" s="17"/>
      <c r="DAQ541" s="17"/>
      <c r="DAR541" s="17"/>
      <c r="DAS541" s="17"/>
      <c r="DAT541" s="17"/>
      <c r="DAU541" s="17"/>
      <c r="DAV541" s="17"/>
      <c r="DAW541" s="17"/>
      <c r="DAX541" s="17"/>
      <c r="DAY541" s="17"/>
      <c r="DAZ541" s="17"/>
      <c r="DBA541" s="17"/>
      <c r="DBB541" s="17"/>
      <c r="DBC541" s="17"/>
      <c r="DBD541" s="17"/>
      <c r="DBE541" s="17"/>
      <c r="DBF541" s="17"/>
      <c r="DBG541" s="17"/>
      <c r="DBH541" s="17"/>
      <c r="DBI541" s="17"/>
      <c r="DBJ541" s="17"/>
      <c r="DBK541" s="17"/>
      <c r="DBL541" s="17"/>
      <c r="DBM541" s="17"/>
      <c r="DBN541" s="17"/>
      <c r="DBO541" s="17"/>
      <c r="DBP541" s="17"/>
      <c r="DBQ541" s="17"/>
      <c r="DBR541" s="17"/>
      <c r="DBS541" s="17"/>
      <c r="DBT541" s="17"/>
      <c r="DBU541" s="17"/>
      <c r="DBV541" s="17"/>
      <c r="DBW541" s="17"/>
      <c r="DBX541" s="17"/>
      <c r="DBY541" s="17"/>
      <c r="DBZ541" s="17"/>
      <c r="DCA541" s="17"/>
      <c r="DCB541" s="17"/>
      <c r="DCC541" s="17"/>
      <c r="DCD541" s="17"/>
      <c r="DCE541" s="17"/>
      <c r="DCF541" s="17"/>
      <c r="DCG541" s="17"/>
      <c r="DCH541" s="17"/>
      <c r="DCI541" s="17"/>
      <c r="DCJ541" s="17"/>
      <c r="DCK541" s="17"/>
      <c r="DCL541" s="17"/>
      <c r="DCM541" s="17"/>
      <c r="DCN541" s="17"/>
      <c r="DCO541" s="17"/>
      <c r="DCP541" s="17"/>
      <c r="DCQ541" s="17"/>
      <c r="DCR541" s="17"/>
      <c r="DCS541" s="17"/>
      <c r="DCT541" s="17"/>
      <c r="DCU541" s="17"/>
      <c r="DCV541" s="17"/>
      <c r="DCW541" s="17"/>
      <c r="DCX541" s="17"/>
      <c r="DCY541" s="17"/>
      <c r="DCZ541" s="17"/>
      <c r="DDA541" s="17"/>
      <c r="DDB541" s="17"/>
      <c r="DDC541" s="17"/>
      <c r="DDD541" s="17"/>
      <c r="DDE541" s="17"/>
      <c r="DDF541" s="17"/>
      <c r="DDG541" s="17"/>
      <c r="DDH541" s="17"/>
      <c r="DDI541" s="17"/>
      <c r="DDJ541" s="17"/>
      <c r="DDK541" s="17"/>
      <c r="DDL541" s="17"/>
      <c r="DDM541" s="17"/>
      <c r="DDN541" s="17"/>
      <c r="DDO541" s="17"/>
      <c r="DDP541" s="17"/>
      <c r="DDQ541" s="17"/>
      <c r="DDR541" s="17"/>
      <c r="DDS541" s="17"/>
      <c r="DDT541" s="17"/>
      <c r="DDU541" s="17"/>
      <c r="DDV541" s="17"/>
      <c r="DDW541" s="17"/>
      <c r="DDX541" s="17"/>
      <c r="DDY541" s="17"/>
      <c r="DDZ541" s="17"/>
      <c r="DEA541" s="17"/>
      <c r="DEB541" s="17"/>
      <c r="DEC541" s="17"/>
      <c r="DED541" s="17"/>
      <c r="DEE541" s="17"/>
      <c r="DEF541" s="17"/>
      <c r="DEG541" s="17"/>
      <c r="DEH541" s="17"/>
      <c r="DEI541" s="17"/>
      <c r="DEJ541" s="17"/>
      <c r="DEK541" s="17"/>
      <c r="DEL541" s="17"/>
      <c r="DEM541" s="17"/>
      <c r="DEN541" s="17"/>
      <c r="DEO541" s="17"/>
      <c r="DEP541" s="17"/>
      <c r="DEQ541" s="17"/>
      <c r="DER541" s="17"/>
      <c r="DES541" s="17"/>
      <c r="DET541" s="17"/>
      <c r="DEU541" s="17"/>
      <c r="DEV541" s="17"/>
      <c r="DEW541" s="17"/>
      <c r="DEX541" s="17"/>
      <c r="DEY541" s="17"/>
      <c r="DEZ541" s="17"/>
      <c r="DFA541" s="17"/>
      <c r="DFB541" s="17"/>
      <c r="DFC541" s="17"/>
      <c r="DFD541" s="17"/>
      <c r="DFE541" s="17"/>
      <c r="DFF541" s="17"/>
      <c r="DFG541" s="17"/>
      <c r="DFH541" s="17"/>
      <c r="DFI541" s="17"/>
      <c r="DFJ541" s="17"/>
      <c r="DFK541" s="17"/>
      <c r="DFL541" s="17"/>
      <c r="DFM541" s="17"/>
      <c r="DFN541" s="17"/>
      <c r="DFO541" s="17"/>
      <c r="DFP541" s="17"/>
      <c r="DFQ541" s="17"/>
      <c r="DFR541" s="17"/>
      <c r="DFS541" s="17"/>
      <c r="DFT541" s="17"/>
      <c r="DFU541" s="17"/>
      <c r="DFV541" s="17"/>
      <c r="DFW541" s="17"/>
      <c r="DFX541" s="17"/>
      <c r="DFY541" s="17"/>
      <c r="DFZ541" s="17"/>
      <c r="DGA541" s="17"/>
      <c r="DGB541" s="17"/>
      <c r="DGC541" s="17"/>
      <c r="DGD541" s="17"/>
      <c r="DGE541" s="17"/>
      <c r="DGF541" s="17"/>
      <c r="DGG541" s="17"/>
      <c r="DGH541" s="17"/>
      <c r="DGI541" s="17"/>
      <c r="DGJ541" s="17"/>
      <c r="DGK541" s="17"/>
      <c r="DGL541" s="17"/>
      <c r="DGM541" s="17"/>
      <c r="DGN541" s="17"/>
      <c r="DGO541" s="17"/>
      <c r="DGP541" s="17"/>
      <c r="DGQ541" s="17"/>
      <c r="DGR541" s="17"/>
      <c r="DGS541" s="17"/>
      <c r="DGT541" s="17"/>
      <c r="DGU541" s="17"/>
      <c r="DGV541" s="17"/>
      <c r="DGW541" s="17"/>
      <c r="DGX541" s="17"/>
      <c r="DGY541" s="17"/>
      <c r="DGZ541" s="17"/>
      <c r="DHA541" s="17"/>
      <c r="DHB541" s="17"/>
      <c r="DHC541" s="17"/>
      <c r="DHD541" s="17"/>
      <c r="DHE541" s="17"/>
      <c r="DHF541" s="17"/>
      <c r="DHG541" s="17"/>
      <c r="DHH541" s="17"/>
      <c r="DHI541" s="17"/>
      <c r="DHJ541" s="17"/>
      <c r="DHK541" s="17"/>
      <c r="DHL541" s="17"/>
      <c r="DHM541" s="17"/>
      <c r="DHN541" s="17"/>
      <c r="DHO541" s="17"/>
      <c r="DHP541" s="17"/>
      <c r="DHQ541" s="17"/>
      <c r="DHR541" s="17"/>
      <c r="DHS541" s="17"/>
      <c r="DHT541" s="17"/>
      <c r="DHU541" s="17"/>
      <c r="DHV541" s="17"/>
      <c r="DHW541" s="17"/>
      <c r="DHX541" s="17"/>
      <c r="DHY541" s="17"/>
      <c r="DHZ541" s="17"/>
      <c r="DIA541" s="17"/>
      <c r="DIB541" s="17"/>
      <c r="DIC541" s="17"/>
      <c r="DID541" s="17"/>
      <c r="DIE541" s="17"/>
      <c r="DIF541" s="17"/>
      <c r="DIG541" s="17"/>
      <c r="DIH541" s="17"/>
      <c r="DII541" s="17"/>
      <c r="DIJ541" s="17"/>
      <c r="DIK541" s="17"/>
      <c r="DIL541" s="17"/>
      <c r="DIM541" s="17"/>
      <c r="DIN541" s="17"/>
      <c r="DIO541" s="17"/>
      <c r="DIP541" s="17"/>
      <c r="DIQ541" s="17"/>
      <c r="DIR541" s="17"/>
      <c r="DIS541" s="17"/>
      <c r="DIT541" s="17"/>
      <c r="DIU541" s="17"/>
      <c r="DIV541" s="17"/>
      <c r="DIW541" s="17"/>
      <c r="DIX541" s="17"/>
      <c r="DIY541" s="17"/>
      <c r="DIZ541" s="17"/>
      <c r="DJA541" s="17"/>
      <c r="DJB541" s="17"/>
      <c r="DJC541" s="17"/>
      <c r="DJD541" s="17"/>
      <c r="DJE541" s="17"/>
      <c r="DJF541" s="17"/>
      <c r="DJG541" s="17"/>
      <c r="DJH541" s="17"/>
      <c r="DJI541" s="17"/>
      <c r="DJJ541" s="17"/>
      <c r="DJK541" s="17"/>
      <c r="DJL541" s="17"/>
      <c r="DJM541" s="17"/>
      <c r="DJN541" s="17"/>
      <c r="DJO541" s="17"/>
      <c r="DJP541" s="17"/>
      <c r="DJQ541" s="17"/>
      <c r="DJR541" s="17"/>
      <c r="DJS541" s="17"/>
      <c r="DJT541" s="17"/>
      <c r="DJU541" s="17"/>
      <c r="DJV541" s="17"/>
      <c r="DJW541" s="17"/>
      <c r="DJX541" s="17"/>
      <c r="DJY541" s="17"/>
      <c r="DJZ541" s="17"/>
      <c r="DKA541" s="17"/>
      <c r="DKB541" s="17"/>
      <c r="DKC541" s="17"/>
      <c r="DKD541" s="17"/>
      <c r="DKE541" s="17"/>
      <c r="DKF541" s="17"/>
      <c r="DKG541" s="17"/>
      <c r="DKH541" s="17"/>
      <c r="DKI541" s="17"/>
      <c r="DKJ541" s="17"/>
      <c r="DKK541" s="17"/>
      <c r="DKL541" s="17"/>
      <c r="DKM541" s="17"/>
      <c r="DKN541" s="17"/>
      <c r="DKO541" s="17"/>
      <c r="DKP541" s="17"/>
      <c r="DKQ541" s="17"/>
      <c r="DKR541" s="17"/>
      <c r="DKS541" s="17"/>
      <c r="DKT541" s="17"/>
      <c r="DKU541" s="17"/>
      <c r="DKV541" s="17"/>
      <c r="DKW541" s="17"/>
      <c r="DKX541" s="17"/>
      <c r="DKY541" s="17"/>
      <c r="DKZ541" s="17"/>
      <c r="DLA541" s="17"/>
      <c r="DLB541" s="17"/>
      <c r="DLC541" s="17"/>
      <c r="DLD541" s="17"/>
      <c r="DLE541" s="17"/>
      <c r="DLF541" s="17"/>
      <c r="DLG541" s="17"/>
      <c r="DLH541" s="17"/>
      <c r="DLI541" s="17"/>
      <c r="DLJ541" s="17"/>
      <c r="DLK541" s="17"/>
      <c r="DLL541" s="17"/>
      <c r="DLM541" s="17"/>
      <c r="DLN541" s="17"/>
      <c r="DLO541" s="17"/>
      <c r="DLP541" s="17"/>
      <c r="DLQ541" s="17"/>
      <c r="DLR541" s="17"/>
      <c r="DLS541" s="17"/>
      <c r="DLT541" s="17"/>
      <c r="DLU541" s="17"/>
      <c r="DLV541" s="17"/>
      <c r="DLW541" s="17"/>
      <c r="DLX541" s="17"/>
      <c r="DLY541" s="17"/>
      <c r="DLZ541" s="17"/>
      <c r="DMA541" s="17"/>
      <c r="DMB541" s="17"/>
      <c r="DMC541" s="17"/>
      <c r="DMD541" s="17"/>
      <c r="DME541" s="17"/>
      <c r="DMF541" s="17"/>
      <c r="DMG541" s="17"/>
      <c r="DMH541" s="17"/>
      <c r="DMI541" s="17"/>
      <c r="DMJ541" s="17"/>
      <c r="DMK541" s="17"/>
      <c r="DML541" s="17"/>
      <c r="DMM541" s="17"/>
      <c r="DMN541" s="17"/>
      <c r="DMO541" s="17"/>
      <c r="DMP541" s="17"/>
      <c r="DMQ541" s="17"/>
      <c r="DMR541" s="17"/>
      <c r="DMS541" s="17"/>
      <c r="DMT541" s="17"/>
      <c r="DMU541" s="17"/>
      <c r="DMV541" s="17"/>
      <c r="DMW541" s="17"/>
      <c r="DMX541" s="17"/>
      <c r="DMY541" s="17"/>
      <c r="DMZ541" s="17"/>
      <c r="DNA541" s="17"/>
      <c r="DNB541" s="17"/>
      <c r="DNC541" s="17"/>
      <c r="DND541" s="17"/>
      <c r="DNE541" s="17"/>
      <c r="DNF541" s="17"/>
      <c r="DNG541" s="17"/>
      <c r="DNH541" s="17"/>
      <c r="DNI541" s="17"/>
      <c r="DNJ541" s="17"/>
      <c r="DNK541" s="17"/>
      <c r="DNL541" s="17"/>
      <c r="DNM541" s="17"/>
      <c r="DNN541" s="17"/>
      <c r="DNO541" s="17"/>
      <c r="DNP541" s="17"/>
      <c r="DNQ541" s="17"/>
      <c r="DNR541" s="17"/>
      <c r="DNS541" s="17"/>
      <c r="DNT541" s="17"/>
      <c r="DNU541" s="17"/>
      <c r="DNV541" s="17"/>
      <c r="DNW541" s="17"/>
      <c r="DNX541" s="17"/>
      <c r="DNY541" s="17"/>
      <c r="DNZ541" s="17"/>
      <c r="DOA541" s="17"/>
      <c r="DOB541" s="17"/>
      <c r="DOC541" s="17"/>
      <c r="DOD541" s="17"/>
      <c r="DOE541" s="17"/>
      <c r="DOF541" s="17"/>
      <c r="DOG541" s="17"/>
      <c r="DOH541" s="17"/>
      <c r="DOI541" s="17"/>
      <c r="DOJ541" s="17"/>
      <c r="DOK541" s="17"/>
      <c r="DOL541" s="17"/>
      <c r="DOM541" s="17"/>
      <c r="DON541" s="17"/>
      <c r="DOO541" s="17"/>
      <c r="DOP541" s="17"/>
      <c r="DOQ541" s="17"/>
      <c r="DOR541" s="17"/>
      <c r="DOS541" s="17"/>
      <c r="DOT541" s="17"/>
      <c r="DOU541" s="17"/>
      <c r="DOV541" s="17"/>
      <c r="DOW541" s="17"/>
      <c r="DOX541" s="17"/>
      <c r="DOY541" s="17"/>
      <c r="DOZ541" s="17"/>
      <c r="DPA541" s="17"/>
      <c r="DPB541" s="17"/>
      <c r="DPC541" s="17"/>
      <c r="DPD541" s="17"/>
      <c r="DPE541" s="17"/>
      <c r="DPF541" s="17"/>
      <c r="DPG541" s="17"/>
      <c r="DPH541" s="17"/>
      <c r="DPI541" s="17"/>
      <c r="DPJ541" s="17"/>
      <c r="DPK541" s="17"/>
      <c r="DPL541" s="17"/>
      <c r="DPM541" s="17"/>
      <c r="DPN541" s="17"/>
      <c r="DPO541" s="17"/>
      <c r="DPP541" s="17"/>
      <c r="DPQ541" s="17"/>
      <c r="DPR541" s="17"/>
      <c r="DPS541" s="17"/>
      <c r="DPT541" s="17"/>
      <c r="DPU541" s="17"/>
      <c r="DPV541" s="17"/>
      <c r="DPW541" s="17"/>
      <c r="DPX541" s="17"/>
      <c r="DPY541" s="17"/>
      <c r="DPZ541" s="17"/>
      <c r="DQA541" s="17"/>
      <c r="DQB541" s="17"/>
      <c r="DQC541" s="17"/>
      <c r="DQD541" s="17"/>
      <c r="DQE541" s="17"/>
      <c r="DQF541" s="17"/>
      <c r="DQG541" s="17"/>
      <c r="DQH541" s="17"/>
      <c r="DQI541" s="17"/>
      <c r="DQJ541" s="17"/>
      <c r="DQK541" s="17"/>
      <c r="DQL541" s="17"/>
      <c r="DQM541" s="17"/>
      <c r="DQN541" s="17"/>
      <c r="DQO541" s="17"/>
      <c r="DQP541" s="17"/>
      <c r="DQQ541" s="17"/>
      <c r="DQR541" s="17"/>
      <c r="DQS541" s="17"/>
      <c r="DQT541" s="17"/>
      <c r="DQU541" s="17"/>
      <c r="DQV541" s="17"/>
      <c r="DQW541" s="17"/>
      <c r="DQX541" s="17"/>
      <c r="DQY541" s="17"/>
      <c r="DQZ541" s="17"/>
      <c r="DRA541" s="17"/>
      <c r="DRB541" s="17"/>
      <c r="DRC541" s="17"/>
      <c r="DRD541" s="17"/>
      <c r="DRE541" s="17"/>
      <c r="DRF541" s="17"/>
      <c r="DRG541" s="17"/>
      <c r="DRH541" s="17"/>
      <c r="DRI541" s="17"/>
      <c r="DRJ541" s="17"/>
      <c r="DRK541" s="17"/>
      <c r="DRL541" s="17"/>
      <c r="DRM541" s="17"/>
      <c r="DRN541" s="17"/>
      <c r="DRO541" s="17"/>
      <c r="DRP541" s="17"/>
      <c r="DRQ541" s="17"/>
      <c r="DRR541" s="17"/>
      <c r="DRS541" s="17"/>
      <c r="DRT541" s="17"/>
      <c r="DRU541" s="17"/>
      <c r="DRV541" s="17"/>
      <c r="DRW541" s="17"/>
      <c r="DRX541" s="17"/>
      <c r="DRY541" s="17"/>
      <c r="DRZ541" s="17"/>
      <c r="DSA541" s="17"/>
      <c r="DSB541" s="17"/>
      <c r="DSC541" s="17"/>
      <c r="DSD541" s="17"/>
      <c r="DSE541" s="17"/>
      <c r="DSF541" s="17"/>
      <c r="DSG541" s="17"/>
      <c r="DSH541" s="17"/>
      <c r="DSI541" s="17"/>
      <c r="DSJ541" s="17"/>
      <c r="DSK541" s="17"/>
      <c r="DSL541" s="17"/>
      <c r="DSM541" s="17"/>
      <c r="DSN541" s="17"/>
      <c r="DSO541" s="17"/>
      <c r="DSP541" s="17"/>
      <c r="DSQ541" s="17"/>
      <c r="DSR541" s="17"/>
      <c r="DSS541" s="17"/>
      <c r="DST541" s="17"/>
      <c r="DSU541" s="17"/>
      <c r="DSV541" s="17"/>
      <c r="DSW541" s="17"/>
      <c r="DSX541" s="17"/>
      <c r="DSY541" s="17"/>
      <c r="DSZ541" s="17"/>
      <c r="DTA541" s="17"/>
      <c r="DTB541" s="17"/>
      <c r="DTC541" s="17"/>
      <c r="DTD541" s="17"/>
      <c r="DTE541" s="17"/>
      <c r="DTF541" s="17"/>
      <c r="DTG541" s="17"/>
      <c r="DTH541" s="17"/>
      <c r="DTI541" s="17"/>
      <c r="DTJ541" s="17"/>
      <c r="DTK541" s="17"/>
      <c r="DTL541" s="17"/>
      <c r="DTM541" s="17"/>
      <c r="DTN541" s="17"/>
      <c r="DTO541" s="17"/>
      <c r="DTP541" s="17"/>
      <c r="DTQ541" s="17"/>
      <c r="DTR541" s="17"/>
      <c r="DTS541" s="17"/>
      <c r="DTT541" s="17"/>
      <c r="DTU541" s="17"/>
      <c r="DTV541" s="17"/>
      <c r="DTW541" s="17"/>
      <c r="DTX541" s="17"/>
      <c r="DTY541" s="17"/>
      <c r="DTZ541" s="17"/>
      <c r="DUA541" s="17"/>
      <c r="DUB541" s="17"/>
      <c r="DUC541" s="17"/>
      <c r="DUD541" s="17"/>
      <c r="DUE541" s="17"/>
      <c r="DUF541" s="17"/>
      <c r="DUG541" s="17"/>
      <c r="DUH541" s="17"/>
      <c r="DUI541" s="17"/>
      <c r="DUJ541" s="17"/>
      <c r="DUK541" s="17"/>
      <c r="DUL541" s="17"/>
      <c r="DUM541" s="17"/>
      <c r="DUN541" s="17"/>
      <c r="DUO541" s="17"/>
      <c r="DUP541" s="17"/>
      <c r="DUQ541" s="17"/>
      <c r="DUR541" s="17"/>
      <c r="DUS541" s="17"/>
      <c r="DUT541" s="17"/>
      <c r="DUU541" s="17"/>
      <c r="DUV541" s="17"/>
      <c r="DUW541" s="17"/>
      <c r="DUX541" s="17"/>
      <c r="DUY541" s="17"/>
      <c r="DUZ541" s="17"/>
      <c r="DVA541" s="17"/>
      <c r="DVB541" s="17"/>
      <c r="DVC541" s="17"/>
      <c r="DVD541" s="17"/>
      <c r="DVE541" s="17"/>
      <c r="DVF541" s="17"/>
      <c r="DVG541" s="17"/>
      <c r="DVH541" s="17"/>
      <c r="DVI541" s="17"/>
      <c r="DVJ541" s="17"/>
      <c r="DVK541" s="17"/>
      <c r="DVL541" s="17"/>
      <c r="DVM541" s="17"/>
      <c r="DVN541" s="17"/>
      <c r="DVO541" s="17"/>
      <c r="DVP541" s="17"/>
      <c r="DVQ541" s="17"/>
      <c r="DVR541" s="17"/>
      <c r="DVS541" s="17"/>
      <c r="DVT541" s="17"/>
      <c r="DVU541" s="17"/>
      <c r="DVV541" s="17"/>
      <c r="DVW541" s="17"/>
      <c r="DVX541" s="17"/>
      <c r="DVY541" s="17"/>
      <c r="DVZ541" s="17"/>
      <c r="DWA541" s="17"/>
      <c r="DWB541" s="17"/>
      <c r="DWC541" s="17"/>
      <c r="DWD541" s="17"/>
      <c r="DWE541" s="17"/>
      <c r="DWF541" s="17"/>
      <c r="DWG541" s="17"/>
      <c r="DWH541" s="17"/>
      <c r="DWI541" s="17"/>
      <c r="DWJ541" s="17"/>
      <c r="DWK541" s="17"/>
      <c r="DWL541" s="17"/>
      <c r="DWM541" s="17"/>
      <c r="DWN541" s="17"/>
      <c r="DWO541" s="17"/>
      <c r="DWP541" s="17"/>
      <c r="DWQ541" s="17"/>
      <c r="DWR541" s="17"/>
      <c r="DWS541" s="17"/>
      <c r="DWT541" s="17"/>
      <c r="DWU541" s="17"/>
      <c r="DWV541" s="17"/>
      <c r="DWW541" s="17"/>
      <c r="DWX541" s="17"/>
      <c r="DWY541" s="17"/>
      <c r="DWZ541" s="17"/>
      <c r="DXA541" s="17"/>
      <c r="DXB541" s="17"/>
      <c r="DXC541" s="17"/>
      <c r="DXD541" s="17"/>
      <c r="DXE541" s="17"/>
      <c r="DXF541" s="17"/>
      <c r="DXG541" s="17"/>
      <c r="DXH541" s="17"/>
      <c r="DXI541" s="17"/>
      <c r="DXJ541" s="17"/>
      <c r="DXK541" s="17"/>
      <c r="DXL541" s="17"/>
      <c r="DXM541" s="17"/>
      <c r="DXN541" s="17"/>
      <c r="DXO541" s="17"/>
      <c r="DXP541" s="17"/>
      <c r="DXQ541" s="17"/>
      <c r="DXR541" s="17"/>
      <c r="DXS541" s="17"/>
      <c r="DXT541" s="17"/>
      <c r="DXU541" s="17"/>
      <c r="DXV541" s="17"/>
      <c r="DXW541" s="17"/>
      <c r="DXX541" s="17"/>
      <c r="DXY541" s="17"/>
      <c r="DXZ541" s="17"/>
      <c r="DYA541" s="17"/>
      <c r="DYB541" s="17"/>
      <c r="DYC541" s="17"/>
      <c r="DYD541" s="17"/>
      <c r="DYE541" s="17"/>
      <c r="DYF541" s="17"/>
      <c r="DYG541" s="17"/>
      <c r="DYH541" s="17"/>
      <c r="DYI541" s="17"/>
      <c r="DYJ541" s="17"/>
      <c r="DYK541" s="17"/>
      <c r="DYL541" s="17"/>
      <c r="DYM541" s="17"/>
      <c r="DYN541" s="17"/>
      <c r="DYO541" s="17"/>
      <c r="DYP541" s="17"/>
      <c r="DYQ541" s="17"/>
      <c r="DYR541" s="17"/>
      <c r="DYS541" s="17"/>
      <c r="DYT541" s="17"/>
      <c r="DYU541" s="17"/>
      <c r="DYV541" s="17"/>
      <c r="DYW541" s="17"/>
      <c r="DYX541" s="17"/>
      <c r="DYY541" s="17"/>
      <c r="DYZ541" s="17"/>
      <c r="DZA541" s="17"/>
      <c r="DZB541" s="17"/>
      <c r="DZC541" s="17"/>
      <c r="DZD541" s="17"/>
      <c r="DZE541" s="17"/>
      <c r="DZF541" s="17"/>
      <c r="DZG541" s="17"/>
      <c r="DZH541" s="17"/>
      <c r="DZI541" s="17"/>
      <c r="DZJ541" s="17"/>
      <c r="DZK541" s="17"/>
      <c r="DZL541" s="17"/>
      <c r="DZM541" s="17"/>
      <c r="DZN541" s="17"/>
      <c r="DZO541" s="17"/>
      <c r="DZP541" s="17"/>
      <c r="DZQ541" s="17"/>
      <c r="DZR541" s="17"/>
      <c r="DZS541" s="17"/>
      <c r="DZT541" s="17"/>
      <c r="DZU541" s="17"/>
      <c r="DZV541" s="17"/>
      <c r="DZW541" s="17"/>
      <c r="DZX541" s="17"/>
      <c r="DZY541" s="17"/>
      <c r="DZZ541" s="17"/>
      <c r="EAA541" s="17"/>
      <c r="EAB541" s="17"/>
      <c r="EAC541" s="17"/>
      <c r="EAD541" s="17"/>
      <c r="EAE541" s="17"/>
      <c r="EAF541" s="17"/>
      <c r="EAG541" s="17"/>
      <c r="EAH541" s="17"/>
      <c r="EAI541" s="17"/>
      <c r="EAJ541" s="17"/>
      <c r="EAK541" s="17"/>
      <c r="EAL541" s="17"/>
      <c r="EAM541" s="17"/>
      <c r="EAN541" s="17"/>
      <c r="EAO541" s="17"/>
      <c r="EAP541" s="17"/>
      <c r="EAQ541" s="17"/>
      <c r="EAR541" s="17"/>
      <c r="EAS541" s="17"/>
      <c r="EAT541" s="17"/>
      <c r="EAU541" s="17"/>
      <c r="EAV541" s="17"/>
      <c r="EAW541" s="17"/>
      <c r="EAX541" s="17"/>
      <c r="EAY541" s="17"/>
      <c r="EAZ541" s="17"/>
      <c r="EBA541" s="17"/>
      <c r="EBB541" s="17"/>
      <c r="EBC541" s="17"/>
      <c r="EBD541" s="17"/>
      <c r="EBE541" s="17"/>
      <c r="EBF541" s="17"/>
      <c r="EBG541" s="17"/>
      <c r="EBH541" s="17"/>
      <c r="EBI541" s="17"/>
      <c r="EBJ541" s="17"/>
      <c r="EBK541" s="17"/>
      <c r="EBL541" s="17"/>
      <c r="EBM541" s="17"/>
      <c r="EBN541" s="17"/>
      <c r="EBO541" s="17"/>
      <c r="EBP541" s="17"/>
      <c r="EBQ541" s="17"/>
      <c r="EBR541" s="17"/>
      <c r="EBS541" s="17"/>
      <c r="EBT541" s="17"/>
      <c r="EBU541" s="17"/>
      <c r="EBV541" s="17"/>
      <c r="EBW541" s="17"/>
      <c r="EBX541" s="17"/>
      <c r="EBY541" s="17"/>
      <c r="EBZ541" s="17"/>
      <c r="ECA541" s="17"/>
      <c r="ECB541" s="17"/>
      <c r="ECC541" s="17"/>
      <c r="ECD541" s="17"/>
      <c r="ECE541" s="17"/>
      <c r="ECF541" s="17"/>
      <c r="ECG541" s="17"/>
      <c r="ECH541" s="17"/>
      <c r="ECI541" s="17"/>
      <c r="ECJ541" s="17"/>
      <c r="ECK541" s="17"/>
      <c r="ECL541" s="17"/>
      <c r="ECM541" s="17"/>
      <c r="ECN541" s="17"/>
      <c r="ECO541" s="17"/>
      <c r="ECP541" s="17"/>
      <c r="ECQ541" s="17"/>
      <c r="ECR541" s="17"/>
      <c r="ECS541" s="17"/>
      <c r="ECT541" s="17"/>
      <c r="ECU541" s="17"/>
      <c r="ECV541" s="17"/>
      <c r="ECW541" s="17"/>
      <c r="ECX541" s="17"/>
      <c r="ECY541" s="17"/>
      <c r="ECZ541" s="17"/>
      <c r="EDA541" s="17"/>
      <c r="EDB541" s="17"/>
      <c r="EDC541" s="17"/>
      <c r="EDD541" s="17"/>
      <c r="EDE541" s="17"/>
      <c r="EDF541" s="17"/>
      <c r="EDG541" s="17"/>
      <c r="EDH541" s="17"/>
      <c r="EDI541" s="17"/>
      <c r="EDJ541" s="17"/>
      <c r="EDK541" s="17"/>
      <c r="EDL541" s="17"/>
      <c r="EDM541" s="17"/>
      <c r="EDN541" s="17"/>
      <c r="EDO541" s="17"/>
      <c r="EDP541" s="17"/>
      <c r="EDQ541" s="17"/>
      <c r="EDR541" s="17"/>
      <c r="EDS541" s="17"/>
      <c r="EDT541" s="17"/>
      <c r="EDU541" s="17"/>
      <c r="EDV541" s="17"/>
      <c r="EDW541" s="17"/>
      <c r="EDX541" s="17"/>
      <c r="EDY541" s="17"/>
      <c r="EDZ541" s="17"/>
      <c r="EEA541" s="17"/>
      <c r="EEB541" s="17"/>
      <c r="EEC541" s="17"/>
      <c r="EED541" s="17"/>
      <c r="EEE541" s="17"/>
      <c r="EEF541" s="17"/>
      <c r="EEG541" s="17"/>
      <c r="EEH541" s="17"/>
      <c r="EEI541" s="17"/>
      <c r="EEJ541" s="17"/>
      <c r="EEK541" s="17"/>
      <c r="EEL541" s="17"/>
      <c r="EEM541" s="17"/>
      <c r="EEN541" s="17"/>
      <c r="EEO541" s="17"/>
      <c r="EEP541" s="17"/>
      <c r="EEQ541" s="17"/>
      <c r="EER541" s="17"/>
      <c r="EES541" s="17"/>
      <c r="EET541" s="17"/>
      <c r="EEU541" s="17"/>
      <c r="EEV541" s="17"/>
      <c r="EEW541" s="17"/>
      <c r="EEX541" s="17"/>
      <c r="EEY541" s="17"/>
      <c r="EEZ541" s="17"/>
      <c r="EFA541" s="17"/>
      <c r="EFB541" s="17"/>
      <c r="EFC541" s="17"/>
      <c r="EFD541" s="17"/>
      <c r="EFE541" s="17"/>
      <c r="EFF541" s="17"/>
      <c r="EFG541" s="17"/>
      <c r="EFH541" s="17"/>
      <c r="EFI541" s="17"/>
      <c r="EFJ541" s="17"/>
      <c r="EFK541" s="17"/>
      <c r="EFL541" s="17"/>
      <c r="EFM541" s="17"/>
      <c r="EFN541" s="17"/>
      <c r="EFO541" s="17"/>
      <c r="EFP541" s="17"/>
      <c r="EFQ541" s="17"/>
      <c r="EFR541" s="17"/>
      <c r="EFS541" s="17"/>
      <c r="EFT541" s="17"/>
      <c r="EFU541" s="17"/>
      <c r="EFV541" s="17"/>
      <c r="EFW541" s="17"/>
      <c r="EFX541" s="17"/>
      <c r="EFY541" s="17"/>
      <c r="EFZ541" s="17"/>
      <c r="EGA541" s="17"/>
      <c r="EGB541" s="17"/>
      <c r="EGC541" s="17"/>
      <c r="EGD541" s="17"/>
      <c r="EGE541" s="17"/>
      <c r="EGF541" s="17"/>
      <c r="EGG541" s="17"/>
      <c r="EGH541" s="17"/>
      <c r="EGI541" s="17"/>
      <c r="EGJ541" s="17"/>
      <c r="EGK541" s="17"/>
      <c r="EGL541" s="17"/>
      <c r="EGM541" s="17"/>
      <c r="EGN541" s="17"/>
      <c r="EGO541" s="17"/>
      <c r="EGP541" s="17"/>
      <c r="EGQ541" s="17"/>
      <c r="EGR541" s="17"/>
      <c r="EGS541" s="17"/>
      <c r="EGT541" s="17"/>
      <c r="EGU541" s="17"/>
      <c r="EGV541" s="17"/>
      <c r="EGW541" s="17"/>
      <c r="EGX541" s="17"/>
      <c r="EGY541" s="17"/>
      <c r="EGZ541" s="17"/>
      <c r="EHA541" s="17"/>
      <c r="EHB541" s="17"/>
      <c r="EHC541" s="17"/>
      <c r="EHD541" s="17"/>
      <c r="EHE541" s="17"/>
      <c r="EHF541" s="17"/>
      <c r="EHG541" s="17"/>
      <c r="EHH541" s="17"/>
      <c r="EHI541" s="17"/>
      <c r="EHJ541" s="17"/>
      <c r="EHK541" s="17"/>
      <c r="EHL541" s="17"/>
      <c r="EHM541" s="17"/>
      <c r="EHN541" s="17"/>
      <c r="EHO541" s="17"/>
      <c r="EHP541" s="17"/>
      <c r="EHQ541" s="17"/>
      <c r="EHR541" s="17"/>
      <c r="EHS541" s="17"/>
      <c r="EHT541" s="17"/>
      <c r="EHU541" s="17"/>
      <c r="EHV541" s="17"/>
      <c r="EHW541" s="17"/>
      <c r="EHX541" s="17"/>
      <c r="EHY541" s="17"/>
      <c r="EHZ541" s="17"/>
      <c r="EIA541" s="17"/>
      <c r="EIB541" s="17"/>
      <c r="EIC541" s="17"/>
      <c r="EID541" s="17"/>
      <c r="EIE541" s="17"/>
      <c r="EIF541" s="17"/>
      <c r="EIG541" s="17"/>
      <c r="EIH541" s="17"/>
      <c r="EII541" s="17"/>
      <c r="EIJ541" s="17"/>
      <c r="EIK541" s="17"/>
      <c r="EIL541" s="17"/>
      <c r="EIM541" s="17"/>
      <c r="EIN541" s="17"/>
      <c r="EIO541" s="17"/>
      <c r="EIP541" s="17"/>
      <c r="EIQ541" s="17"/>
      <c r="EIR541" s="17"/>
      <c r="EIS541" s="17"/>
      <c r="EIT541" s="17"/>
      <c r="EIU541" s="17"/>
      <c r="EIV541" s="17"/>
      <c r="EIW541" s="17"/>
      <c r="EIX541" s="17"/>
      <c r="EIY541" s="17"/>
      <c r="EIZ541" s="17"/>
      <c r="EJA541" s="17"/>
      <c r="EJB541" s="17"/>
      <c r="EJC541" s="17"/>
      <c r="EJD541" s="17"/>
      <c r="EJE541" s="17"/>
      <c r="EJF541" s="17"/>
      <c r="EJG541" s="17"/>
      <c r="EJH541" s="17"/>
      <c r="EJI541" s="17"/>
      <c r="EJJ541" s="17"/>
      <c r="EJK541" s="17"/>
      <c r="EJL541" s="17"/>
      <c r="EJM541" s="17"/>
      <c r="EJN541" s="17"/>
      <c r="EJO541" s="17"/>
      <c r="EJP541" s="17"/>
      <c r="EJQ541" s="17"/>
      <c r="EJR541" s="17"/>
      <c r="EJS541" s="17"/>
      <c r="EJT541" s="17"/>
      <c r="EJU541" s="17"/>
      <c r="EJV541" s="17"/>
      <c r="EJW541" s="17"/>
      <c r="EJX541" s="17"/>
      <c r="EJY541" s="17"/>
      <c r="EJZ541" s="17"/>
      <c r="EKA541" s="17"/>
      <c r="EKB541" s="17"/>
      <c r="EKC541" s="17"/>
      <c r="EKD541" s="17"/>
      <c r="EKE541" s="17"/>
      <c r="EKF541" s="17"/>
      <c r="EKG541" s="17"/>
      <c r="EKH541" s="17"/>
      <c r="EKI541" s="17"/>
      <c r="EKJ541" s="17"/>
      <c r="EKK541" s="17"/>
      <c r="EKL541" s="17"/>
      <c r="EKM541" s="17"/>
      <c r="EKN541" s="17"/>
      <c r="EKO541" s="17"/>
      <c r="EKP541" s="17"/>
      <c r="EKQ541" s="17"/>
      <c r="EKR541" s="17"/>
      <c r="EKS541" s="17"/>
      <c r="EKT541" s="17"/>
      <c r="EKU541" s="17"/>
      <c r="EKV541" s="17"/>
      <c r="EKW541" s="17"/>
      <c r="EKX541" s="17"/>
      <c r="EKY541" s="17"/>
      <c r="EKZ541" s="17"/>
      <c r="ELA541" s="17"/>
      <c r="ELB541" s="17"/>
      <c r="ELC541" s="17"/>
      <c r="ELD541" s="17"/>
      <c r="ELE541" s="17"/>
      <c r="ELF541" s="17"/>
      <c r="ELG541" s="17"/>
      <c r="ELH541" s="17"/>
      <c r="ELI541" s="17"/>
      <c r="ELJ541" s="17"/>
      <c r="ELK541" s="17"/>
      <c r="ELL541" s="17"/>
      <c r="ELM541" s="17"/>
      <c r="ELN541" s="17"/>
      <c r="ELO541" s="17"/>
      <c r="ELP541" s="17"/>
      <c r="ELQ541" s="17"/>
      <c r="ELR541" s="17"/>
      <c r="ELS541" s="17"/>
      <c r="ELT541" s="17"/>
      <c r="ELU541" s="17"/>
      <c r="ELV541" s="17"/>
      <c r="ELW541" s="17"/>
      <c r="ELX541" s="17"/>
      <c r="ELY541" s="17"/>
      <c r="ELZ541" s="17"/>
      <c r="EMA541" s="17"/>
      <c r="EMB541" s="17"/>
      <c r="EMC541" s="17"/>
      <c r="EMD541" s="17"/>
      <c r="EME541" s="17"/>
      <c r="EMF541" s="17"/>
      <c r="EMG541" s="17"/>
      <c r="EMH541" s="17"/>
      <c r="EMI541" s="17"/>
      <c r="EMJ541" s="17"/>
      <c r="EMK541" s="17"/>
      <c r="EML541" s="17"/>
      <c r="EMM541" s="17"/>
      <c r="EMN541" s="17"/>
      <c r="EMO541" s="17"/>
      <c r="EMP541" s="17"/>
      <c r="EMQ541" s="17"/>
      <c r="EMR541" s="17"/>
      <c r="EMS541" s="17"/>
      <c r="EMT541" s="17"/>
      <c r="EMU541" s="17"/>
      <c r="EMV541" s="17"/>
      <c r="EMW541" s="17"/>
      <c r="EMX541" s="17"/>
      <c r="EMY541" s="17"/>
      <c r="EMZ541" s="17"/>
      <c r="ENA541" s="17"/>
      <c r="ENB541" s="17"/>
      <c r="ENC541" s="17"/>
      <c r="END541" s="17"/>
      <c r="ENE541" s="17"/>
      <c r="ENF541" s="17"/>
      <c r="ENG541" s="17"/>
      <c r="ENH541" s="17"/>
      <c r="ENI541" s="17"/>
      <c r="ENJ541" s="17"/>
      <c r="ENK541" s="17"/>
      <c r="ENL541" s="17"/>
      <c r="ENM541" s="17"/>
      <c r="ENN541" s="17"/>
      <c r="ENO541" s="17"/>
      <c r="ENP541" s="17"/>
      <c r="ENQ541" s="17"/>
      <c r="ENR541" s="17"/>
      <c r="ENS541" s="17"/>
      <c r="ENT541" s="17"/>
      <c r="ENU541" s="17"/>
      <c r="ENV541" s="17"/>
      <c r="ENW541" s="17"/>
      <c r="ENX541" s="17"/>
      <c r="ENY541" s="17"/>
      <c r="ENZ541" s="17"/>
      <c r="EOA541" s="17"/>
      <c r="EOB541" s="17"/>
      <c r="EOC541" s="17"/>
      <c r="EOD541" s="17"/>
      <c r="EOE541" s="17"/>
      <c r="EOF541" s="17"/>
      <c r="EOG541" s="17"/>
      <c r="EOH541" s="17"/>
      <c r="EOI541" s="17"/>
      <c r="EOJ541" s="17"/>
      <c r="EOK541" s="17"/>
      <c r="EOL541" s="17"/>
      <c r="EOM541" s="17"/>
      <c r="EON541" s="17"/>
      <c r="EOO541" s="17"/>
      <c r="EOP541" s="17"/>
      <c r="EOQ541" s="17"/>
      <c r="EOR541" s="17"/>
      <c r="EOS541" s="17"/>
      <c r="EOT541" s="17"/>
      <c r="EOU541" s="17"/>
      <c r="EOV541" s="17"/>
      <c r="EOW541" s="17"/>
      <c r="EOX541" s="17"/>
      <c r="EOY541" s="17"/>
      <c r="EOZ541" s="17"/>
      <c r="EPA541" s="17"/>
      <c r="EPB541" s="17"/>
      <c r="EPC541" s="17"/>
      <c r="EPD541" s="17"/>
      <c r="EPE541" s="17"/>
      <c r="EPF541" s="17"/>
      <c r="EPG541" s="17"/>
      <c r="EPH541" s="17"/>
      <c r="EPI541" s="17"/>
      <c r="EPJ541" s="17"/>
      <c r="EPK541" s="17"/>
      <c r="EPL541" s="17"/>
      <c r="EPM541" s="17"/>
      <c r="EPN541" s="17"/>
      <c r="EPO541" s="17"/>
      <c r="EPP541" s="17"/>
      <c r="EPQ541" s="17"/>
      <c r="EPR541" s="17"/>
      <c r="EPS541" s="17"/>
      <c r="EPT541" s="17"/>
      <c r="EPU541" s="17"/>
      <c r="EPV541" s="17"/>
      <c r="EPW541" s="17"/>
      <c r="EPX541" s="17"/>
      <c r="EPY541" s="17"/>
      <c r="EPZ541" s="17"/>
      <c r="EQA541" s="17"/>
      <c r="EQB541" s="17"/>
      <c r="EQC541" s="17"/>
      <c r="EQD541" s="17"/>
      <c r="EQE541" s="17"/>
      <c r="EQF541" s="17"/>
      <c r="EQG541" s="17"/>
      <c r="EQH541" s="17"/>
      <c r="EQI541" s="17"/>
      <c r="EQJ541" s="17"/>
      <c r="EQK541" s="17"/>
      <c r="EQL541" s="17"/>
      <c r="EQM541" s="17"/>
      <c r="EQN541" s="17"/>
      <c r="EQO541" s="17"/>
      <c r="EQP541" s="17"/>
      <c r="EQQ541" s="17"/>
      <c r="EQR541" s="17"/>
      <c r="EQS541" s="17"/>
      <c r="EQT541" s="17"/>
      <c r="EQU541" s="17"/>
      <c r="EQV541" s="17"/>
      <c r="EQW541" s="17"/>
      <c r="EQX541" s="17"/>
      <c r="EQY541" s="17"/>
      <c r="EQZ541" s="17"/>
      <c r="ERA541" s="17"/>
      <c r="ERB541" s="17"/>
      <c r="ERC541" s="17"/>
      <c r="ERD541" s="17"/>
      <c r="ERE541" s="17"/>
      <c r="ERF541" s="17"/>
      <c r="ERG541" s="17"/>
      <c r="ERH541" s="17"/>
      <c r="ERI541" s="17"/>
      <c r="ERJ541" s="17"/>
      <c r="ERK541" s="17"/>
      <c r="ERL541" s="17"/>
      <c r="ERM541" s="17"/>
      <c r="ERN541" s="17"/>
      <c r="ERO541" s="17"/>
      <c r="ERP541" s="17"/>
      <c r="ERQ541" s="17"/>
      <c r="ERR541" s="17"/>
      <c r="ERS541" s="17"/>
      <c r="ERT541" s="17"/>
      <c r="ERU541" s="17"/>
      <c r="ERV541" s="17"/>
      <c r="ERW541" s="17"/>
      <c r="ERX541" s="17"/>
      <c r="ERY541" s="17"/>
      <c r="ERZ541" s="17"/>
      <c r="ESA541" s="17"/>
      <c r="ESB541" s="17"/>
      <c r="ESC541" s="17"/>
      <c r="ESD541" s="17"/>
      <c r="ESE541" s="17"/>
      <c r="ESF541" s="17"/>
      <c r="ESG541" s="17"/>
      <c r="ESH541" s="17"/>
      <c r="ESI541" s="17"/>
      <c r="ESJ541" s="17"/>
      <c r="ESK541" s="17"/>
      <c r="ESL541" s="17"/>
      <c r="ESM541" s="17"/>
      <c r="ESN541" s="17"/>
      <c r="ESO541" s="17"/>
      <c r="ESP541" s="17"/>
      <c r="ESQ541" s="17"/>
      <c r="ESR541" s="17"/>
      <c r="ESS541" s="17"/>
      <c r="EST541" s="17"/>
      <c r="ESU541" s="17"/>
      <c r="ESV541" s="17"/>
      <c r="ESW541" s="17"/>
      <c r="ESX541" s="17"/>
      <c r="ESY541" s="17"/>
      <c r="ESZ541" s="17"/>
      <c r="ETA541" s="17"/>
      <c r="ETB541" s="17"/>
      <c r="ETC541" s="17"/>
      <c r="ETD541" s="17"/>
      <c r="ETE541" s="17"/>
      <c r="ETF541" s="17"/>
      <c r="ETG541" s="17"/>
      <c r="ETH541" s="17"/>
      <c r="ETI541" s="17"/>
      <c r="ETJ541" s="17"/>
      <c r="ETK541" s="17"/>
      <c r="ETL541" s="17"/>
      <c r="ETM541" s="17"/>
      <c r="ETN541" s="17"/>
      <c r="ETO541" s="17"/>
      <c r="ETP541" s="17"/>
      <c r="ETQ541" s="17"/>
      <c r="ETR541" s="17"/>
      <c r="ETS541" s="17"/>
      <c r="ETT541" s="17"/>
      <c r="ETU541" s="17"/>
      <c r="ETV541" s="17"/>
      <c r="ETW541" s="17"/>
      <c r="ETX541" s="17"/>
      <c r="ETY541" s="17"/>
      <c r="ETZ541" s="17"/>
      <c r="EUA541" s="17"/>
      <c r="EUB541" s="17"/>
      <c r="EUC541" s="17"/>
      <c r="EUD541" s="17"/>
      <c r="EUE541" s="17"/>
      <c r="EUF541" s="17"/>
      <c r="EUG541" s="17"/>
      <c r="EUH541" s="17"/>
      <c r="EUI541" s="17"/>
      <c r="EUJ541" s="17"/>
      <c r="EUK541" s="17"/>
      <c r="EUL541" s="17"/>
      <c r="EUM541" s="17"/>
      <c r="EUN541" s="17"/>
      <c r="EUO541" s="17"/>
      <c r="EUP541" s="17"/>
      <c r="EUQ541" s="17"/>
      <c r="EUR541" s="17"/>
      <c r="EUS541" s="17"/>
      <c r="EUT541" s="17"/>
      <c r="EUU541" s="17"/>
      <c r="EUV541" s="17"/>
      <c r="EUW541" s="17"/>
      <c r="EUX541" s="17"/>
      <c r="EUY541" s="17"/>
      <c r="EUZ541" s="17"/>
      <c r="EVA541" s="17"/>
      <c r="EVB541" s="17"/>
      <c r="EVC541" s="17"/>
      <c r="EVD541" s="17"/>
      <c r="EVE541" s="17"/>
      <c r="EVF541" s="17"/>
      <c r="EVG541" s="17"/>
      <c r="EVH541" s="17"/>
      <c r="EVI541" s="17"/>
      <c r="EVJ541" s="17"/>
      <c r="EVK541" s="17"/>
      <c r="EVL541" s="17"/>
      <c r="EVM541" s="17"/>
      <c r="EVN541" s="17"/>
      <c r="EVO541" s="17"/>
      <c r="EVP541" s="17"/>
      <c r="EVQ541" s="17"/>
      <c r="EVR541" s="17"/>
      <c r="EVS541" s="17"/>
      <c r="EVT541" s="17"/>
      <c r="EVU541" s="17"/>
      <c r="EVV541" s="17"/>
      <c r="EVW541" s="17"/>
      <c r="EVX541" s="17"/>
      <c r="EVY541" s="17"/>
      <c r="EVZ541" s="17"/>
      <c r="EWA541" s="17"/>
      <c r="EWB541" s="17"/>
      <c r="EWC541" s="17"/>
      <c r="EWD541" s="17"/>
      <c r="EWE541" s="17"/>
      <c r="EWF541" s="17"/>
      <c r="EWG541" s="17"/>
      <c r="EWH541" s="17"/>
      <c r="EWI541" s="17"/>
      <c r="EWJ541" s="17"/>
      <c r="EWK541" s="17"/>
      <c r="EWL541" s="17"/>
      <c r="EWM541" s="17"/>
      <c r="EWN541" s="17"/>
      <c r="EWO541" s="17"/>
      <c r="EWP541" s="17"/>
      <c r="EWQ541" s="17"/>
      <c r="EWR541" s="17"/>
      <c r="EWS541" s="17"/>
      <c r="EWT541" s="17"/>
      <c r="EWU541" s="17"/>
      <c r="EWV541" s="17"/>
      <c r="EWW541" s="17"/>
      <c r="EWX541" s="17"/>
      <c r="EWY541" s="17"/>
      <c r="EWZ541" s="17"/>
      <c r="EXA541" s="17"/>
      <c r="EXB541" s="17"/>
      <c r="EXC541" s="17"/>
      <c r="EXD541" s="17"/>
      <c r="EXE541" s="17"/>
      <c r="EXF541" s="17"/>
      <c r="EXG541" s="17"/>
      <c r="EXH541" s="17"/>
      <c r="EXI541" s="17"/>
      <c r="EXJ541" s="17"/>
      <c r="EXK541" s="17"/>
      <c r="EXL541" s="17"/>
      <c r="EXM541" s="17"/>
      <c r="EXN541" s="17"/>
      <c r="EXO541" s="17"/>
      <c r="EXP541" s="17"/>
      <c r="EXQ541" s="17"/>
      <c r="EXR541" s="17"/>
      <c r="EXS541" s="17"/>
      <c r="EXT541" s="17"/>
      <c r="EXU541" s="17"/>
      <c r="EXV541" s="17"/>
      <c r="EXW541" s="17"/>
      <c r="EXX541" s="17"/>
      <c r="EXY541" s="17"/>
      <c r="EXZ541" s="17"/>
      <c r="EYA541" s="17"/>
      <c r="EYB541" s="17"/>
      <c r="EYC541" s="17"/>
      <c r="EYD541" s="17"/>
      <c r="EYE541" s="17"/>
      <c r="EYF541" s="17"/>
      <c r="EYG541" s="17"/>
      <c r="EYH541" s="17"/>
      <c r="EYI541" s="17"/>
      <c r="EYJ541" s="17"/>
      <c r="EYK541" s="17"/>
      <c r="EYL541" s="17"/>
      <c r="EYM541" s="17"/>
      <c r="EYN541" s="17"/>
      <c r="EYO541" s="17"/>
      <c r="EYP541" s="17"/>
      <c r="EYQ541" s="17"/>
      <c r="EYR541" s="17"/>
      <c r="EYS541" s="17"/>
      <c r="EYT541" s="17"/>
      <c r="EYU541" s="17"/>
      <c r="EYV541" s="17"/>
      <c r="EYW541" s="17"/>
      <c r="EYX541" s="17"/>
      <c r="EYY541" s="17"/>
      <c r="EYZ541" s="17"/>
      <c r="EZA541" s="17"/>
      <c r="EZB541" s="17"/>
      <c r="EZC541" s="17"/>
      <c r="EZD541" s="17"/>
      <c r="EZE541" s="17"/>
      <c r="EZF541" s="17"/>
      <c r="EZG541" s="17"/>
      <c r="EZH541" s="17"/>
      <c r="EZI541" s="17"/>
      <c r="EZJ541" s="17"/>
      <c r="EZK541" s="17"/>
      <c r="EZL541" s="17"/>
      <c r="EZM541" s="17"/>
      <c r="EZN541" s="17"/>
      <c r="EZO541" s="17"/>
      <c r="EZP541" s="17"/>
      <c r="EZQ541" s="17"/>
      <c r="EZR541" s="17"/>
      <c r="EZS541" s="17"/>
      <c r="EZT541" s="17"/>
      <c r="EZU541" s="17"/>
      <c r="EZV541" s="17"/>
      <c r="EZW541" s="17"/>
      <c r="EZX541" s="17"/>
      <c r="EZY541" s="17"/>
      <c r="EZZ541" s="17"/>
      <c r="FAA541" s="17"/>
      <c r="FAB541" s="17"/>
      <c r="FAC541" s="17"/>
      <c r="FAD541" s="17"/>
      <c r="FAE541" s="17"/>
      <c r="FAF541" s="17"/>
      <c r="FAG541" s="17"/>
      <c r="FAH541" s="17"/>
      <c r="FAI541" s="17"/>
      <c r="FAJ541" s="17"/>
      <c r="FAK541" s="17"/>
      <c r="FAL541" s="17"/>
      <c r="FAM541" s="17"/>
      <c r="FAN541" s="17"/>
      <c r="FAO541" s="17"/>
      <c r="FAP541" s="17"/>
      <c r="FAQ541" s="17"/>
      <c r="FAR541" s="17"/>
      <c r="FAS541" s="17"/>
      <c r="FAT541" s="17"/>
      <c r="FAU541" s="17"/>
      <c r="FAV541" s="17"/>
      <c r="FAW541" s="17"/>
      <c r="FAX541" s="17"/>
      <c r="FAY541" s="17"/>
      <c r="FAZ541" s="17"/>
      <c r="FBA541" s="17"/>
      <c r="FBB541" s="17"/>
      <c r="FBC541" s="17"/>
      <c r="FBD541" s="17"/>
      <c r="FBE541" s="17"/>
      <c r="FBF541" s="17"/>
      <c r="FBG541" s="17"/>
      <c r="FBH541" s="17"/>
      <c r="FBI541" s="17"/>
      <c r="FBJ541" s="17"/>
      <c r="FBK541" s="17"/>
      <c r="FBL541" s="17"/>
      <c r="FBM541" s="17"/>
      <c r="FBN541" s="17"/>
      <c r="FBO541" s="17"/>
      <c r="FBP541" s="17"/>
      <c r="FBQ541" s="17"/>
      <c r="FBR541" s="17"/>
      <c r="FBS541" s="17"/>
      <c r="FBT541" s="17"/>
      <c r="FBU541" s="17"/>
      <c r="FBV541" s="17"/>
      <c r="FBW541" s="17"/>
      <c r="FBX541" s="17"/>
      <c r="FBY541" s="17"/>
      <c r="FBZ541" s="17"/>
      <c r="FCA541" s="17"/>
      <c r="FCB541" s="17"/>
      <c r="FCC541" s="17"/>
      <c r="FCD541" s="17"/>
      <c r="FCE541" s="17"/>
      <c r="FCF541" s="17"/>
      <c r="FCG541" s="17"/>
      <c r="FCH541" s="17"/>
      <c r="FCI541" s="17"/>
      <c r="FCJ541" s="17"/>
      <c r="FCK541" s="17"/>
      <c r="FCL541" s="17"/>
      <c r="FCM541" s="17"/>
      <c r="FCN541" s="17"/>
      <c r="FCO541" s="17"/>
      <c r="FCP541" s="17"/>
      <c r="FCQ541" s="17"/>
      <c r="FCR541" s="17"/>
      <c r="FCS541" s="17"/>
      <c r="FCT541" s="17"/>
      <c r="FCU541" s="17"/>
      <c r="FCV541" s="17"/>
      <c r="FCW541" s="17"/>
      <c r="FCX541" s="17"/>
      <c r="FCY541" s="17"/>
      <c r="FCZ541" s="17"/>
      <c r="FDA541" s="17"/>
      <c r="FDB541" s="17"/>
      <c r="FDC541" s="17"/>
      <c r="FDD541" s="17"/>
      <c r="FDE541" s="17"/>
      <c r="FDF541" s="17"/>
      <c r="FDG541" s="17"/>
      <c r="FDH541" s="17"/>
      <c r="FDI541" s="17"/>
      <c r="FDJ541" s="17"/>
      <c r="FDK541" s="17"/>
      <c r="FDL541" s="17"/>
      <c r="FDM541" s="17"/>
      <c r="FDN541" s="17"/>
      <c r="FDO541" s="17"/>
      <c r="FDP541" s="17"/>
      <c r="FDQ541" s="17"/>
      <c r="FDR541" s="17"/>
      <c r="FDS541" s="17"/>
      <c r="FDT541" s="17"/>
      <c r="FDU541" s="17"/>
      <c r="FDV541" s="17"/>
      <c r="FDW541" s="17"/>
      <c r="FDX541" s="17"/>
      <c r="FDY541" s="17"/>
      <c r="FDZ541" s="17"/>
      <c r="FEA541" s="17"/>
      <c r="FEB541" s="17"/>
      <c r="FEC541" s="17"/>
      <c r="FED541" s="17"/>
      <c r="FEE541" s="17"/>
      <c r="FEF541" s="17"/>
      <c r="FEG541" s="17"/>
      <c r="FEH541" s="17"/>
      <c r="FEI541" s="17"/>
      <c r="FEJ541" s="17"/>
      <c r="FEK541" s="17"/>
      <c r="FEL541" s="17"/>
      <c r="FEM541" s="17"/>
      <c r="FEN541" s="17"/>
      <c r="FEO541" s="17"/>
      <c r="FEP541" s="17"/>
      <c r="FEQ541" s="17"/>
      <c r="FER541" s="17"/>
      <c r="FES541" s="17"/>
      <c r="FET541" s="17"/>
      <c r="FEU541" s="17"/>
      <c r="FEV541" s="17"/>
      <c r="FEW541" s="17"/>
      <c r="FEX541" s="17"/>
      <c r="FEY541" s="17"/>
      <c r="FEZ541" s="17"/>
      <c r="FFA541" s="17"/>
      <c r="FFB541" s="17"/>
      <c r="FFC541" s="17"/>
      <c r="FFD541" s="17"/>
      <c r="FFE541" s="17"/>
      <c r="FFF541" s="17"/>
      <c r="FFG541" s="17"/>
      <c r="FFH541" s="17"/>
      <c r="FFI541" s="17"/>
      <c r="FFJ541" s="17"/>
      <c r="FFK541" s="17"/>
      <c r="FFL541" s="17"/>
      <c r="FFM541" s="17"/>
      <c r="FFN541" s="17"/>
      <c r="FFO541" s="17"/>
      <c r="FFP541" s="17"/>
      <c r="FFQ541" s="17"/>
      <c r="FFR541" s="17"/>
      <c r="FFS541" s="17"/>
      <c r="FFT541" s="17"/>
      <c r="FFU541" s="17"/>
      <c r="FFV541" s="17"/>
      <c r="FFW541" s="17"/>
      <c r="FFX541" s="17"/>
      <c r="FFY541" s="17"/>
      <c r="FFZ541" s="17"/>
      <c r="FGA541" s="17"/>
      <c r="FGB541" s="17"/>
      <c r="FGC541" s="17"/>
      <c r="FGD541" s="17"/>
      <c r="FGE541" s="17"/>
      <c r="FGF541" s="17"/>
      <c r="FGG541" s="17"/>
      <c r="FGH541" s="17"/>
      <c r="FGI541" s="17"/>
      <c r="FGJ541" s="17"/>
      <c r="FGK541" s="17"/>
      <c r="FGL541" s="17"/>
      <c r="FGM541" s="17"/>
      <c r="FGN541" s="17"/>
      <c r="FGO541" s="17"/>
      <c r="FGP541" s="17"/>
      <c r="FGQ541" s="17"/>
      <c r="FGR541" s="17"/>
      <c r="FGS541" s="17"/>
      <c r="FGT541" s="17"/>
      <c r="FGU541" s="17"/>
      <c r="FGV541" s="17"/>
      <c r="FGW541" s="17"/>
      <c r="FGX541" s="17"/>
      <c r="FGY541" s="17"/>
      <c r="FGZ541" s="17"/>
      <c r="FHA541" s="17"/>
      <c r="FHB541" s="17"/>
      <c r="FHC541" s="17"/>
      <c r="FHD541" s="17"/>
      <c r="FHE541" s="17"/>
      <c r="FHF541" s="17"/>
      <c r="FHG541" s="17"/>
      <c r="FHH541" s="17"/>
      <c r="FHI541" s="17"/>
      <c r="FHJ541" s="17"/>
      <c r="FHK541" s="17"/>
      <c r="FHL541" s="17"/>
      <c r="FHM541" s="17"/>
      <c r="FHN541" s="17"/>
      <c r="FHO541" s="17"/>
      <c r="FHP541" s="17"/>
      <c r="FHQ541" s="17"/>
      <c r="FHR541" s="17"/>
      <c r="FHS541" s="17"/>
      <c r="FHT541" s="17"/>
      <c r="FHU541" s="17"/>
      <c r="FHV541" s="17"/>
      <c r="FHW541" s="17"/>
      <c r="FHX541" s="17"/>
      <c r="FHY541" s="17"/>
      <c r="FHZ541" s="17"/>
      <c r="FIA541" s="17"/>
      <c r="FIB541" s="17"/>
      <c r="FIC541" s="17"/>
      <c r="FID541" s="17"/>
      <c r="FIE541" s="17"/>
      <c r="FIF541" s="17"/>
      <c r="FIG541" s="17"/>
      <c r="FIH541" s="17"/>
      <c r="FII541" s="17"/>
      <c r="FIJ541" s="17"/>
      <c r="FIK541" s="17"/>
      <c r="FIL541" s="17"/>
      <c r="FIM541" s="17"/>
      <c r="FIN541" s="17"/>
      <c r="FIO541" s="17"/>
      <c r="FIP541" s="17"/>
      <c r="FIQ541" s="17"/>
      <c r="FIR541" s="17"/>
      <c r="FIS541" s="17"/>
      <c r="FIT541" s="17"/>
      <c r="FIU541" s="17"/>
      <c r="FIV541" s="17"/>
      <c r="FIW541" s="17"/>
      <c r="FIX541" s="17"/>
      <c r="FIY541" s="17"/>
      <c r="FIZ541" s="17"/>
      <c r="FJA541" s="17"/>
      <c r="FJB541" s="17"/>
      <c r="FJC541" s="17"/>
      <c r="FJD541" s="17"/>
      <c r="FJE541" s="17"/>
      <c r="FJF541" s="17"/>
      <c r="FJG541" s="17"/>
      <c r="FJH541" s="17"/>
      <c r="FJI541" s="17"/>
      <c r="FJJ541" s="17"/>
      <c r="FJK541" s="17"/>
      <c r="FJL541" s="17"/>
      <c r="FJM541" s="17"/>
      <c r="FJN541" s="17"/>
      <c r="FJO541" s="17"/>
      <c r="FJP541" s="17"/>
      <c r="FJQ541" s="17"/>
      <c r="FJR541" s="17"/>
      <c r="FJS541" s="17"/>
      <c r="FJT541" s="17"/>
      <c r="FJU541" s="17"/>
      <c r="FJV541" s="17"/>
      <c r="FJW541" s="17"/>
      <c r="FJX541" s="17"/>
      <c r="FJY541" s="17"/>
      <c r="FJZ541" s="17"/>
      <c r="FKA541" s="17"/>
      <c r="FKB541" s="17"/>
      <c r="FKC541" s="17"/>
      <c r="FKD541" s="17"/>
      <c r="FKE541" s="17"/>
      <c r="FKF541" s="17"/>
      <c r="FKG541" s="17"/>
      <c r="FKH541" s="17"/>
      <c r="FKI541" s="17"/>
      <c r="FKJ541" s="17"/>
      <c r="FKK541" s="17"/>
      <c r="FKL541" s="17"/>
      <c r="FKM541" s="17"/>
      <c r="FKN541" s="17"/>
      <c r="FKO541" s="17"/>
      <c r="FKP541" s="17"/>
      <c r="FKQ541" s="17"/>
      <c r="FKR541" s="17"/>
      <c r="FKS541" s="17"/>
      <c r="FKT541" s="17"/>
      <c r="FKU541" s="17"/>
      <c r="FKV541" s="17"/>
      <c r="FKW541" s="17"/>
      <c r="FKX541" s="17"/>
      <c r="FKY541" s="17"/>
      <c r="FKZ541" s="17"/>
      <c r="FLA541" s="17"/>
      <c r="FLB541" s="17"/>
      <c r="FLC541" s="17"/>
      <c r="FLD541" s="17"/>
      <c r="FLE541" s="17"/>
      <c r="FLF541" s="17"/>
      <c r="FLG541" s="17"/>
      <c r="FLH541" s="17"/>
      <c r="FLI541" s="17"/>
      <c r="FLJ541" s="17"/>
      <c r="FLK541" s="17"/>
      <c r="FLL541" s="17"/>
      <c r="FLM541" s="17"/>
      <c r="FLN541" s="17"/>
      <c r="FLO541" s="17"/>
      <c r="FLP541" s="17"/>
      <c r="FLQ541" s="17"/>
      <c r="FLR541" s="17"/>
      <c r="FLS541" s="17"/>
      <c r="FLT541" s="17"/>
      <c r="FLU541" s="17"/>
      <c r="FLV541" s="17"/>
      <c r="FLW541" s="17"/>
      <c r="FLX541" s="17"/>
      <c r="FLY541" s="17"/>
      <c r="FLZ541" s="17"/>
      <c r="FMA541" s="17"/>
      <c r="FMB541" s="17"/>
      <c r="FMC541" s="17"/>
      <c r="FMD541" s="17"/>
      <c r="FME541" s="17"/>
      <c r="FMF541" s="17"/>
      <c r="FMG541" s="17"/>
      <c r="FMH541" s="17"/>
      <c r="FMI541" s="17"/>
      <c r="FMJ541" s="17"/>
      <c r="FMK541" s="17"/>
      <c r="FML541" s="17"/>
      <c r="FMM541" s="17"/>
      <c r="FMN541" s="17"/>
      <c r="FMO541" s="17"/>
      <c r="FMP541" s="17"/>
      <c r="FMQ541" s="17"/>
      <c r="FMR541" s="17"/>
      <c r="FMS541" s="17"/>
      <c r="FMT541" s="17"/>
      <c r="FMU541" s="17"/>
      <c r="FMV541" s="17"/>
      <c r="FMW541" s="17"/>
      <c r="FMX541" s="17"/>
      <c r="FMY541" s="17"/>
      <c r="FMZ541" s="17"/>
      <c r="FNA541" s="17"/>
      <c r="FNB541" s="17"/>
      <c r="FNC541" s="17"/>
      <c r="FND541" s="17"/>
      <c r="FNE541" s="17"/>
      <c r="FNF541" s="17"/>
      <c r="FNG541" s="17"/>
      <c r="FNH541" s="17"/>
      <c r="FNI541" s="17"/>
      <c r="FNJ541" s="17"/>
      <c r="FNK541" s="17"/>
      <c r="FNL541" s="17"/>
      <c r="FNM541" s="17"/>
      <c r="FNN541" s="17"/>
      <c r="FNO541" s="17"/>
      <c r="FNP541" s="17"/>
      <c r="FNQ541" s="17"/>
      <c r="FNR541" s="17"/>
      <c r="FNS541" s="17"/>
      <c r="FNT541" s="17"/>
      <c r="FNU541" s="17"/>
      <c r="FNV541" s="17"/>
      <c r="FNW541" s="17"/>
      <c r="FNX541" s="17"/>
      <c r="FNY541" s="17"/>
      <c r="FNZ541" s="17"/>
      <c r="FOA541" s="17"/>
      <c r="FOB541" s="17"/>
      <c r="FOC541" s="17"/>
      <c r="FOD541" s="17"/>
      <c r="FOE541" s="17"/>
      <c r="FOF541" s="17"/>
      <c r="FOG541" s="17"/>
      <c r="FOH541" s="17"/>
      <c r="FOI541" s="17"/>
      <c r="FOJ541" s="17"/>
      <c r="FOK541" s="17"/>
      <c r="FOL541" s="17"/>
      <c r="FOM541" s="17"/>
      <c r="FON541" s="17"/>
      <c r="FOO541" s="17"/>
      <c r="FOP541" s="17"/>
      <c r="FOQ541" s="17"/>
      <c r="FOR541" s="17"/>
      <c r="FOS541" s="17"/>
      <c r="FOT541" s="17"/>
      <c r="FOU541" s="17"/>
      <c r="FOV541" s="17"/>
      <c r="FOW541" s="17"/>
      <c r="FOX541" s="17"/>
      <c r="FOY541" s="17"/>
      <c r="FOZ541" s="17"/>
      <c r="FPA541" s="17"/>
      <c r="FPB541" s="17"/>
      <c r="FPC541" s="17"/>
      <c r="FPD541" s="17"/>
      <c r="FPE541" s="17"/>
      <c r="FPF541" s="17"/>
      <c r="FPG541" s="17"/>
      <c r="FPH541" s="17"/>
      <c r="FPI541" s="17"/>
      <c r="FPJ541" s="17"/>
      <c r="FPK541" s="17"/>
      <c r="FPL541" s="17"/>
      <c r="FPM541" s="17"/>
      <c r="FPN541" s="17"/>
      <c r="FPO541" s="17"/>
      <c r="FPP541" s="17"/>
      <c r="FPQ541" s="17"/>
      <c r="FPR541" s="17"/>
      <c r="FPS541" s="17"/>
      <c r="FPT541" s="17"/>
      <c r="FPU541" s="17"/>
      <c r="FPV541" s="17"/>
      <c r="FPW541" s="17"/>
      <c r="FPX541" s="17"/>
      <c r="FPY541" s="17"/>
      <c r="FPZ541" s="17"/>
      <c r="FQA541" s="17"/>
      <c r="FQB541" s="17"/>
      <c r="FQC541" s="17"/>
      <c r="FQD541" s="17"/>
      <c r="FQE541" s="17"/>
      <c r="FQF541" s="17"/>
      <c r="FQG541" s="17"/>
      <c r="FQH541" s="17"/>
      <c r="FQI541" s="17"/>
      <c r="FQJ541" s="17"/>
      <c r="FQK541" s="17"/>
      <c r="FQL541" s="17"/>
      <c r="FQM541" s="17"/>
      <c r="FQN541" s="17"/>
      <c r="FQO541" s="17"/>
      <c r="FQP541" s="17"/>
      <c r="FQQ541" s="17"/>
      <c r="FQR541" s="17"/>
      <c r="FQS541" s="17"/>
      <c r="FQT541" s="17"/>
      <c r="FQU541" s="17"/>
      <c r="FQV541" s="17"/>
      <c r="FQW541" s="17"/>
      <c r="FQX541" s="17"/>
      <c r="FQY541" s="17"/>
      <c r="FQZ541" s="17"/>
      <c r="FRA541" s="17"/>
      <c r="FRB541" s="17"/>
      <c r="FRC541" s="17"/>
      <c r="FRD541" s="17"/>
      <c r="FRE541" s="17"/>
      <c r="FRF541" s="17"/>
      <c r="FRG541" s="17"/>
      <c r="FRH541" s="17"/>
      <c r="FRI541" s="17"/>
      <c r="FRJ541" s="17"/>
      <c r="FRK541" s="17"/>
      <c r="FRL541" s="17"/>
      <c r="FRM541" s="17"/>
      <c r="FRN541" s="17"/>
      <c r="FRO541" s="17"/>
      <c r="FRP541" s="17"/>
      <c r="FRQ541" s="17"/>
      <c r="FRR541" s="17"/>
      <c r="FRS541" s="17"/>
      <c r="FRT541" s="17"/>
      <c r="FRU541" s="17"/>
      <c r="FRV541" s="17"/>
      <c r="FRW541" s="17"/>
      <c r="FRX541" s="17"/>
      <c r="FRY541" s="17"/>
      <c r="FRZ541" s="17"/>
      <c r="FSA541" s="17"/>
      <c r="FSB541" s="17"/>
      <c r="FSC541" s="17"/>
      <c r="FSD541" s="17"/>
      <c r="FSE541" s="17"/>
      <c r="FSF541" s="17"/>
      <c r="FSG541" s="17"/>
      <c r="FSH541" s="17"/>
      <c r="FSI541" s="17"/>
      <c r="FSJ541" s="17"/>
      <c r="FSK541" s="17"/>
      <c r="FSL541" s="17"/>
      <c r="FSM541" s="17"/>
      <c r="FSN541" s="17"/>
      <c r="FSO541" s="17"/>
      <c r="FSP541" s="17"/>
      <c r="FSQ541" s="17"/>
      <c r="FSR541" s="17"/>
      <c r="FSS541" s="17"/>
      <c r="FST541" s="17"/>
      <c r="FSU541" s="17"/>
      <c r="FSV541" s="17"/>
      <c r="FSW541" s="17"/>
      <c r="FSX541" s="17"/>
      <c r="FSY541" s="17"/>
      <c r="FSZ541" s="17"/>
      <c r="FTA541" s="17"/>
      <c r="FTB541" s="17"/>
      <c r="FTC541" s="17"/>
      <c r="FTD541" s="17"/>
      <c r="FTE541" s="17"/>
      <c r="FTF541" s="17"/>
      <c r="FTG541" s="17"/>
      <c r="FTH541" s="17"/>
      <c r="FTI541" s="17"/>
      <c r="FTJ541" s="17"/>
      <c r="FTK541" s="17"/>
      <c r="FTL541" s="17"/>
      <c r="FTM541" s="17"/>
      <c r="FTN541" s="17"/>
      <c r="FTO541" s="17"/>
      <c r="FTP541" s="17"/>
      <c r="FTQ541" s="17"/>
      <c r="FTR541" s="17"/>
      <c r="FTS541" s="17"/>
      <c r="FTT541" s="17"/>
      <c r="FTU541" s="17"/>
      <c r="FTV541" s="17"/>
      <c r="FTW541" s="17"/>
      <c r="FTX541" s="17"/>
      <c r="FTY541" s="17"/>
      <c r="FTZ541" s="17"/>
      <c r="FUA541" s="17"/>
      <c r="FUB541" s="17"/>
      <c r="FUC541" s="17"/>
      <c r="FUD541" s="17"/>
      <c r="FUE541" s="17"/>
      <c r="FUF541" s="17"/>
      <c r="FUG541" s="17"/>
      <c r="FUH541" s="17"/>
      <c r="FUI541" s="17"/>
      <c r="FUJ541" s="17"/>
      <c r="FUK541" s="17"/>
      <c r="FUL541" s="17"/>
      <c r="FUM541" s="17"/>
      <c r="FUN541" s="17"/>
      <c r="FUO541" s="17"/>
      <c r="FUP541" s="17"/>
      <c r="FUQ541" s="17"/>
      <c r="FUR541" s="17"/>
      <c r="FUS541" s="17"/>
      <c r="FUT541" s="17"/>
      <c r="FUU541" s="17"/>
      <c r="FUV541" s="17"/>
      <c r="FUW541" s="17"/>
      <c r="FUX541" s="17"/>
      <c r="FUY541" s="17"/>
      <c r="FUZ541" s="17"/>
      <c r="FVA541" s="17"/>
      <c r="FVB541" s="17"/>
      <c r="FVC541" s="17"/>
      <c r="FVD541" s="17"/>
      <c r="FVE541" s="17"/>
      <c r="FVF541" s="17"/>
      <c r="FVG541" s="17"/>
      <c r="FVH541" s="17"/>
      <c r="FVI541" s="17"/>
      <c r="FVJ541" s="17"/>
      <c r="FVK541" s="17"/>
      <c r="FVL541" s="17"/>
      <c r="FVM541" s="17"/>
      <c r="FVN541" s="17"/>
      <c r="FVO541" s="17"/>
      <c r="FVP541" s="17"/>
      <c r="FVQ541" s="17"/>
      <c r="FVR541" s="17"/>
      <c r="FVS541" s="17"/>
      <c r="FVT541" s="17"/>
      <c r="FVU541" s="17"/>
      <c r="FVV541" s="17"/>
      <c r="FVW541" s="17"/>
      <c r="FVX541" s="17"/>
      <c r="FVY541" s="17"/>
      <c r="FVZ541" s="17"/>
      <c r="FWA541" s="17"/>
      <c r="FWB541" s="17"/>
      <c r="FWC541" s="17"/>
      <c r="FWD541" s="17"/>
      <c r="FWE541" s="17"/>
      <c r="FWF541" s="17"/>
      <c r="FWG541" s="17"/>
      <c r="FWH541" s="17"/>
      <c r="FWI541" s="17"/>
      <c r="FWJ541" s="17"/>
      <c r="FWK541" s="17"/>
      <c r="FWL541" s="17"/>
      <c r="FWM541" s="17"/>
      <c r="FWN541" s="17"/>
      <c r="FWO541" s="17"/>
      <c r="FWP541" s="17"/>
      <c r="FWQ541" s="17"/>
      <c r="FWR541" s="17"/>
      <c r="FWS541" s="17"/>
      <c r="FWT541" s="17"/>
      <c r="FWU541" s="17"/>
      <c r="FWV541" s="17"/>
      <c r="FWW541" s="17"/>
      <c r="FWX541" s="17"/>
      <c r="FWY541" s="17"/>
      <c r="FWZ541" s="17"/>
      <c r="FXA541" s="17"/>
      <c r="FXB541" s="17"/>
      <c r="FXC541" s="17"/>
      <c r="FXD541" s="17"/>
      <c r="FXE541" s="17"/>
      <c r="FXF541" s="17"/>
      <c r="FXG541" s="17"/>
      <c r="FXH541" s="17"/>
      <c r="FXI541" s="17"/>
      <c r="FXJ541" s="17"/>
      <c r="FXK541" s="17"/>
      <c r="FXL541" s="17"/>
      <c r="FXM541" s="17"/>
      <c r="FXN541" s="17"/>
      <c r="FXO541" s="17"/>
      <c r="FXP541" s="17"/>
      <c r="FXQ541" s="17"/>
      <c r="FXR541" s="17"/>
      <c r="FXS541" s="17"/>
      <c r="FXT541" s="17"/>
      <c r="FXU541" s="17"/>
      <c r="FXV541" s="17"/>
      <c r="FXW541" s="17"/>
      <c r="FXX541" s="17"/>
      <c r="FXY541" s="17"/>
      <c r="FXZ541" s="17"/>
      <c r="FYA541" s="17"/>
      <c r="FYB541" s="17"/>
      <c r="FYC541" s="17"/>
      <c r="FYD541" s="17"/>
      <c r="FYE541" s="17"/>
      <c r="FYF541" s="17"/>
      <c r="FYG541" s="17"/>
      <c r="FYH541" s="17"/>
      <c r="FYI541" s="17"/>
      <c r="FYJ541" s="17"/>
      <c r="FYK541" s="17"/>
      <c r="FYL541" s="17"/>
      <c r="FYM541" s="17"/>
      <c r="FYN541" s="17"/>
      <c r="FYO541" s="17"/>
      <c r="FYP541" s="17"/>
      <c r="FYQ541" s="17"/>
      <c r="FYR541" s="17"/>
      <c r="FYS541" s="17"/>
      <c r="FYT541" s="17"/>
      <c r="FYU541" s="17"/>
      <c r="FYV541" s="17"/>
      <c r="FYW541" s="17"/>
      <c r="FYX541" s="17"/>
      <c r="FYY541" s="17"/>
      <c r="FYZ541" s="17"/>
      <c r="FZA541" s="17"/>
      <c r="FZB541" s="17"/>
      <c r="FZC541" s="17"/>
      <c r="FZD541" s="17"/>
      <c r="FZE541" s="17"/>
      <c r="FZF541" s="17"/>
      <c r="FZG541" s="17"/>
      <c r="FZH541" s="17"/>
      <c r="FZI541" s="17"/>
      <c r="FZJ541" s="17"/>
      <c r="FZK541" s="17"/>
      <c r="FZL541" s="17"/>
      <c r="FZM541" s="17"/>
      <c r="FZN541" s="17"/>
      <c r="FZO541" s="17"/>
      <c r="FZP541" s="17"/>
      <c r="FZQ541" s="17"/>
      <c r="FZR541" s="17"/>
      <c r="FZS541" s="17"/>
      <c r="FZT541" s="17"/>
      <c r="FZU541" s="17"/>
      <c r="FZV541" s="17"/>
      <c r="FZW541" s="17"/>
      <c r="FZX541" s="17"/>
      <c r="FZY541" s="17"/>
      <c r="FZZ541" s="17"/>
      <c r="GAA541" s="17"/>
      <c r="GAB541" s="17"/>
      <c r="GAC541" s="17"/>
      <c r="GAD541" s="17"/>
      <c r="GAE541" s="17"/>
      <c r="GAF541" s="17"/>
      <c r="GAG541" s="17"/>
      <c r="GAH541" s="17"/>
      <c r="GAI541" s="17"/>
      <c r="GAJ541" s="17"/>
      <c r="GAK541" s="17"/>
      <c r="GAL541" s="17"/>
      <c r="GAM541" s="17"/>
      <c r="GAN541" s="17"/>
      <c r="GAO541" s="17"/>
      <c r="GAP541" s="17"/>
      <c r="GAQ541" s="17"/>
      <c r="GAR541" s="17"/>
      <c r="GAS541" s="17"/>
      <c r="GAT541" s="17"/>
      <c r="GAU541" s="17"/>
      <c r="GAV541" s="17"/>
      <c r="GAW541" s="17"/>
      <c r="GAX541" s="17"/>
      <c r="GAY541" s="17"/>
      <c r="GAZ541" s="17"/>
      <c r="GBA541" s="17"/>
      <c r="GBB541" s="17"/>
      <c r="GBC541" s="17"/>
      <c r="GBD541" s="17"/>
      <c r="GBE541" s="17"/>
      <c r="GBF541" s="17"/>
      <c r="GBG541" s="17"/>
      <c r="GBH541" s="17"/>
      <c r="GBI541" s="17"/>
      <c r="GBJ541" s="17"/>
      <c r="GBK541" s="17"/>
      <c r="GBL541" s="17"/>
      <c r="GBM541" s="17"/>
      <c r="GBN541" s="17"/>
      <c r="GBO541" s="17"/>
      <c r="GBP541" s="17"/>
      <c r="GBQ541" s="17"/>
      <c r="GBR541" s="17"/>
      <c r="GBS541" s="17"/>
      <c r="GBT541" s="17"/>
      <c r="GBU541" s="17"/>
      <c r="GBV541" s="17"/>
      <c r="GBW541" s="17"/>
      <c r="GBX541" s="17"/>
      <c r="GBY541" s="17"/>
      <c r="GBZ541" s="17"/>
      <c r="GCA541" s="17"/>
      <c r="GCB541" s="17"/>
      <c r="GCC541" s="17"/>
      <c r="GCD541" s="17"/>
      <c r="GCE541" s="17"/>
      <c r="GCF541" s="17"/>
      <c r="GCG541" s="17"/>
      <c r="GCH541" s="17"/>
      <c r="GCI541" s="17"/>
      <c r="GCJ541" s="17"/>
      <c r="GCK541" s="17"/>
      <c r="GCL541" s="17"/>
      <c r="GCM541" s="17"/>
      <c r="GCN541" s="17"/>
      <c r="GCO541" s="17"/>
      <c r="GCP541" s="17"/>
      <c r="GCQ541" s="17"/>
      <c r="GCR541" s="17"/>
      <c r="GCS541" s="17"/>
      <c r="GCT541" s="17"/>
      <c r="GCU541" s="17"/>
      <c r="GCV541" s="17"/>
      <c r="GCW541" s="17"/>
      <c r="GCX541" s="17"/>
      <c r="GCY541" s="17"/>
      <c r="GCZ541" s="17"/>
      <c r="GDA541" s="17"/>
      <c r="GDB541" s="17"/>
      <c r="GDC541" s="17"/>
      <c r="GDD541" s="17"/>
      <c r="GDE541" s="17"/>
      <c r="GDF541" s="17"/>
      <c r="GDG541" s="17"/>
      <c r="GDH541" s="17"/>
      <c r="GDI541" s="17"/>
      <c r="GDJ541" s="17"/>
      <c r="GDK541" s="17"/>
      <c r="GDL541" s="17"/>
      <c r="GDM541" s="17"/>
      <c r="GDN541" s="17"/>
      <c r="GDO541" s="17"/>
      <c r="GDP541" s="17"/>
      <c r="GDQ541" s="17"/>
      <c r="GDR541" s="17"/>
      <c r="GDS541" s="17"/>
      <c r="GDT541" s="17"/>
      <c r="GDU541" s="17"/>
      <c r="GDV541" s="17"/>
      <c r="GDW541" s="17"/>
      <c r="GDX541" s="17"/>
      <c r="GDY541" s="17"/>
      <c r="GDZ541" s="17"/>
      <c r="GEA541" s="17"/>
      <c r="GEB541" s="17"/>
      <c r="GEC541" s="17"/>
      <c r="GED541" s="17"/>
      <c r="GEE541" s="17"/>
      <c r="GEF541" s="17"/>
      <c r="GEG541" s="17"/>
      <c r="GEH541" s="17"/>
      <c r="GEI541" s="17"/>
      <c r="GEJ541" s="17"/>
      <c r="GEK541" s="17"/>
      <c r="GEL541" s="17"/>
      <c r="GEM541" s="17"/>
      <c r="GEN541" s="17"/>
      <c r="GEO541" s="17"/>
      <c r="GEP541" s="17"/>
      <c r="GEQ541" s="17"/>
      <c r="GER541" s="17"/>
      <c r="GES541" s="17"/>
      <c r="GET541" s="17"/>
      <c r="GEU541" s="17"/>
      <c r="GEV541" s="17"/>
      <c r="GEW541" s="17"/>
      <c r="GEX541" s="17"/>
      <c r="GEY541" s="17"/>
      <c r="GEZ541" s="17"/>
      <c r="GFA541" s="17"/>
      <c r="GFB541" s="17"/>
      <c r="GFC541" s="17"/>
      <c r="GFD541" s="17"/>
      <c r="GFE541" s="17"/>
      <c r="GFF541" s="17"/>
      <c r="GFG541" s="17"/>
      <c r="GFH541" s="17"/>
      <c r="GFI541" s="17"/>
      <c r="GFJ541" s="17"/>
      <c r="GFK541" s="17"/>
      <c r="GFL541" s="17"/>
      <c r="GFM541" s="17"/>
      <c r="GFN541" s="17"/>
      <c r="GFO541" s="17"/>
      <c r="GFP541" s="17"/>
      <c r="GFQ541" s="17"/>
      <c r="GFR541" s="17"/>
      <c r="GFS541" s="17"/>
      <c r="GFT541" s="17"/>
      <c r="GFU541" s="17"/>
      <c r="GFV541" s="17"/>
      <c r="GFW541" s="17"/>
      <c r="GFX541" s="17"/>
      <c r="GFY541" s="17"/>
      <c r="GFZ541" s="17"/>
      <c r="GGA541" s="17"/>
      <c r="GGB541" s="17"/>
      <c r="GGC541" s="17"/>
      <c r="GGD541" s="17"/>
      <c r="GGE541" s="17"/>
      <c r="GGF541" s="17"/>
      <c r="GGG541" s="17"/>
      <c r="GGH541" s="17"/>
      <c r="GGI541" s="17"/>
      <c r="GGJ541" s="17"/>
      <c r="GGK541" s="17"/>
      <c r="GGL541" s="17"/>
      <c r="GGM541" s="17"/>
      <c r="GGN541" s="17"/>
      <c r="GGO541" s="17"/>
      <c r="GGP541" s="17"/>
      <c r="GGQ541" s="17"/>
      <c r="GGR541" s="17"/>
      <c r="GGS541" s="17"/>
      <c r="GGT541" s="17"/>
      <c r="GGU541" s="17"/>
      <c r="GGV541" s="17"/>
      <c r="GGW541" s="17"/>
      <c r="GGX541" s="17"/>
      <c r="GGY541" s="17"/>
      <c r="GGZ541" s="17"/>
      <c r="GHA541" s="17"/>
      <c r="GHB541" s="17"/>
      <c r="GHC541" s="17"/>
      <c r="GHD541" s="17"/>
      <c r="GHE541" s="17"/>
      <c r="GHF541" s="17"/>
      <c r="GHG541" s="17"/>
      <c r="GHH541" s="17"/>
      <c r="GHI541" s="17"/>
      <c r="GHJ541" s="17"/>
      <c r="GHK541" s="17"/>
      <c r="GHL541" s="17"/>
      <c r="GHM541" s="17"/>
      <c r="GHN541" s="17"/>
      <c r="GHO541" s="17"/>
      <c r="GHP541" s="17"/>
      <c r="GHQ541" s="17"/>
      <c r="GHR541" s="17"/>
      <c r="GHS541" s="17"/>
      <c r="GHT541" s="17"/>
      <c r="GHU541" s="17"/>
      <c r="GHV541" s="17"/>
      <c r="GHW541" s="17"/>
      <c r="GHX541" s="17"/>
      <c r="GHY541" s="17"/>
      <c r="GHZ541" s="17"/>
      <c r="GIA541" s="17"/>
      <c r="GIB541" s="17"/>
      <c r="GIC541" s="17"/>
      <c r="GID541" s="17"/>
      <c r="GIE541" s="17"/>
      <c r="GIF541" s="17"/>
      <c r="GIG541" s="17"/>
      <c r="GIH541" s="17"/>
      <c r="GII541" s="17"/>
      <c r="GIJ541" s="17"/>
      <c r="GIK541" s="17"/>
      <c r="GIL541" s="17"/>
      <c r="GIM541" s="17"/>
      <c r="GIN541" s="17"/>
      <c r="GIO541" s="17"/>
      <c r="GIP541" s="17"/>
      <c r="GIQ541" s="17"/>
      <c r="GIR541" s="17"/>
      <c r="GIS541" s="17"/>
      <c r="GIT541" s="17"/>
      <c r="GIU541" s="17"/>
      <c r="GIV541" s="17"/>
      <c r="GIW541" s="17"/>
      <c r="GIX541" s="17"/>
      <c r="GIY541" s="17"/>
      <c r="GIZ541" s="17"/>
      <c r="GJA541" s="17"/>
      <c r="GJB541" s="17"/>
      <c r="GJC541" s="17"/>
      <c r="GJD541" s="17"/>
      <c r="GJE541" s="17"/>
      <c r="GJF541" s="17"/>
      <c r="GJG541" s="17"/>
      <c r="GJH541" s="17"/>
      <c r="GJI541" s="17"/>
      <c r="GJJ541" s="17"/>
      <c r="GJK541" s="17"/>
      <c r="GJL541" s="17"/>
      <c r="GJM541" s="17"/>
      <c r="GJN541" s="17"/>
      <c r="GJO541" s="17"/>
      <c r="GJP541" s="17"/>
      <c r="GJQ541" s="17"/>
      <c r="GJR541" s="17"/>
      <c r="GJS541" s="17"/>
      <c r="GJT541" s="17"/>
      <c r="GJU541" s="17"/>
      <c r="GJV541" s="17"/>
      <c r="GJW541" s="17"/>
      <c r="GJX541" s="17"/>
      <c r="GJY541" s="17"/>
      <c r="GJZ541" s="17"/>
      <c r="GKA541" s="17"/>
      <c r="GKB541" s="17"/>
      <c r="GKC541" s="17"/>
      <c r="GKD541" s="17"/>
      <c r="GKE541" s="17"/>
      <c r="GKF541" s="17"/>
      <c r="GKG541" s="17"/>
      <c r="GKH541" s="17"/>
      <c r="GKI541" s="17"/>
      <c r="GKJ541" s="17"/>
      <c r="GKK541" s="17"/>
      <c r="GKL541" s="17"/>
      <c r="GKM541" s="17"/>
      <c r="GKN541" s="17"/>
      <c r="GKO541" s="17"/>
      <c r="GKP541" s="17"/>
      <c r="GKQ541" s="17"/>
      <c r="GKR541" s="17"/>
      <c r="GKS541" s="17"/>
      <c r="GKT541" s="17"/>
      <c r="GKU541" s="17"/>
      <c r="GKV541" s="17"/>
      <c r="GKW541" s="17"/>
      <c r="GKX541" s="17"/>
      <c r="GKY541" s="17"/>
      <c r="GKZ541" s="17"/>
      <c r="GLA541" s="17"/>
      <c r="GLB541" s="17"/>
      <c r="GLC541" s="17"/>
      <c r="GLD541" s="17"/>
      <c r="GLE541" s="17"/>
      <c r="GLF541" s="17"/>
      <c r="GLG541" s="17"/>
      <c r="GLH541" s="17"/>
      <c r="GLI541" s="17"/>
      <c r="GLJ541" s="17"/>
      <c r="GLK541" s="17"/>
      <c r="GLL541" s="17"/>
      <c r="GLM541" s="17"/>
      <c r="GLN541" s="17"/>
      <c r="GLO541" s="17"/>
      <c r="GLP541" s="17"/>
      <c r="GLQ541" s="17"/>
      <c r="GLR541" s="17"/>
      <c r="GLS541" s="17"/>
      <c r="GLT541" s="17"/>
      <c r="GLU541" s="17"/>
      <c r="GLV541" s="17"/>
      <c r="GLW541" s="17"/>
      <c r="GLX541" s="17"/>
      <c r="GLY541" s="17"/>
      <c r="GLZ541" s="17"/>
      <c r="GMA541" s="17"/>
      <c r="GMB541" s="17"/>
      <c r="GMC541" s="17"/>
      <c r="GMD541" s="17"/>
      <c r="GME541" s="17"/>
      <c r="GMF541" s="17"/>
      <c r="GMG541" s="17"/>
      <c r="GMH541" s="17"/>
      <c r="GMI541" s="17"/>
      <c r="GMJ541" s="17"/>
      <c r="GMK541" s="17"/>
      <c r="GML541" s="17"/>
      <c r="GMM541" s="17"/>
      <c r="GMN541" s="17"/>
      <c r="GMO541" s="17"/>
      <c r="GMP541" s="17"/>
      <c r="GMQ541" s="17"/>
      <c r="GMR541" s="17"/>
      <c r="GMS541" s="17"/>
      <c r="GMT541" s="17"/>
      <c r="GMU541" s="17"/>
      <c r="GMV541" s="17"/>
      <c r="GMW541" s="17"/>
      <c r="GMX541" s="17"/>
      <c r="GMY541" s="17"/>
      <c r="GMZ541" s="17"/>
      <c r="GNA541" s="17"/>
      <c r="GNB541" s="17"/>
      <c r="GNC541" s="17"/>
      <c r="GND541" s="17"/>
      <c r="GNE541" s="17"/>
      <c r="GNF541" s="17"/>
      <c r="GNG541" s="17"/>
      <c r="GNH541" s="17"/>
      <c r="GNI541" s="17"/>
      <c r="GNJ541" s="17"/>
      <c r="GNK541" s="17"/>
      <c r="GNL541" s="17"/>
      <c r="GNM541" s="17"/>
      <c r="GNN541" s="17"/>
      <c r="GNO541" s="17"/>
      <c r="GNP541" s="17"/>
      <c r="GNQ541" s="17"/>
      <c r="GNR541" s="17"/>
      <c r="GNS541" s="17"/>
      <c r="GNT541" s="17"/>
      <c r="GNU541" s="17"/>
      <c r="GNV541" s="17"/>
      <c r="GNW541" s="17"/>
      <c r="GNX541" s="17"/>
      <c r="GNY541" s="17"/>
      <c r="GNZ541" s="17"/>
      <c r="GOA541" s="17"/>
      <c r="GOB541" s="17"/>
      <c r="GOC541" s="17"/>
      <c r="GOD541" s="17"/>
      <c r="GOE541" s="17"/>
      <c r="GOF541" s="17"/>
      <c r="GOG541" s="17"/>
      <c r="GOH541" s="17"/>
      <c r="GOI541" s="17"/>
      <c r="GOJ541" s="17"/>
      <c r="GOK541" s="17"/>
      <c r="GOL541" s="17"/>
      <c r="GOM541" s="17"/>
      <c r="GON541" s="17"/>
      <c r="GOO541" s="17"/>
      <c r="GOP541" s="17"/>
      <c r="GOQ541" s="17"/>
      <c r="GOR541" s="17"/>
      <c r="GOS541" s="17"/>
      <c r="GOT541" s="17"/>
      <c r="GOU541" s="17"/>
      <c r="GOV541" s="17"/>
      <c r="GOW541" s="17"/>
      <c r="GOX541" s="17"/>
      <c r="GOY541" s="17"/>
      <c r="GOZ541" s="17"/>
      <c r="GPA541" s="17"/>
      <c r="GPB541" s="17"/>
      <c r="GPC541" s="17"/>
      <c r="GPD541" s="17"/>
      <c r="GPE541" s="17"/>
      <c r="GPF541" s="17"/>
      <c r="GPG541" s="17"/>
      <c r="GPH541" s="17"/>
      <c r="GPI541" s="17"/>
      <c r="GPJ541" s="17"/>
      <c r="GPK541" s="17"/>
      <c r="GPL541" s="17"/>
      <c r="GPM541" s="17"/>
      <c r="GPN541" s="17"/>
      <c r="GPO541" s="17"/>
      <c r="GPP541" s="17"/>
      <c r="GPQ541" s="17"/>
      <c r="GPR541" s="17"/>
      <c r="GPS541" s="17"/>
      <c r="GPT541" s="17"/>
      <c r="GPU541" s="17"/>
      <c r="GPV541" s="17"/>
      <c r="GPW541" s="17"/>
      <c r="GPX541" s="17"/>
      <c r="GPY541" s="17"/>
      <c r="GPZ541" s="17"/>
      <c r="GQA541" s="17"/>
      <c r="GQB541" s="17"/>
      <c r="GQC541" s="17"/>
      <c r="GQD541" s="17"/>
      <c r="GQE541" s="17"/>
      <c r="GQF541" s="17"/>
      <c r="GQG541" s="17"/>
      <c r="GQH541" s="17"/>
      <c r="GQI541" s="17"/>
      <c r="GQJ541" s="17"/>
      <c r="GQK541" s="17"/>
      <c r="GQL541" s="17"/>
      <c r="GQM541" s="17"/>
      <c r="GQN541" s="17"/>
      <c r="GQO541" s="17"/>
      <c r="GQP541" s="17"/>
      <c r="GQQ541" s="17"/>
      <c r="GQR541" s="17"/>
      <c r="GQS541" s="17"/>
      <c r="GQT541" s="17"/>
      <c r="GQU541" s="17"/>
      <c r="GQV541" s="17"/>
      <c r="GQW541" s="17"/>
      <c r="GQX541" s="17"/>
      <c r="GQY541" s="17"/>
      <c r="GQZ541" s="17"/>
      <c r="GRA541" s="17"/>
      <c r="GRB541" s="17"/>
      <c r="GRC541" s="17"/>
      <c r="GRD541" s="17"/>
      <c r="GRE541" s="17"/>
      <c r="GRF541" s="17"/>
      <c r="GRG541" s="17"/>
      <c r="GRH541" s="17"/>
      <c r="GRI541" s="17"/>
      <c r="GRJ541" s="17"/>
      <c r="GRK541" s="17"/>
      <c r="GRL541" s="17"/>
      <c r="GRM541" s="17"/>
      <c r="GRN541" s="17"/>
      <c r="GRO541" s="17"/>
      <c r="GRP541" s="17"/>
      <c r="GRQ541" s="17"/>
      <c r="GRR541" s="17"/>
      <c r="GRS541" s="17"/>
      <c r="GRT541" s="17"/>
      <c r="GRU541" s="17"/>
      <c r="GRV541" s="17"/>
      <c r="GRW541" s="17"/>
      <c r="GRX541" s="17"/>
      <c r="GRY541" s="17"/>
      <c r="GRZ541" s="17"/>
      <c r="GSA541" s="17"/>
      <c r="GSB541" s="17"/>
      <c r="GSC541" s="17"/>
      <c r="GSD541" s="17"/>
      <c r="GSE541" s="17"/>
      <c r="GSF541" s="17"/>
      <c r="GSG541" s="17"/>
      <c r="GSH541" s="17"/>
      <c r="GSI541" s="17"/>
      <c r="GSJ541" s="17"/>
      <c r="GSK541" s="17"/>
      <c r="GSL541" s="17"/>
      <c r="GSM541" s="17"/>
      <c r="GSN541" s="17"/>
      <c r="GSO541" s="17"/>
      <c r="GSP541" s="17"/>
      <c r="GSQ541" s="17"/>
      <c r="GSR541" s="17"/>
      <c r="GSS541" s="17"/>
      <c r="GST541" s="17"/>
      <c r="GSU541" s="17"/>
      <c r="GSV541" s="17"/>
      <c r="GSW541" s="17"/>
      <c r="GSX541" s="17"/>
      <c r="GSY541" s="17"/>
      <c r="GSZ541" s="17"/>
      <c r="GTA541" s="17"/>
      <c r="GTB541" s="17"/>
      <c r="GTC541" s="17"/>
      <c r="GTD541" s="17"/>
      <c r="GTE541" s="17"/>
      <c r="GTF541" s="17"/>
      <c r="GTG541" s="17"/>
      <c r="GTH541" s="17"/>
      <c r="GTI541" s="17"/>
      <c r="GTJ541" s="17"/>
      <c r="GTK541" s="17"/>
      <c r="GTL541" s="17"/>
      <c r="GTM541" s="17"/>
      <c r="GTN541" s="17"/>
      <c r="GTO541" s="17"/>
      <c r="GTP541" s="17"/>
      <c r="GTQ541" s="17"/>
      <c r="GTR541" s="17"/>
      <c r="GTS541" s="17"/>
      <c r="GTT541" s="17"/>
      <c r="GTU541" s="17"/>
      <c r="GTV541" s="17"/>
      <c r="GTW541" s="17"/>
      <c r="GTX541" s="17"/>
      <c r="GTY541" s="17"/>
      <c r="GTZ541" s="17"/>
      <c r="GUA541" s="17"/>
      <c r="GUB541" s="17"/>
      <c r="GUC541" s="17"/>
      <c r="GUD541" s="17"/>
      <c r="GUE541" s="17"/>
      <c r="GUF541" s="17"/>
      <c r="GUG541" s="17"/>
      <c r="GUH541" s="17"/>
      <c r="GUI541" s="17"/>
      <c r="GUJ541" s="17"/>
      <c r="GUK541" s="17"/>
      <c r="GUL541" s="17"/>
      <c r="GUM541" s="17"/>
      <c r="GUN541" s="17"/>
      <c r="GUO541" s="17"/>
      <c r="GUP541" s="17"/>
      <c r="GUQ541" s="17"/>
      <c r="GUR541" s="17"/>
      <c r="GUS541" s="17"/>
      <c r="GUT541" s="17"/>
      <c r="GUU541" s="17"/>
      <c r="GUV541" s="17"/>
      <c r="GUW541" s="17"/>
      <c r="GUX541" s="17"/>
      <c r="GUY541" s="17"/>
      <c r="GUZ541" s="17"/>
      <c r="GVA541" s="17"/>
      <c r="GVB541" s="17"/>
      <c r="GVC541" s="17"/>
      <c r="GVD541" s="17"/>
      <c r="GVE541" s="17"/>
      <c r="GVF541" s="17"/>
      <c r="GVG541" s="17"/>
      <c r="GVH541" s="17"/>
      <c r="GVI541" s="17"/>
      <c r="GVJ541" s="17"/>
      <c r="GVK541" s="17"/>
      <c r="GVL541" s="17"/>
      <c r="GVM541" s="17"/>
      <c r="GVN541" s="17"/>
      <c r="GVO541" s="17"/>
      <c r="GVP541" s="17"/>
      <c r="GVQ541" s="17"/>
      <c r="GVR541" s="17"/>
      <c r="GVS541" s="17"/>
      <c r="GVT541" s="17"/>
      <c r="GVU541" s="17"/>
      <c r="GVV541" s="17"/>
      <c r="GVW541" s="17"/>
      <c r="GVX541" s="17"/>
      <c r="GVY541" s="17"/>
      <c r="GVZ541" s="17"/>
      <c r="GWA541" s="17"/>
      <c r="GWB541" s="17"/>
      <c r="GWC541" s="17"/>
      <c r="GWD541" s="17"/>
      <c r="GWE541" s="17"/>
      <c r="GWF541" s="17"/>
      <c r="GWG541" s="17"/>
      <c r="GWH541" s="17"/>
      <c r="GWI541" s="17"/>
      <c r="GWJ541" s="17"/>
      <c r="GWK541" s="17"/>
      <c r="GWL541" s="17"/>
      <c r="GWM541" s="17"/>
      <c r="GWN541" s="17"/>
      <c r="GWO541" s="17"/>
      <c r="GWP541" s="17"/>
      <c r="GWQ541" s="17"/>
      <c r="GWR541" s="17"/>
      <c r="GWS541" s="17"/>
      <c r="GWT541" s="17"/>
      <c r="GWU541" s="17"/>
      <c r="GWV541" s="17"/>
      <c r="GWW541" s="17"/>
      <c r="GWX541" s="17"/>
      <c r="GWY541" s="17"/>
      <c r="GWZ541" s="17"/>
      <c r="GXA541" s="17"/>
      <c r="GXB541" s="17"/>
      <c r="GXC541" s="17"/>
      <c r="GXD541" s="17"/>
      <c r="GXE541" s="17"/>
      <c r="GXF541" s="17"/>
      <c r="GXG541" s="17"/>
      <c r="GXH541" s="17"/>
      <c r="GXI541" s="17"/>
      <c r="GXJ541" s="17"/>
      <c r="GXK541" s="17"/>
      <c r="GXL541" s="17"/>
      <c r="GXM541" s="17"/>
      <c r="GXN541" s="17"/>
      <c r="GXO541" s="17"/>
      <c r="GXP541" s="17"/>
      <c r="GXQ541" s="17"/>
      <c r="GXR541" s="17"/>
      <c r="GXS541" s="17"/>
      <c r="GXT541" s="17"/>
      <c r="GXU541" s="17"/>
      <c r="GXV541" s="17"/>
      <c r="GXW541" s="17"/>
      <c r="GXX541" s="17"/>
      <c r="GXY541" s="17"/>
      <c r="GXZ541" s="17"/>
      <c r="GYA541" s="17"/>
      <c r="GYB541" s="17"/>
      <c r="GYC541" s="17"/>
      <c r="GYD541" s="17"/>
      <c r="GYE541" s="17"/>
      <c r="GYF541" s="17"/>
      <c r="GYG541" s="17"/>
      <c r="GYH541" s="17"/>
      <c r="GYI541" s="17"/>
      <c r="GYJ541" s="17"/>
      <c r="GYK541" s="17"/>
      <c r="GYL541" s="17"/>
      <c r="GYM541" s="17"/>
      <c r="GYN541" s="17"/>
      <c r="GYO541" s="17"/>
      <c r="GYP541" s="17"/>
      <c r="GYQ541" s="17"/>
      <c r="GYR541" s="17"/>
      <c r="GYS541" s="17"/>
      <c r="GYT541" s="17"/>
      <c r="GYU541" s="17"/>
      <c r="GYV541" s="17"/>
      <c r="GYW541" s="17"/>
      <c r="GYX541" s="17"/>
      <c r="GYY541" s="17"/>
      <c r="GYZ541" s="17"/>
      <c r="GZA541" s="17"/>
      <c r="GZB541" s="17"/>
      <c r="GZC541" s="17"/>
      <c r="GZD541" s="17"/>
      <c r="GZE541" s="17"/>
      <c r="GZF541" s="17"/>
      <c r="GZG541" s="17"/>
      <c r="GZH541" s="17"/>
      <c r="GZI541" s="17"/>
      <c r="GZJ541" s="17"/>
      <c r="GZK541" s="17"/>
      <c r="GZL541" s="17"/>
      <c r="GZM541" s="17"/>
      <c r="GZN541" s="17"/>
      <c r="GZO541" s="17"/>
      <c r="GZP541" s="17"/>
      <c r="GZQ541" s="17"/>
      <c r="GZR541" s="17"/>
      <c r="GZS541" s="17"/>
      <c r="GZT541" s="17"/>
      <c r="GZU541" s="17"/>
      <c r="GZV541" s="17"/>
      <c r="GZW541" s="17"/>
      <c r="GZX541" s="17"/>
      <c r="GZY541" s="17"/>
      <c r="GZZ541" s="17"/>
      <c r="HAA541" s="17"/>
      <c r="HAB541" s="17"/>
      <c r="HAC541" s="17"/>
      <c r="HAD541" s="17"/>
      <c r="HAE541" s="17"/>
      <c r="HAF541" s="17"/>
      <c r="HAG541" s="17"/>
      <c r="HAH541" s="17"/>
      <c r="HAI541" s="17"/>
      <c r="HAJ541" s="17"/>
      <c r="HAK541" s="17"/>
      <c r="HAL541" s="17"/>
      <c r="HAM541" s="17"/>
      <c r="HAN541" s="17"/>
      <c r="HAO541" s="17"/>
      <c r="HAP541" s="17"/>
      <c r="HAQ541" s="17"/>
      <c r="HAR541" s="17"/>
      <c r="HAS541" s="17"/>
      <c r="HAT541" s="17"/>
      <c r="HAU541" s="17"/>
      <c r="HAV541" s="17"/>
      <c r="HAW541" s="17"/>
      <c r="HAX541" s="17"/>
      <c r="HAY541" s="17"/>
      <c r="HAZ541" s="17"/>
      <c r="HBA541" s="17"/>
      <c r="HBB541" s="17"/>
      <c r="HBC541" s="17"/>
      <c r="HBD541" s="17"/>
      <c r="HBE541" s="17"/>
      <c r="HBF541" s="17"/>
      <c r="HBG541" s="17"/>
      <c r="HBH541" s="17"/>
      <c r="HBI541" s="17"/>
      <c r="HBJ541" s="17"/>
      <c r="HBK541" s="17"/>
      <c r="HBL541" s="17"/>
      <c r="HBM541" s="17"/>
      <c r="HBN541" s="17"/>
      <c r="HBO541" s="17"/>
      <c r="HBP541" s="17"/>
      <c r="HBQ541" s="17"/>
      <c r="HBR541" s="17"/>
      <c r="HBS541" s="17"/>
      <c r="HBT541" s="17"/>
      <c r="HBU541" s="17"/>
      <c r="HBV541" s="17"/>
      <c r="HBW541" s="17"/>
      <c r="HBX541" s="17"/>
      <c r="HBY541" s="17"/>
      <c r="HBZ541" s="17"/>
      <c r="HCA541" s="17"/>
      <c r="HCB541" s="17"/>
      <c r="HCC541" s="17"/>
      <c r="HCD541" s="17"/>
      <c r="HCE541" s="17"/>
      <c r="HCF541" s="17"/>
      <c r="HCG541" s="17"/>
      <c r="HCH541" s="17"/>
      <c r="HCI541" s="17"/>
      <c r="HCJ541" s="17"/>
      <c r="HCK541" s="17"/>
      <c r="HCL541" s="17"/>
      <c r="HCM541" s="17"/>
      <c r="HCN541" s="17"/>
      <c r="HCO541" s="17"/>
      <c r="HCP541" s="17"/>
      <c r="HCQ541" s="17"/>
      <c r="HCR541" s="17"/>
      <c r="HCS541" s="17"/>
      <c r="HCT541" s="17"/>
      <c r="HCU541" s="17"/>
      <c r="HCV541" s="17"/>
      <c r="HCW541" s="17"/>
      <c r="HCX541" s="17"/>
      <c r="HCY541" s="17"/>
      <c r="HCZ541" s="17"/>
      <c r="HDA541" s="17"/>
      <c r="HDB541" s="17"/>
      <c r="HDC541" s="17"/>
      <c r="HDD541" s="17"/>
      <c r="HDE541" s="17"/>
      <c r="HDF541" s="17"/>
      <c r="HDG541" s="17"/>
      <c r="HDH541" s="17"/>
      <c r="HDI541" s="17"/>
      <c r="HDJ541" s="17"/>
      <c r="HDK541" s="17"/>
      <c r="HDL541" s="17"/>
      <c r="HDM541" s="17"/>
      <c r="HDN541" s="17"/>
      <c r="HDO541" s="17"/>
      <c r="HDP541" s="17"/>
      <c r="HDQ541" s="17"/>
      <c r="HDR541" s="17"/>
      <c r="HDS541" s="17"/>
      <c r="HDT541" s="17"/>
      <c r="HDU541" s="17"/>
      <c r="HDV541" s="17"/>
      <c r="HDW541" s="17"/>
      <c r="HDX541" s="17"/>
      <c r="HDY541" s="17"/>
      <c r="HDZ541" s="17"/>
      <c r="HEA541" s="17"/>
      <c r="HEB541" s="17"/>
      <c r="HEC541" s="17"/>
      <c r="HED541" s="17"/>
      <c r="HEE541" s="17"/>
      <c r="HEF541" s="17"/>
      <c r="HEG541" s="17"/>
      <c r="HEH541" s="17"/>
      <c r="HEI541" s="17"/>
      <c r="HEJ541" s="17"/>
      <c r="HEK541" s="17"/>
      <c r="HEL541" s="17"/>
      <c r="HEM541" s="17"/>
      <c r="HEN541" s="17"/>
      <c r="HEO541" s="17"/>
      <c r="HEP541" s="17"/>
      <c r="HEQ541" s="17"/>
      <c r="HER541" s="17"/>
      <c r="HES541" s="17"/>
      <c r="HET541" s="17"/>
      <c r="HEU541" s="17"/>
      <c r="HEV541" s="17"/>
      <c r="HEW541" s="17"/>
      <c r="HEX541" s="17"/>
      <c r="HEY541" s="17"/>
      <c r="HEZ541" s="17"/>
      <c r="HFA541" s="17"/>
      <c r="HFB541" s="17"/>
      <c r="HFC541" s="17"/>
      <c r="HFD541" s="17"/>
      <c r="HFE541" s="17"/>
      <c r="HFF541" s="17"/>
      <c r="HFG541" s="17"/>
      <c r="HFH541" s="17"/>
      <c r="HFI541" s="17"/>
      <c r="HFJ541" s="17"/>
      <c r="HFK541" s="17"/>
      <c r="HFL541" s="17"/>
      <c r="HFM541" s="17"/>
      <c r="HFN541" s="17"/>
      <c r="HFO541" s="17"/>
      <c r="HFP541" s="17"/>
      <c r="HFQ541" s="17"/>
      <c r="HFR541" s="17"/>
      <c r="HFS541" s="17"/>
      <c r="HFT541" s="17"/>
      <c r="HFU541" s="17"/>
      <c r="HFV541" s="17"/>
      <c r="HFW541" s="17"/>
      <c r="HFX541" s="17"/>
      <c r="HFY541" s="17"/>
      <c r="HFZ541" s="17"/>
      <c r="HGA541" s="17"/>
      <c r="HGB541" s="17"/>
      <c r="HGC541" s="17"/>
      <c r="HGD541" s="17"/>
      <c r="HGE541" s="17"/>
      <c r="HGF541" s="17"/>
      <c r="HGG541" s="17"/>
      <c r="HGH541" s="17"/>
      <c r="HGI541" s="17"/>
      <c r="HGJ541" s="17"/>
      <c r="HGK541" s="17"/>
      <c r="HGL541" s="17"/>
      <c r="HGM541" s="17"/>
      <c r="HGN541" s="17"/>
      <c r="HGO541" s="17"/>
      <c r="HGP541" s="17"/>
      <c r="HGQ541" s="17"/>
      <c r="HGR541" s="17"/>
      <c r="HGS541" s="17"/>
      <c r="HGT541" s="17"/>
      <c r="HGU541" s="17"/>
      <c r="HGV541" s="17"/>
      <c r="HGW541" s="17"/>
      <c r="HGX541" s="17"/>
      <c r="HGY541" s="17"/>
      <c r="HGZ541" s="17"/>
      <c r="HHA541" s="17"/>
      <c r="HHB541" s="17"/>
      <c r="HHC541" s="17"/>
      <c r="HHD541" s="17"/>
      <c r="HHE541" s="17"/>
      <c r="HHF541" s="17"/>
      <c r="HHG541" s="17"/>
      <c r="HHH541" s="17"/>
      <c r="HHI541" s="17"/>
      <c r="HHJ541" s="17"/>
      <c r="HHK541" s="17"/>
      <c r="HHL541" s="17"/>
      <c r="HHM541" s="17"/>
      <c r="HHN541" s="17"/>
      <c r="HHO541" s="17"/>
      <c r="HHP541" s="17"/>
      <c r="HHQ541" s="17"/>
      <c r="HHR541" s="17"/>
      <c r="HHS541" s="17"/>
      <c r="HHT541" s="17"/>
      <c r="HHU541" s="17"/>
      <c r="HHV541" s="17"/>
      <c r="HHW541" s="17"/>
      <c r="HHX541" s="17"/>
      <c r="HHY541" s="17"/>
      <c r="HHZ541" s="17"/>
      <c r="HIA541" s="17"/>
      <c r="HIB541" s="17"/>
      <c r="HIC541" s="17"/>
      <c r="HID541" s="17"/>
      <c r="HIE541" s="17"/>
      <c r="HIF541" s="17"/>
      <c r="HIG541" s="17"/>
      <c r="HIH541" s="17"/>
      <c r="HII541" s="17"/>
      <c r="HIJ541" s="17"/>
      <c r="HIK541" s="17"/>
      <c r="HIL541" s="17"/>
      <c r="HIM541" s="17"/>
      <c r="HIN541" s="17"/>
      <c r="HIO541" s="17"/>
      <c r="HIP541" s="17"/>
      <c r="HIQ541" s="17"/>
      <c r="HIR541" s="17"/>
      <c r="HIS541" s="17"/>
      <c r="HIT541" s="17"/>
      <c r="HIU541" s="17"/>
      <c r="HIV541" s="17"/>
      <c r="HIW541" s="17"/>
      <c r="HIX541" s="17"/>
      <c r="HIY541" s="17"/>
      <c r="HIZ541" s="17"/>
      <c r="HJA541" s="17"/>
      <c r="HJB541" s="17"/>
      <c r="HJC541" s="17"/>
      <c r="HJD541" s="17"/>
      <c r="HJE541" s="17"/>
      <c r="HJF541" s="17"/>
      <c r="HJG541" s="17"/>
      <c r="HJH541" s="17"/>
      <c r="HJI541" s="17"/>
      <c r="HJJ541" s="17"/>
      <c r="HJK541" s="17"/>
      <c r="HJL541" s="17"/>
      <c r="HJM541" s="17"/>
      <c r="HJN541" s="17"/>
      <c r="HJO541" s="17"/>
      <c r="HJP541" s="17"/>
      <c r="HJQ541" s="17"/>
      <c r="HJR541" s="17"/>
      <c r="HJS541" s="17"/>
      <c r="HJT541" s="17"/>
      <c r="HJU541" s="17"/>
      <c r="HJV541" s="17"/>
      <c r="HJW541" s="17"/>
      <c r="HJX541" s="17"/>
      <c r="HJY541" s="17"/>
      <c r="HJZ541" s="17"/>
      <c r="HKA541" s="17"/>
      <c r="HKB541" s="17"/>
      <c r="HKC541" s="17"/>
      <c r="HKD541" s="17"/>
      <c r="HKE541" s="17"/>
      <c r="HKF541" s="17"/>
      <c r="HKG541" s="17"/>
      <c r="HKH541" s="17"/>
      <c r="HKI541" s="17"/>
      <c r="HKJ541" s="17"/>
      <c r="HKK541" s="17"/>
      <c r="HKL541" s="17"/>
      <c r="HKM541" s="17"/>
      <c r="HKN541" s="17"/>
      <c r="HKO541" s="17"/>
      <c r="HKP541" s="17"/>
      <c r="HKQ541" s="17"/>
      <c r="HKR541" s="17"/>
      <c r="HKS541" s="17"/>
      <c r="HKT541" s="17"/>
      <c r="HKU541" s="17"/>
      <c r="HKV541" s="17"/>
      <c r="HKW541" s="17"/>
      <c r="HKX541" s="17"/>
      <c r="HKY541" s="17"/>
      <c r="HKZ541" s="17"/>
      <c r="HLA541" s="17"/>
      <c r="HLB541" s="17"/>
      <c r="HLC541" s="17"/>
      <c r="HLD541" s="17"/>
      <c r="HLE541" s="17"/>
      <c r="HLF541" s="17"/>
      <c r="HLG541" s="17"/>
      <c r="HLH541" s="17"/>
      <c r="HLI541" s="17"/>
      <c r="HLJ541" s="17"/>
      <c r="HLK541" s="17"/>
      <c r="HLL541" s="17"/>
      <c r="HLM541" s="17"/>
      <c r="HLN541" s="17"/>
      <c r="HLO541" s="17"/>
      <c r="HLP541" s="17"/>
      <c r="HLQ541" s="17"/>
      <c r="HLR541" s="17"/>
      <c r="HLS541" s="17"/>
      <c r="HLT541" s="17"/>
      <c r="HLU541" s="17"/>
      <c r="HLV541" s="17"/>
      <c r="HLW541" s="17"/>
      <c r="HLX541" s="17"/>
      <c r="HLY541" s="17"/>
      <c r="HLZ541" s="17"/>
      <c r="HMA541" s="17"/>
      <c r="HMB541" s="17"/>
      <c r="HMC541" s="17"/>
      <c r="HMD541" s="17"/>
      <c r="HME541" s="17"/>
      <c r="HMF541" s="17"/>
      <c r="HMG541" s="17"/>
      <c r="HMH541" s="17"/>
      <c r="HMI541" s="17"/>
      <c r="HMJ541" s="17"/>
      <c r="HMK541" s="17"/>
      <c r="HML541" s="17"/>
      <c r="HMM541" s="17"/>
      <c r="HMN541" s="17"/>
      <c r="HMO541" s="17"/>
      <c r="HMP541" s="17"/>
      <c r="HMQ541" s="17"/>
      <c r="HMR541" s="17"/>
      <c r="HMS541" s="17"/>
      <c r="HMT541" s="17"/>
      <c r="HMU541" s="17"/>
      <c r="HMV541" s="17"/>
      <c r="HMW541" s="17"/>
      <c r="HMX541" s="17"/>
      <c r="HMY541" s="17"/>
      <c r="HMZ541" s="17"/>
      <c r="HNA541" s="17"/>
      <c r="HNB541" s="17"/>
      <c r="HNC541" s="17"/>
      <c r="HND541" s="17"/>
      <c r="HNE541" s="17"/>
      <c r="HNF541" s="17"/>
      <c r="HNG541" s="17"/>
      <c r="HNH541" s="17"/>
      <c r="HNI541" s="17"/>
      <c r="HNJ541" s="17"/>
      <c r="HNK541" s="17"/>
      <c r="HNL541" s="17"/>
      <c r="HNM541" s="17"/>
      <c r="HNN541" s="17"/>
      <c r="HNO541" s="17"/>
      <c r="HNP541" s="17"/>
      <c r="HNQ541" s="17"/>
      <c r="HNR541" s="17"/>
      <c r="HNS541" s="17"/>
      <c r="HNT541" s="17"/>
      <c r="HNU541" s="17"/>
      <c r="HNV541" s="17"/>
      <c r="HNW541" s="17"/>
      <c r="HNX541" s="17"/>
      <c r="HNY541" s="17"/>
      <c r="HNZ541" s="17"/>
      <c r="HOA541" s="17"/>
      <c r="HOB541" s="17"/>
      <c r="HOC541" s="17"/>
      <c r="HOD541" s="17"/>
      <c r="HOE541" s="17"/>
      <c r="HOF541" s="17"/>
      <c r="HOG541" s="17"/>
      <c r="HOH541" s="17"/>
      <c r="HOI541" s="17"/>
      <c r="HOJ541" s="17"/>
      <c r="HOK541" s="17"/>
      <c r="HOL541" s="17"/>
      <c r="HOM541" s="17"/>
      <c r="HON541" s="17"/>
      <c r="HOO541" s="17"/>
      <c r="HOP541" s="17"/>
      <c r="HOQ541" s="17"/>
      <c r="HOR541" s="17"/>
      <c r="HOS541" s="17"/>
      <c r="HOT541" s="17"/>
      <c r="HOU541" s="17"/>
      <c r="HOV541" s="17"/>
      <c r="HOW541" s="17"/>
      <c r="HOX541" s="17"/>
      <c r="HOY541" s="17"/>
      <c r="HOZ541" s="17"/>
      <c r="HPA541" s="17"/>
      <c r="HPB541" s="17"/>
      <c r="HPC541" s="17"/>
      <c r="HPD541" s="17"/>
      <c r="HPE541" s="17"/>
      <c r="HPF541" s="17"/>
      <c r="HPG541" s="17"/>
      <c r="HPH541" s="17"/>
      <c r="HPI541" s="17"/>
      <c r="HPJ541" s="17"/>
      <c r="HPK541" s="17"/>
      <c r="HPL541" s="17"/>
      <c r="HPM541" s="17"/>
      <c r="HPN541" s="17"/>
      <c r="HPO541" s="17"/>
      <c r="HPP541" s="17"/>
      <c r="HPQ541" s="17"/>
      <c r="HPR541" s="17"/>
      <c r="HPS541" s="17"/>
      <c r="HPT541" s="17"/>
      <c r="HPU541" s="17"/>
      <c r="HPV541" s="17"/>
      <c r="HPW541" s="17"/>
      <c r="HPX541" s="17"/>
      <c r="HPY541" s="17"/>
      <c r="HPZ541" s="17"/>
      <c r="HQA541" s="17"/>
      <c r="HQB541" s="17"/>
      <c r="HQC541" s="17"/>
      <c r="HQD541" s="17"/>
      <c r="HQE541" s="17"/>
      <c r="HQF541" s="17"/>
      <c r="HQG541" s="17"/>
      <c r="HQH541" s="17"/>
      <c r="HQI541" s="17"/>
      <c r="HQJ541" s="17"/>
      <c r="HQK541" s="17"/>
      <c r="HQL541" s="17"/>
      <c r="HQM541" s="17"/>
      <c r="HQN541" s="17"/>
      <c r="HQO541" s="17"/>
      <c r="HQP541" s="17"/>
      <c r="HQQ541" s="17"/>
      <c r="HQR541" s="17"/>
      <c r="HQS541" s="17"/>
      <c r="HQT541" s="17"/>
      <c r="HQU541" s="17"/>
      <c r="HQV541" s="17"/>
      <c r="HQW541" s="17"/>
      <c r="HQX541" s="17"/>
      <c r="HQY541" s="17"/>
      <c r="HQZ541" s="17"/>
      <c r="HRA541" s="17"/>
      <c r="HRB541" s="17"/>
      <c r="HRC541" s="17"/>
      <c r="HRD541" s="17"/>
      <c r="HRE541" s="17"/>
      <c r="HRF541" s="17"/>
      <c r="HRG541" s="17"/>
      <c r="HRH541" s="17"/>
      <c r="HRI541" s="17"/>
      <c r="HRJ541" s="17"/>
      <c r="HRK541" s="17"/>
      <c r="HRL541" s="17"/>
      <c r="HRM541" s="17"/>
      <c r="HRN541" s="17"/>
      <c r="HRO541" s="17"/>
      <c r="HRP541" s="17"/>
      <c r="HRQ541" s="17"/>
      <c r="HRR541" s="17"/>
      <c r="HRS541" s="17"/>
      <c r="HRT541" s="17"/>
      <c r="HRU541" s="17"/>
      <c r="HRV541" s="17"/>
      <c r="HRW541" s="17"/>
      <c r="HRX541" s="17"/>
      <c r="HRY541" s="17"/>
      <c r="HRZ541" s="17"/>
      <c r="HSA541" s="17"/>
      <c r="HSB541" s="17"/>
      <c r="HSC541" s="17"/>
      <c r="HSD541" s="17"/>
      <c r="HSE541" s="17"/>
      <c r="HSF541" s="17"/>
      <c r="HSG541" s="17"/>
      <c r="HSH541" s="17"/>
      <c r="HSI541" s="17"/>
      <c r="HSJ541" s="17"/>
      <c r="HSK541" s="17"/>
      <c r="HSL541" s="17"/>
      <c r="HSM541" s="17"/>
      <c r="HSN541" s="17"/>
      <c r="HSO541" s="17"/>
      <c r="HSP541" s="17"/>
      <c r="HSQ541" s="17"/>
      <c r="HSR541" s="17"/>
      <c r="HSS541" s="17"/>
      <c r="HST541" s="17"/>
      <c r="HSU541" s="17"/>
      <c r="HSV541" s="17"/>
      <c r="HSW541" s="17"/>
      <c r="HSX541" s="17"/>
      <c r="HSY541" s="17"/>
      <c r="HSZ541" s="17"/>
      <c r="HTA541" s="17"/>
      <c r="HTB541" s="17"/>
      <c r="HTC541" s="17"/>
      <c r="HTD541" s="17"/>
      <c r="HTE541" s="17"/>
      <c r="HTF541" s="17"/>
      <c r="HTG541" s="17"/>
      <c r="HTH541" s="17"/>
      <c r="HTI541" s="17"/>
      <c r="HTJ541" s="17"/>
      <c r="HTK541" s="17"/>
      <c r="HTL541" s="17"/>
      <c r="HTM541" s="17"/>
      <c r="HTN541" s="17"/>
      <c r="HTO541" s="17"/>
      <c r="HTP541" s="17"/>
      <c r="HTQ541" s="17"/>
      <c r="HTR541" s="17"/>
      <c r="HTS541" s="17"/>
      <c r="HTT541" s="17"/>
      <c r="HTU541" s="17"/>
      <c r="HTV541" s="17"/>
      <c r="HTW541" s="17"/>
      <c r="HTX541" s="17"/>
      <c r="HTY541" s="17"/>
      <c r="HTZ541" s="17"/>
      <c r="HUA541" s="17"/>
      <c r="HUB541" s="17"/>
      <c r="HUC541" s="17"/>
      <c r="HUD541" s="17"/>
      <c r="HUE541" s="17"/>
      <c r="HUF541" s="17"/>
      <c r="HUG541" s="17"/>
      <c r="HUH541" s="17"/>
      <c r="HUI541" s="17"/>
      <c r="HUJ541" s="17"/>
      <c r="HUK541" s="17"/>
      <c r="HUL541" s="17"/>
      <c r="HUM541" s="17"/>
      <c r="HUN541" s="17"/>
      <c r="HUO541" s="17"/>
      <c r="HUP541" s="17"/>
      <c r="HUQ541" s="17"/>
      <c r="HUR541" s="17"/>
      <c r="HUS541" s="17"/>
      <c r="HUT541" s="17"/>
      <c r="HUU541" s="17"/>
      <c r="HUV541" s="17"/>
      <c r="HUW541" s="17"/>
      <c r="HUX541" s="17"/>
      <c r="HUY541" s="17"/>
      <c r="HUZ541" s="17"/>
      <c r="HVA541" s="17"/>
      <c r="HVB541" s="17"/>
      <c r="HVC541" s="17"/>
      <c r="HVD541" s="17"/>
      <c r="HVE541" s="17"/>
      <c r="HVF541" s="17"/>
      <c r="HVG541" s="17"/>
      <c r="HVH541" s="17"/>
      <c r="HVI541" s="17"/>
      <c r="HVJ541" s="17"/>
      <c r="HVK541" s="17"/>
      <c r="HVL541" s="17"/>
      <c r="HVM541" s="17"/>
      <c r="HVN541" s="17"/>
      <c r="HVO541" s="17"/>
      <c r="HVP541" s="17"/>
      <c r="HVQ541" s="17"/>
      <c r="HVR541" s="17"/>
      <c r="HVS541" s="17"/>
      <c r="HVT541" s="17"/>
      <c r="HVU541" s="17"/>
      <c r="HVV541" s="17"/>
      <c r="HVW541" s="17"/>
      <c r="HVX541" s="17"/>
      <c r="HVY541" s="17"/>
      <c r="HVZ541" s="17"/>
      <c r="HWA541" s="17"/>
      <c r="HWB541" s="17"/>
      <c r="HWC541" s="17"/>
      <c r="HWD541" s="17"/>
      <c r="HWE541" s="17"/>
      <c r="HWF541" s="17"/>
      <c r="HWG541" s="17"/>
      <c r="HWH541" s="17"/>
      <c r="HWI541" s="17"/>
      <c r="HWJ541" s="17"/>
      <c r="HWK541" s="17"/>
      <c r="HWL541" s="17"/>
      <c r="HWM541" s="17"/>
      <c r="HWN541" s="17"/>
      <c r="HWO541" s="17"/>
      <c r="HWP541" s="17"/>
      <c r="HWQ541" s="17"/>
      <c r="HWR541" s="17"/>
      <c r="HWS541" s="17"/>
      <c r="HWT541" s="17"/>
      <c r="HWU541" s="17"/>
      <c r="HWV541" s="17"/>
      <c r="HWW541" s="17"/>
      <c r="HWX541" s="17"/>
      <c r="HWY541" s="17"/>
      <c r="HWZ541" s="17"/>
      <c r="HXA541" s="17"/>
      <c r="HXB541" s="17"/>
      <c r="HXC541" s="17"/>
      <c r="HXD541" s="17"/>
      <c r="HXE541" s="17"/>
      <c r="HXF541" s="17"/>
      <c r="HXG541" s="17"/>
      <c r="HXH541" s="17"/>
      <c r="HXI541" s="17"/>
      <c r="HXJ541" s="17"/>
      <c r="HXK541" s="17"/>
      <c r="HXL541" s="17"/>
      <c r="HXM541" s="17"/>
      <c r="HXN541" s="17"/>
      <c r="HXO541" s="17"/>
      <c r="HXP541" s="17"/>
      <c r="HXQ541" s="17"/>
      <c r="HXR541" s="17"/>
      <c r="HXS541" s="17"/>
      <c r="HXT541" s="17"/>
      <c r="HXU541" s="17"/>
      <c r="HXV541" s="17"/>
      <c r="HXW541" s="17"/>
      <c r="HXX541" s="17"/>
      <c r="HXY541" s="17"/>
      <c r="HXZ541" s="17"/>
      <c r="HYA541" s="17"/>
      <c r="HYB541" s="17"/>
      <c r="HYC541" s="17"/>
      <c r="HYD541" s="17"/>
      <c r="HYE541" s="17"/>
      <c r="HYF541" s="17"/>
      <c r="HYG541" s="17"/>
      <c r="HYH541" s="17"/>
      <c r="HYI541" s="17"/>
      <c r="HYJ541" s="17"/>
      <c r="HYK541" s="17"/>
      <c r="HYL541" s="17"/>
      <c r="HYM541" s="17"/>
      <c r="HYN541" s="17"/>
      <c r="HYO541" s="17"/>
      <c r="HYP541" s="17"/>
      <c r="HYQ541" s="17"/>
      <c r="HYR541" s="17"/>
      <c r="HYS541" s="17"/>
      <c r="HYT541" s="17"/>
      <c r="HYU541" s="17"/>
      <c r="HYV541" s="17"/>
      <c r="HYW541" s="17"/>
      <c r="HYX541" s="17"/>
      <c r="HYY541" s="17"/>
      <c r="HYZ541" s="17"/>
      <c r="HZA541" s="17"/>
      <c r="HZB541" s="17"/>
      <c r="HZC541" s="17"/>
      <c r="HZD541" s="17"/>
      <c r="HZE541" s="17"/>
      <c r="HZF541" s="17"/>
      <c r="HZG541" s="17"/>
      <c r="HZH541" s="17"/>
      <c r="HZI541" s="17"/>
      <c r="HZJ541" s="17"/>
      <c r="HZK541" s="17"/>
      <c r="HZL541" s="17"/>
      <c r="HZM541" s="17"/>
      <c r="HZN541" s="17"/>
      <c r="HZO541" s="17"/>
      <c r="HZP541" s="17"/>
      <c r="HZQ541" s="17"/>
      <c r="HZR541" s="17"/>
      <c r="HZS541" s="17"/>
      <c r="HZT541" s="17"/>
      <c r="HZU541" s="17"/>
      <c r="HZV541" s="17"/>
      <c r="HZW541" s="17"/>
      <c r="HZX541" s="17"/>
      <c r="HZY541" s="17"/>
      <c r="HZZ541" s="17"/>
      <c r="IAA541" s="17"/>
      <c r="IAB541" s="17"/>
      <c r="IAC541" s="17"/>
      <c r="IAD541" s="17"/>
      <c r="IAE541" s="17"/>
      <c r="IAF541" s="17"/>
      <c r="IAG541" s="17"/>
      <c r="IAH541" s="17"/>
      <c r="IAI541" s="17"/>
      <c r="IAJ541" s="17"/>
      <c r="IAK541" s="17"/>
      <c r="IAL541" s="17"/>
      <c r="IAM541" s="17"/>
      <c r="IAN541" s="17"/>
      <c r="IAO541" s="17"/>
      <c r="IAP541" s="17"/>
      <c r="IAQ541" s="17"/>
      <c r="IAR541" s="17"/>
      <c r="IAS541" s="17"/>
      <c r="IAT541" s="17"/>
      <c r="IAU541" s="17"/>
      <c r="IAV541" s="17"/>
      <c r="IAW541" s="17"/>
      <c r="IAX541" s="17"/>
      <c r="IAY541" s="17"/>
      <c r="IAZ541" s="17"/>
      <c r="IBA541" s="17"/>
      <c r="IBB541" s="17"/>
      <c r="IBC541" s="17"/>
      <c r="IBD541" s="17"/>
      <c r="IBE541" s="17"/>
      <c r="IBF541" s="17"/>
      <c r="IBG541" s="17"/>
      <c r="IBH541" s="17"/>
      <c r="IBI541" s="17"/>
      <c r="IBJ541" s="17"/>
      <c r="IBK541" s="17"/>
      <c r="IBL541" s="17"/>
      <c r="IBM541" s="17"/>
      <c r="IBN541" s="17"/>
      <c r="IBO541" s="17"/>
      <c r="IBP541" s="17"/>
      <c r="IBQ541" s="17"/>
      <c r="IBR541" s="17"/>
      <c r="IBS541" s="17"/>
      <c r="IBT541" s="17"/>
      <c r="IBU541" s="17"/>
      <c r="IBV541" s="17"/>
      <c r="IBW541" s="17"/>
      <c r="IBX541" s="17"/>
      <c r="IBY541" s="17"/>
      <c r="IBZ541" s="17"/>
      <c r="ICA541" s="17"/>
      <c r="ICB541" s="17"/>
      <c r="ICC541" s="17"/>
      <c r="ICD541" s="17"/>
      <c r="ICE541" s="17"/>
      <c r="ICF541" s="17"/>
      <c r="ICG541" s="17"/>
      <c r="ICH541" s="17"/>
      <c r="ICI541" s="17"/>
      <c r="ICJ541" s="17"/>
      <c r="ICK541" s="17"/>
      <c r="ICL541" s="17"/>
      <c r="ICM541" s="17"/>
      <c r="ICN541" s="17"/>
      <c r="ICO541" s="17"/>
      <c r="ICP541" s="17"/>
      <c r="ICQ541" s="17"/>
      <c r="ICR541" s="17"/>
      <c r="ICS541" s="17"/>
      <c r="ICT541" s="17"/>
      <c r="ICU541" s="17"/>
      <c r="ICV541" s="17"/>
      <c r="ICW541" s="17"/>
      <c r="ICX541" s="17"/>
      <c r="ICY541" s="17"/>
      <c r="ICZ541" s="17"/>
      <c r="IDA541" s="17"/>
      <c r="IDB541" s="17"/>
      <c r="IDC541" s="17"/>
      <c r="IDD541" s="17"/>
      <c r="IDE541" s="17"/>
      <c r="IDF541" s="17"/>
      <c r="IDG541" s="17"/>
      <c r="IDH541" s="17"/>
      <c r="IDI541" s="17"/>
      <c r="IDJ541" s="17"/>
      <c r="IDK541" s="17"/>
      <c r="IDL541" s="17"/>
      <c r="IDM541" s="17"/>
      <c r="IDN541" s="17"/>
      <c r="IDO541" s="17"/>
      <c r="IDP541" s="17"/>
      <c r="IDQ541" s="17"/>
      <c r="IDR541" s="17"/>
      <c r="IDS541" s="17"/>
      <c r="IDT541" s="17"/>
      <c r="IDU541" s="17"/>
      <c r="IDV541" s="17"/>
      <c r="IDW541" s="17"/>
      <c r="IDX541" s="17"/>
      <c r="IDY541" s="17"/>
      <c r="IDZ541" s="17"/>
      <c r="IEA541" s="17"/>
      <c r="IEB541" s="17"/>
      <c r="IEC541" s="17"/>
      <c r="IED541" s="17"/>
      <c r="IEE541" s="17"/>
      <c r="IEF541" s="17"/>
      <c r="IEG541" s="17"/>
      <c r="IEH541" s="17"/>
      <c r="IEI541" s="17"/>
      <c r="IEJ541" s="17"/>
      <c r="IEK541" s="17"/>
      <c r="IEL541" s="17"/>
      <c r="IEM541" s="17"/>
      <c r="IEN541" s="17"/>
      <c r="IEO541" s="17"/>
      <c r="IEP541" s="17"/>
      <c r="IEQ541" s="17"/>
      <c r="IER541" s="17"/>
      <c r="IES541" s="17"/>
      <c r="IET541" s="17"/>
      <c r="IEU541" s="17"/>
      <c r="IEV541" s="17"/>
      <c r="IEW541" s="17"/>
      <c r="IEX541" s="17"/>
      <c r="IEY541" s="17"/>
      <c r="IEZ541" s="17"/>
      <c r="IFA541" s="17"/>
      <c r="IFB541" s="17"/>
      <c r="IFC541" s="17"/>
      <c r="IFD541" s="17"/>
      <c r="IFE541" s="17"/>
      <c r="IFF541" s="17"/>
      <c r="IFG541" s="17"/>
      <c r="IFH541" s="17"/>
      <c r="IFI541" s="17"/>
      <c r="IFJ541" s="17"/>
      <c r="IFK541" s="17"/>
      <c r="IFL541" s="17"/>
      <c r="IFM541" s="17"/>
      <c r="IFN541" s="17"/>
      <c r="IFO541" s="17"/>
      <c r="IFP541" s="17"/>
      <c r="IFQ541" s="17"/>
      <c r="IFR541" s="17"/>
      <c r="IFS541" s="17"/>
      <c r="IFT541" s="17"/>
      <c r="IFU541" s="17"/>
      <c r="IFV541" s="17"/>
      <c r="IFW541" s="17"/>
      <c r="IFX541" s="17"/>
      <c r="IFY541" s="17"/>
      <c r="IFZ541" s="17"/>
      <c r="IGA541" s="17"/>
      <c r="IGB541" s="17"/>
      <c r="IGC541" s="17"/>
      <c r="IGD541" s="17"/>
      <c r="IGE541" s="17"/>
      <c r="IGF541" s="17"/>
      <c r="IGG541" s="17"/>
      <c r="IGH541" s="17"/>
      <c r="IGI541" s="17"/>
      <c r="IGJ541" s="17"/>
      <c r="IGK541" s="17"/>
      <c r="IGL541" s="17"/>
      <c r="IGM541" s="17"/>
      <c r="IGN541" s="17"/>
      <c r="IGO541" s="17"/>
      <c r="IGP541" s="17"/>
      <c r="IGQ541" s="17"/>
      <c r="IGR541" s="17"/>
      <c r="IGS541" s="17"/>
      <c r="IGT541" s="17"/>
      <c r="IGU541" s="17"/>
      <c r="IGV541" s="17"/>
      <c r="IGW541" s="17"/>
      <c r="IGX541" s="17"/>
      <c r="IGY541" s="17"/>
      <c r="IGZ541" s="17"/>
      <c r="IHA541" s="17"/>
      <c r="IHB541" s="17"/>
      <c r="IHC541" s="17"/>
      <c r="IHD541" s="17"/>
      <c r="IHE541" s="17"/>
      <c r="IHF541" s="17"/>
      <c r="IHG541" s="17"/>
      <c r="IHH541" s="17"/>
      <c r="IHI541" s="17"/>
      <c r="IHJ541" s="17"/>
      <c r="IHK541" s="17"/>
      <c r="IHL541" s="17"/>
      <c r="IHM541" s="17"/>
      <c r="IHN541" s="17"/>
      <c r="IHO541" s="17"/>
      <c r="IHP541" s="17"/>
      <c r="IHQ541" s="17"/>
      <c r="IHR541" s="17"/>
      <c r="IHS541" s="17"/>
      <c r="IHT541" s="17"/>
      <c r="IHU541" s="17"/>
      <c r="IHV541" s="17"/>
      <c r="IHW541" s="17"/>
      <c r="IHX541" s="17"/>
      <c r="IHY541" s="17"/>
      <c r="IHZ541" s="17"/>
      <c r="IIA541" s="17"/>
      <c r="IIB541" s="17"/>
      <c r="IIC541" s="17"/>
      <c r="IID541" s="17"/>
      <c r="IIE541" s="17"/>
      <c r="IIF541" s="17"/>
      <c r="IIG541" s="17"/>
      <c r="IIH541" s="17"/>
      <c r="III541" s="17"/>
      <c r="IIJ541" s="17"/>
      <c r="IIK541" s="17"/>
      <c r="IIL541" s="17"/>
      <c r="IIM541" s="17"/>
      <c r="IIN541" s="17"/>
      <c r="IIO541" s="17"/>
      <c r="IIP541" s="17"/>
      <c r="IIQ541" s="17"/>
      <c r="IIR541" s="17"/>
      <c r="IIS541" s="17"/>
      <c r="IIT541" s="17"/>
      <c r="IIU541" s="17"/>
      <c r="IIV541" s="17"/>
      <c r="IIW541" s="17"/>
      <c r="IIX541" s="17"/>
      <c r="IIY541" s="17"/>
      <c r="IIZ541" s="17"/>
      <c r="IJA541" s="17"/>
      <c r="IJB541" s="17"/>
      <c r="IJC541" s="17"/>
      <c r="IJD541" s="17"/>
      <c r="IJE541" s="17"/>
      <c r="IJF541" s="17"/>
      <c r="IJG541" s="17"/>
      <c r="IJH541" s="17"/>
      <c r="IJI541" s="17"/>
      <c r="IJJ541" s="17"/>
      <c r="IJK541" s="17"/>
      <c r="IJL541" s="17"/>
      <c r="IJM541" s="17"/>
      <c r="IJN541" s="17"/>
      <c r="IJO541" s="17"/>
      <c r="IJP541" s="17"/>
      <c r="IJQ541" s="17"/>
      <c r="IJR541" s="17"/>
      <c r="IJS541" s="17"/>
      <c r="IJT541" s="17"/>
      <c r="IJU541" s="17"/>
      <c r="IJV541" s="17"/>
      <c r="IJW541" s="17"/>
      <c r="IJX541" s="17"/>
      <c r="IJY541" s="17"/>
      <c r="IJZ541" s="17"/>
      <c r="IKA541" s="17"/>
      <c r="IKB541" s="17"/>
      <c r="IKC541" s="17"/>
      <c r="IKD541" s="17"/>
      <c r="IKE541" s="17"/>
      <c r="IKF541" s="17"/>
      <c r="IKG541" s="17"/>
      <c r="IKH541" s="17"/>
      <c r="IKI541" s="17"/>
      <c r="IKJ541" s="17"/>
      <c r="IKK541" s="17"/>
      <c r="IKL541" s="17"/>
      <c r="IKM541" s="17"/>
      <c r="IKN541" s="17"/>
      <c r="IKO541" s="17"/>
      <c r="IKP541" s="17"/>
      <c r="IKQ541" s="17"/>
      <c r="IKR541" s="17"/>
      <c r="IKS541" s="17"/>
      <c r="IKT541" s="17"/>
      <c r="IKU541" s="17"/>
      <c r="IKV541" s="17"/>
      <c r="IKW541" s="17"/>
      <c r="IKX541" s="17"/>
      <c r="IKY541" s="17"/>
      <c r="IKZ541" s="17"/>
      <c r="ILA541" s="17"/>
      <c r="ILB541" s="17"/>
      <c r="ILC541" s="17"/>
      <c r="ILD541" s="17"/>
      <c r="ILE541" s="17"/>
      <c r="ILF541" s="17"/>
      <c r="ILG541" s="17"/>
      <c r="ILH541" s="17"/>
      <c r="ILI541" s="17"/>
      <c r="ILJ541" s="17"/>
      <c r="ILK541" s="17"/>
      <c r="ILL541" s="17"/>
      <c r="ILM541" s="17"/>
      <c r="ILN541" s="17"/>
      <c r="ILO541" s="17"/>
      <c r="ILP541" s="17"/>
      <c r="ILQ541" s="17"/>
      <c r="ILR541" s="17"/>
      <c r="ILS541" s="17"/>
      <c r="ILT541" s="17"/>
      <c r="ILU541" s="17"/>
      <c r="ILV541" s="17"/>
      <c r="ILW541" s="17"/>
      <c r="ILX541" s="17"/>
      <c r="ILY541" s="17"/>
      <c r="ILZ541" s="17"/>
      <c r="IMA541" s="17"/>
      <c r="IMB541" s="17"/>
      <c r="IMC541" s="17"/>
      <c r="IMD541" s="17"/>
      <c r="IME541" s="17"/>
      <c r="IMF541" s="17"/>
      <c r="IMG541" s="17"/>
      <c r="IMH541" s="17"/>
      <c r="IMI541" s="17"/>
      <c r="IMJ541" s="17"/>
      <c r="IMK541" s="17"/>
      <c r="IML541" s="17"/>
      <c r="IMM541" s="17"/>
      <c r="IMN541" s="17"/>
      <c r="IMO541" s="17"/>
      <c r="IMP541" s="17"/>
      <c r="IMQ541" s="17"/>
      <c r="IMR541" s="17"/>
      <c r="IMS541" s="17"/>
      <c r="IMT541" s="17"/>
      <c r="IMU541" s="17"/>
      <c r="IMV541" s="17"/>
      <c r="IMW541" s="17"/>
      <c r="IMX541" s="17"/>
      <c r="IMY541" s="17"/>
      <c r="IMZ541" s="17"/>
      <c r="INA541" s="17"/>
      <c r="INB541" s="17"/>
      <c r="INC541" s="17"/>
      <c r="IND541" s="17"/>
      <c r="INE541" s="17"/>
      <c r="INF541" s="17"/>
      <c r="ING541" s="17"/>
      <c r="INH541" s="17"/>
      <c r="INI541" s="17"/>
      <c r="INJ541" s="17"/>
      <c r="INK541" s="17"/>
      <c r="INL541" s="17"/>
      <c r="INM541" s="17"/>
      <c r="INN541" s="17"/>
      <c r="INO541" s="17"/>
      <c r="INP541" s="17"/>
      <c r="INQ541" s="17"/>
      <c r="INR541" s="17"/>
      <c r="INS541" s="17"/>
      <c r="INT541" s="17"/>
      <c r="INU541" s="17"/>
      <c r="INV541" s="17"/>
      <c r="INW541" s="17"/>
      <c r="INX541" s="17"/>
      <c r="INY541" s="17"/>
      <c r="INZ541" s="17"/>
      <c r="IOA541" s="17"/>
      <c r="IOB541" s="17"/>
      <c r="IOC541" s="17"/>
      <c r="IOD541" s="17"/>
      <c r="IOE541" s="17"/>
      <c r="IOF541" s="17"/>
      <c r="IOG541" s="17"/>
      <c r="IOH541" s="17"/>
      <c r="IOI541" s="17"/>
      <c r="IOJ541" s="17"/>
      <c r="IOK541" s="17"/>
      <c r="IOL541" s="17"/>
      <c r="IOM541" s="17"/>
      <c r="ION541" s="17"/>
      <c r="IOO541" s="17"/>
      <c r="IOP541" s="17"/>
      <c r="IOQ541" s="17"/>
      <c r="IOR541" s="17"/>
      <c r="IOS541" s="17"/>
      <c r="IOT541" s="17"/>
      <c r="IOU541" s="17"/>
      <c r="IOV541" s="17"/>
      <c r="IOW541" s="17"/>
      <c r="IOX541" s="17"/>
      <c r="IOY541" s="17"/>
      <c r="IOZ541" s="17"/>
      <c r="IPA541" s="17"/>
      <c r="IPB541" s="17"/>
      <c r="IPC541" s="17"/>
      <c r="IPD541" s="17"/>
      <c r="IPE541" s="17"/>
      <c r="IPF541" s="17"/>
      <c r="IPG541" s="17"/>
      <c r="IPH541" s="17"/>
      <c r="IPI541" s="17"/>
      <c r="IPJ541" s="17"/>
      <c r="IPK541" s="17"/>
      <c r="IPL541" s="17"/>
      <c r="IPM541" s="17"/>
      <c r="IPN541" s="17"/>
      <c r="IPO541" s="17"/>
      <c r="IPP541" s="17"/>
      <c r="IPQ541" s="17"/>
      <c r="IPR541" s="17"/>
      <c r="IPS541" s="17"/>
      <c r="IPT541" s="17"/>
      <c r="IPU541" s="17"/>
      <c r="IPV541" s="17"/>
      <c r="IPW541" s="17"/>
      <c r="IPX541" s="17"/>
      <c r="IPY541" s="17"/>
      <c r="IPZ541" s="17"/>
      <c r="IQA541" s="17"/>
      <c r="IQB541" s="17"/>
      <c r="IQC541" s="17"/>
      <c r="IQD541" s="17"/>
      <c r="IQE541" s="17"/>
      <c r="IQF541" s="17"/>
      <c r="IQG541" s="17"/>
      <c r="IQH541" s="17"/>
      <c r="IQI541" s="17"/>
      <c r="IQJ541" s="17"/>
      <c r="IQK541" s="17"/>
      <c r="IQL541" s="17"/>
      <c r="IQM541" s="17"/>
      <c r="IQN541" s="17"/>
      <c r="IQO541" s="17"/>
      <c r="IQP541" s="17"/>
      <c r="IQQ541" s="17"/>
      <c r="IQR541" s="17"/>
      <c r="IQS541" s="17"/>
      <c r="IQT541" s="17"/>
      <c r="IQU541" s="17"/>
      <c r="IQV541" s="17"/>
      <c r="IQW541" s="17"/>
      <c r="IQX541" s="17"/>
      <c r="IQY541" s="17"/>
      <c r="IQZ541" s="17"/>
      <c r="IRA541" s="17"/>
      <c r="IRB541" s="17"/>
      <c r="IRC541" s="17"/>
      <c r="IRD541" s="17"/>
      <c r="IRE541" s="17"/>
      <c r="IRF541" s="17"/>
      <c r="IRG541" s="17"/>
      <c r="IRH541" s="17"/>
      <c r="IRI541" s="17"/>
      <c r="IRJ541" s="17"/>
      <c r="IRK541" s="17"/>
      <c r="IRL541" s="17"/>
      <c r="IRM541" s="17"/>
      <c r="IRN541" s="17"/>
      <c r="IRO541" s="17"/>
      <c r="IRP541" s="17"/>
      <c r="IRQ541" s="17"/>
      <c r="IRR541" s="17"/>
      <c r="IRS541" s="17"/>
      <c r="IRT541" s="17"/>
      <c r="IRU541" s="17"/>
      <c r="IRV541" s="17"/>
      <c r="IRW541" s="17"/>
      <c r="IRX541" s="17"/>
      <c r="IRY541" s="17"/>
      <c r="IRZ541" s="17"/>
      <c r="ISA541" s="17"/>
      <c r="ISB541" s="17"/>
      <c r="ISC541" s="17"/>
      <c r="ISD541" s="17"/>
      <c r="ISE541" s="17"/>
      <c r="ISF541" s="17"/>
      <c r="ISG541" s="17"/>
      <c r="ISH541" s="17"/>
      <c r="ISI541" s="17"/>
      <c r="ISJ541" s="17"/>
      <c r="ISK541" s="17"/>
      <c r="ISL541" s="17"/>
      <c r="ISM541" s="17"/>
      <c r="ISN541" s="17"/>
      <c r="ISO541" s="17"/>
      <c r="ISP541" s="17"/>
      <c r="ISQ541" s="17"/>
      <c r="ISR541" s="17"/>
      <c r="ISS541" s="17"/>
      <c r="IST541" s="17"/>
      <c r="ISU541" s="17"/>
      <c r="ISV541" s="17"/>
      <c r="ISW541" s="17"/>
      <c r="ISX541" s="17"/>
      <c r="ISY541" s="17"/>
      <c r="ISZ541" s="17"/>
      <c r="ITA541" s="17"/>
      <c r="ITB541" s="17"/>
      <c r="ITC541" s="17"/>
      <c r="ITD541" s="17"/>
      <c r="ITE541" s="17"/>
      <c r="ITF541" s="17"/>
      <c r="ITG541" s="17"/>
      <c r="ITH541" s="17"/>
      <c r="ITI541" s="17"/>
      <c r="ITJ541" s="17"/>
      <c r="ITK541" s="17"/>
      <c r="ITL541" s="17"/>
      <c r="ITM541" s="17"/>
      <c r="ITN541" s="17"/>
      <c r="ITO541" s="17"/>
      <c r="ITP541" s="17"/>
      <c r="ITQ541" s="17"/>
      <c r="ITR541" s="17"/>
      <c r="ITS541" s="17"/>
      <c r="ITT541" s="17"/>
      <c r="ITU541" s="17"/>
      <c r="ITV541" s="17"/>
      <c r="ITW541" s="17"/>
      <c r="ITX541" s="17"/>
      <c r="ITY541" s="17"/>
      <c r="ITZ541" s="17"/>
      <c r="IUA541" s="17"/>
      <c r="IUB541" s="17"/>
      <c r="IUC541" s="17"/>
      <c r="IUD541" s="17"/>
      <c r="IUE541" s="17"/>
      <c r="IUF541" s="17"/>
      <c r="IUG541" s="17"/>
      <c r="IUH541" s="17"/>
      <c r="IUI541" s="17"/>
      <c r="IUJ541" s="17"/>
      <c r="IUK541" s="17"/>
      <c r="IUL541" s="17"/>
      <c r="IUM541" s="17"/>
      <c r="IUN541" s="17"/>
      <c r="IUO541" s="17"/>
      <c r="IUP541" s="17"/>
      <c r="IUQ541" s="17"/>
      <c r="IUR541" s="17"/>
      <c r="IUS541" s="17"/>
      <c r="IUT541" s="17"/>
      <c r="IUU541" s="17"/>
      <c r="IUV541" s="17"/>
      <c r="IUW541" s="17"/>
      <c r="IUX541" s="17"/>
      <c r="IUY541" s="17"/>
      <c r="IUZ541" s="17"/>
      <c r="IVA541" s="17"/>
      <c r="IVB541" s="17"/>
      <c r="IVC541" s="17"/>
      <c r="IVD541" s="17"/>
      <c r="IVE541" s="17"/>
      <c r="IVF541" s="17"/>
      <c r="IVG541" s="17"/>
      <c r="IVH541" s="17"/>
      <c r="IVI541" s="17"/>
      <c r="IVJ541" s="17"/>
      <c r="IVK541" s="17"/>
      <c r="IVL541" s="17"/>
      <c r="IVM541" s="17"/>
      <c r="IVN541" s="17"/>
      <c r="IVO541" s="17"/>
      <c r="IVP541" s="17"/>
      <c r="IVQ541" s="17"/>
      <c r="IVR541" s="17"/>
      <c r="IVS541" s="17"/>
      <c r="IVT541" s="17"/>
      <c r="IVU541" s="17"/>
      <c r="IVV541" s="17"/>
      <c r="IVW541" s="17"/>
      <c r="IVX541" s="17"/>
      <c r="IVY541" s="17"/>
      <c r="IVZ541" s="17"/>
      <c r="IWA541" s="17"/>
      <c r="IWB541" s="17"/>
      <c r="IWC541" s="17"/>
      <c r="IWD541" s="17"/>
      <c r="IWE541" s="17"/>
      <c r="IWF541" s="17"/>
      <c r="IWG541" s="17"/>
      <c r="IWH541" s="17"/>
      <c r="IWI541" s="17"/>
      <c r="IWJ541" s="17"/>
      <c r="IWK541" s="17"/>
      <c r="IWL541" s="17"/>
      <c r="IWM541" s="17"/>
      <c r="IWN541" s="17"/>
      <c r="IWO541" s="17"/>
      <c r="IWP541" s="17"/>
      <c r="IWQ541" s="17"/>
      <c r="IWR541" s="17"/>
      <c r="IWS541" s="17"/>
      <c r="IWT541" s="17"/>
      <c r="IWU541" s="17"/>
      <c r="IWV541" s="17"/>
      <c r="IWW541" s="17"/>
      <c r="IWX541" s="17"/>
      <c r="IWY541" s="17"/>
      <c r="IWZ541" s="17"/>
      <c r="IXA541" s="17"/>
      <c r="IXB541" s="17"/>
      <c r="IXC541" s="17"/>
      <c r="IXD541" s="17"/>
      <c r="IXE541" s="17"/>
      <c r="IXF541" s="17"/>
      <c r="IXG541" s="17"/>
      <c r="IXH541" s="17"/>
      <c r="IXI541" s="17"/>
      <c r="IXJ541" s="17"/>
      <c r="IXK541" s="17"/>
      <c r="IXL541" s="17"/>
      <c r="IXM541" s="17"/>
      <c r="IXN541" s="17"/>
      <c r="IXO541" s="17"/>
      <c r="IXP541" s="17"/>
      <c r="IXQ541" s="17"/>
      <c r="IXR541" s="17"/>
      <c r="IXS541" s="17"/>
      <c r="IXT541" s="17"/>
      <c r="IXU541" s="17"/>
      <c r="IXV541" s="17"/>
      <c r="IXW541" s="17"/>
      <c r="IXX541" s="17"/>
      <c r="IXY541" s="17"/>
      <c r="IXZ541" s="17"/>
      <c r="IYA541" s="17"/>
      <c r="IYB541" s="17"/>
      <c r="IYC541" s="17"/>
      <c r="IYD541" s="17"/>
      <c r="IYE541" s="17"/>
      <c r="IYF541" s="17"/>
      <c r="IYG541" s="17"/>
      <c r="IYH541" s="17"/>
      <c r="IYI541" s="17"/>
      <c r="IYJ541" s="17"/>
      <c r="IYK541" s="17"/>
      <c r="IYL541" s="17"/>
      <c r="IYM541" s="17"/>
      <c r="IYN541" s="17"/>
      <c r="IYO541" s="17"/>
      <c r="IYP541" s="17"/>
      <c r="IYQ541" s="17"/>
      <c r="IYR541" s="17"/>
      <c r="IYS541" s="17"/>
      <c r="IYT541" s="17"/>
      <c r="IYU541" s="17"/>
      <c r="IYV541" s="17"/>
      <c r="IYW541" s="17"/>
      <c r="IYX541" s="17"/>
      <c r="IYY541" s="17"/>
      <c r="IYZ541" s="17"/>
      <c r="IZA541" s="17"/>
      <c r="IZB541" s="17"/>
      <c r="IZC541" s="17"/>
      <c r="IZD541" s="17"/>
      <c r="IZE541" s="17"/>
      <c r="IZF541" s="17"/>
      <c r="IZG541" s="17"/>
      <c r="IZH541" s="17"/>
      <c r="IZI541" s="17"/>
      <c r="IZJ541" s="17"/>
      <c r="IZK541" s="17"/>
      <c r="IZL541" s="17"/>
      <c r="IZM541" s="17"/>
      <c r="IZN541" s="17"/>
      <c r="IZO541" s="17"/>
      <c r="IZP541" s="17"/>
      <c r="IZQ541" s="17"/>
      <c r="IZR541" s="17"/>
      <c r="IZS541" s="17"/>
      <c r="IZT541" s="17"/>
      <c r="IZU541" s="17"/>
      <c r="IZV541" s="17"/>
      <c r="IZW541" s="17"/>
      <c r="IZX541" s="17"/>
      <c r="IZY541" s="17"/>
      <c r="IZZ541" s="17"/>
      <c r="JAA541" s="17"/>
      <c r="JAB541" s="17"/>
      <c r="JAC541" s="17"/>
      <c r="JAD541" s="17"/>
      <c r="JAE541" s="17"/>
      <c r="JAF541" s="17"/>
      <c r="JAG541" s="17"/>
      <c r="JAH541" s="17"/>
      <c r="JAI541" s="17"/>
      <c r="JAJ541" s="17"/>
      <c r="JAK541" s="17"/>
      <c r="JAL541" s="17"/>
      <c r="JAM541" s="17"/>
      <c r="JAN541" s="17"/>
      <c r="JAO541" s="17"/>
      <c r="JAP541" s="17"/>
      <c r="JAQ541" s="17"/>
      <c r="JAR541" s="17"/>
      <c r="JAS541" s="17"/>
      <c r="JAT541" s="17"/>
      <c r="JAU541" s="17"/>
      <c r="JAV541" s="17"/>
      <c r="JAW541" s="17"/>
      <c r="JAX541" s="17"/>
      <c r="JAY541" s="17"/>
      <c r="JAZ541" s="17"/>
      <c r="JBA541" s="17"/>
      <c r="JBB541" s="17"/>
      <c r="JBC541" s="17"/>
      <c r="JBD541" s="17"/>
      <c r="JBE541" s="17"/>
      <c r="JBF541" s="17"/>
      <c r="JBG541" s="17"/>
      <c r="JBH541" s="17"/>
      <c r="JBI541" s="17"/>
      <c r="JBJ541" s="17"/>
      <c r="JBK541" s="17"/>
      <c r="JBL541" s="17"/>
      <c r="JBM541" s="17"/>
      <c r="JBN541" s="17"/>
      <c r="JBO541" s="17"/>
      <c r="JBP541" s="17"/>
      <c r="JBQ541" s="17"/>
      <c r="JBR541" s="17"/>
      <c r="JBS541" s="17"/>
      <c r="JBT541" s="17"/>
      <c r="JBU541" s="17"/>
      <c r="JBV541" s="17"/>
      <c r="JBW541" s="17"/>
      <c r="JBX541" s="17"/>
      <c r="JBY541" s="17"/>
      <c r="JBZ541" s="17"/>
      <c r="JCA541" s="17"/>
      <c r="JCB541" s="17"/>
      <c r="JCC541" s="17"/>
      <c r="JCD541" s="17"/>
      <c r="JCE541" s="17"/>
      <c r="JCF541" s="17"/>
      <c r="JCG541" s="17"/>
      <c r="JCH541" s="17"/>
      <c r="JCI541" s="17"/>
      <c r="JCJ541" s="17"/>
      <c r="JCK541" s="17"/>
      <c r="JCL541" s="17"/>
      <c r="JCM541" s="17"/>
      <c r="JCN541" s="17"/>
      <c r="JCO541" s="17"/>
      <c r="JCP541" s="17"/>
      <c r="JCQ541" s="17"/>
      <c r="JCR541" s="17"/>
      <c r="JCS541" s="17"/>
      <c r="JCT541" s="17"/>
      <c r="JCU541" s="17"/>
      <c r="JCV541" s="17"/>
      <c r="JCW541" s="17"/>
      <c r="JCX541" s="17"/>
      <c r="JCY541" s="17"/>
      <c r="JCZ541" s="17"/>
      <c r="JDA541" s="17"/>
      <c r="JDB541" s="17"/>
      <c r="JDC541" s="17"/>
      <c r="JDD541" s="17"/>
      <c r="JDE541" s="17"/>
      <c r="JDF541" s="17"/>
      <c r="JDG541" s="17"/>
      <c r="JDH541" s="17"/>
      <c r="JDI541" s="17"/>
      <c r="JDJ541" s="17"/>
      <c r="JDK541" s="17"/>
      <c r="JDL541" s="17"/>
      <c r="JDM541" s="17"/>
      <c r="JDN541" s="17"/>
      <c r="JDO541" s="17"/>
      <c r="JDP541" s="17"/>
      <c r="JDQ541" s="17"/>
      <c r="JDR541" s="17"/>
      <c r="JDS541" s="17"/>
      <c r="JDT541" s="17"/>
      <c r="JDU541" s="17"/>
      <c r="JDV541" s="17"/>
      <c r="JDW541" s="17"/>
      <c r="JDX541" s="17"/>
      <c r="JDY541" s="17"/>
      <c r="JDZ541" s="17"/>
      <c r="JEA541" s="17"/>
      <c r="JEB541" s="17"/>
      <c r="JEC541" s="17"/>
      <c r="JED541" s="17"/>
      <c r="JEE541" s="17"/>
      <c r="JEF541" s="17"/>
      <c r="JEG541" s="17"/>
      <c r="JEH541" s="17"/>
      <c r="JEI541" s="17"/>
      <c r="JEJ541" s="17"/>
      <c r="JEK541" s="17"/>
      <c r="JEL541" s="17"/>
      <c r="JEM541" s="17"/>
      <c r="JEN541" s="17"/>
      <c r="JEO541" s="17"/>
      <c r="JEP541" s="17"/>
      <c r="JEQ541" s="17"/>
      <c r="JER541" s="17"/>
      <c r="JES541" s="17"/>
      <c r="JET541" s="17"/>
      <c r="JEU541" s="17"/>
      <c r="JEV541" s="17"/>
      <c r="JEW541" s="17"/>
      <c r="JEX541" s="17"/>
      <c r="JEY541" s="17"/>
      <c r="JEZ541" s="17"/>
      <c r="JFA541" s="17"/>
      <c r="JFB541" s="17"/>
      <c r="JFC541" s="17"/>
      <c r="JFD541" s="17"/>
      <c r="JFE541" s="17"/>
      <c r="JFF541" s="17"/>
      <c r="JFG541" s="17"/>
      <c r="JFH541" s="17"/>
      <c r="JFI541" s="17"/>
      <c r="JFJ541" s="17"/>
      <c r="JFK541" s="17"/>
      <c r="JFL541" s="17"/>
      <c r="JFM541" s="17"/>
      <c r="JFN541" s="17"/>
      <c r="JFO541" s="17"/>
      <c r="JFP541" s="17"/>
      <c r="JFQ541" s="17"/>
      <c r="JFR541" s="17"/>
      <c r="JFS541" s="17"/>
      <c r="JFT541" s="17"/>
      <c r="JFU541" s="17"/>
      <c r="JFV541" s="17"/>
      <c r="JFW541" s="17"/>
      <c r="JFX541" s="17"/>
      <c r="JFY541" s="17"/>
      <c r="JFZ541" s="17"/>
      <c r="JGA541" s="17"/>
      <c r="JGB541" s="17"/>
      <c r="JGC541" s="17"/>
      <c r="JGD541" s="17"/>
      <c r="JGE541" s="17"/>
      <c r="JGF541" s="17"/>
      <c r="JGG541" s="17"/>
      <c r="JGH541" s="17"/>
      <c r="JGI541" s="17"/>
      <c r="JGJ541" s="17"/>
      <c r="JGK541" s="17"/>
      <c r="JGL541" s="17"/>
      <c r="JGM541" s="17"/>
      <c r="JGN541" s="17"/>
      <c r="JGO541" s="17"/>
      <c r="JGP541" s="17"/>
      <c r="JGQ541" s="17"/>
      <c r="JGR541" s="17"/>
      <c r="JGS541" s="17"/>
      <c r="JGT541" s="17"/>
      <c r="JGU541" s="17"/>
      <c r="JGV541" s="17"/>
      <c r="JGW541" s="17"/>
      <c r="JGX541" s="17"/>
      <c r="JGY541" s="17"/>
      <c r="JGZ541" s="17"/>
      <c r="JHA541" s="17"/>
      <c r="JHB541" s="17"/>
      <c r="JHC541" s="17"/>
      <c r="JHD541" s="17"/>
      <c r="JHE541" s="17"/>
      <c r="JHF541" s="17"/>
      <c r="JHG541" s="17"/>
      <c r="JHH541" s="17"/>
      <c r="JHI541" s="17"/>
      <c r="JHJ541" s="17"/>
      <c r="JHK541" s="17"/>
      <c r="JHL541" s="17"/>
      <c r="JHM541" s="17"/>
      <c r="JHN541" s="17"/>
      <c r="JHO541" s="17"/>
      <c r="JHP541" s="17"/>
      <c r="JHQ541" s="17"/>
      <c r="JHR541" s="17"/>
      <c r="JHS541" s="17"/>
      <c r="JHT541" s="17"/>
      <c r="JHU541" s="17"/>
      <c r="JHV541" s="17"/>
      <c r="JHW541" s="17"/>
      <c r="JHX541" s="17"/>
      <c r="JHY541" s="17"/>
      <c r="JHZ541" s="17"/>
      <c r="JIA541" s="17"/>
      <c r="JIB541" s="17"/>
      <c r="JIC541" s="17"/>
      <c r="JID541" s="17"/>
      <c r="JIE541" s="17"/>
      <c r="JIF541" s="17"/>
      <c r="JIG541" s="17"/>
      <c r="JIH541" s="17"/>
      <c r="JII541" s="17"/>
      <c r="JIJ541" s="17"/>
      <c r="JIK541" s="17"/>
      <c r="JIL541" s="17"/>
      <c r="JIM541" s="17"/>
      <c r="JIN541" s="17"/>
      <c r="JIO541" s="17"/>
      <c r="JIP541" s="17"/>
      <c r="JIQ541" s="17"/>
      <c r="JIR541" s="17"/>
      <c r="JIS541" s="17"/>
      <c r="JIT541" s="17"/>
      <c r="JIU541" s="17"/>
      <c r="JIV541" s="17"/>
      <c r="JIW541" s="17"/>
      <c r="JIX541" s="17"/>
      <c r="JIY541" s="17"/>
      <c r="JIZ541" s="17"/>
      <c r="JJA541" s="17"/>
      <c r="JJB541" s="17"/>
      <c r="JJC541" s="17"/>
      <c r="JJD541" s="17"/>
      <c r="JJE541" s="17"/>
      <c r="JJF541" s="17"/>
      <c r="JJG541" s="17"/>
      <c r="JJH541" s="17"/>
      <c r="JJI541" s="17"/>
      <c r="JJJ541" s="17"/>
      <c r="JJK541" s="17"/>
      <c r="JJL541" s="17"/>
      <c r="JJM541" s="17"/>
      <c r="JJN541" s="17"/>
      <c r="JJO541" s="17"/>
      <c r="JJP541" s="17"/>
      <c r="JJQ541" s="17"/>
      <c r="JJR541" s="17"/>
      <c r="JJS541" s="17"/>
      <c r="JJT541" s="17"/>
      <c r="JJU541" s="17"/>
      <c r="JJV541" s="17"/>
      <c r="JJW541" s="17"/>
      <c r="JJX541" s="17"/>
      <c r="JJY541" s="17"/>
      <c r="JJZ541" s="17"/>
      <c r="JKA541" s="17"/>
      <c r="JKB541" s="17"/>
      <c r="JKC541" s="17"/>
      <c r="JKD541" s="17"/>
      <c r="JKE541" s="17"/>
      <c r="JKF541" s="17"/>
      <c r="JKG541" s="17"/>
      <c r="JKH541" s="17"/>
      <c r="JKI541" s="17"/>
      <c r="JKJ541" s="17"/>
      <c r="JKK541" s="17"/>
      <c r="JKL541" s="17"/>
      <c r="JKM541" s="17"/>
      <c r="JKN541" s="17"/>
      <c r="JKO541" s="17"/>
      <c r="JKP541" s="17"/>
      <c r="JKQ541" s="17"/>
      <c r="JKR541" s="17"/>
      <c r="JKS541" s="17"/>
      <c r="JKT541" s="17"/>
      <c r="JKU541" s="17"/>
      <c r="JKV541" s="17"/>
      <c r="JKW541" s="17"/>
      <c r="JKX541" s="17"/>
      <c r="JKY541" s="17"/>
      <c r="JKZ541" s="17"/>
      <c r="JLA541" s="17"/>
      <c r="JLB541" s="17"/>
      <c r="JLC541" s="17"/>
      <c r="JLD541" s="17"/>
      <c r="JLE541" s="17"/>
      <c r="JLF541" s="17"/>
      <c r="JLG541" s="17"/>
      <c r="JLH541" s="17"/>
      <c r="JLI541" s="17"/>
      <c r="JLJ541" s="17"/>
      <c r="JLK541" s="17"/>
      <c r="JLL541" s="17"/>
      <c r="JLM541" s="17"/>
      <c r="JLN541" s="17"/>
      <c r="JLO541" s="17"/>
      <c r="JLP541" s="17"/>
      <c r="JLQ541" s="17"/>
      <c r="JLR541" s="17"/>
      <c r="JLS541" s="17"/>
      <c r="JLT541" s="17"/>
      <c r="JLU541" s="17"/>
      <c r="JLV541" s="17"/>
      <c r="JLW541" s="17"/>
      <c r="JLX541" s="17"/>
      <c r="JLY541" s="17"/>
      <c r="JLZ541" s="17"/>
      <c r="JMA541" s="17"/>
      <c r="JMB541" s="17"/>
      <c r="JMC541" s="17"/>
      <c r="JMD541" s="17"/>
      <c r="JME541" s="17"/>
      <c r="JMF541" s="17"/>
      <c r="JMG541" s="17"/>
      <c r="JMH541" s="17"/>
      <c r="JMI541" s="17"/>
      <c r="JMJ541" s="17"/>
      <c r="JMK541" s="17"/>
      <c r="JML541" s="17"/>
      <c r="JMM541" s="17"/>
      <c r="JMN541" s="17"/>
      <c r="JMO541" s="17"/>
      <c r="JMP541" s="17"/>
      <c r="JMQ541" s="17"/>
      <c r="JMR541" s="17"/>
      <c r="JMS541" s="17"/>
      <c r="JMT541" s="17"/>
      <c r="JMU541" s="17"/>
      <c r="JMV541" s="17"/>
      <c r="JMW541" s="17"/>
      <c r="JMX541" s="17"/>
      <c r="JMY541" s="17"/>
      <c r="JMZ541" s="17"/>
      <c r="JNA541" s="17"/>
      <c r="JNB541" s="17"/>
      <c r="JNC541" s="17"/>
      <c r="JND541" s="17"/>
      <c r="JNE541" s="17"/>
      <c r="JNF541" s="17"/>
      <c r="JNG541" s="17"/>
      <c r="JNH541" s="17"/>
      <c r="JNI541" s="17"/>
      <c r="JNJ541" s="17"/>
      <c r="JNK541" s="17"/>
      <c r="JNL541" s="17"/>
      <c r="JNM541" s="17"/>
      <c r="JNN541" s="17"/>
      <c r="JNO541" s="17"/>
      <c r="JNP541" s="17"/>
      <c r="JNQ541" s="17"/>
      <c r="JNR541" s="17"/>
      <c r="JNS541" s="17"/>
      <c r="JNT541" s="17"/>
      <c r="JNU541" s="17"/>
      <c r="JNV541" s="17"/>
      <c r="JNW541" s="17"/>
      <c r="JNX541" s="17"/>
      <c r="JNY541" s="17"/>
      <c r="JNZ541" s="17"/>
      <c r="JOA541" s="17"/>
      <c r="JOB541" s="17"/>
      <c r="JOC541" s="17"/>
      <c r="JOD541" s="17"/>
      <c r="JOE541" s="17"/>
      <c r="JOF541" s="17"/>
      <c r="JOG541" s="17"/>
      <c r="JOH541" s="17"/>
      <c r="JOI541" s="17"/>
      <c r="JOJ541" s="17"/>
      <c r="JOK541" s="17"/>
      <c r="JOL541" s="17"/>
      <c r="JOM541" s="17"/>
      <c r="JON541" s="17"/>
      <c r="JOO541" s="17"/>
      <c r="JOP541" s="17"/>
      <c r="JOQ541" s="17"/>
      <c r="JOR541" s="17"/>
      <c r="JOS541" s="17"/>
      <c r="JOT541" s="17"/>
      <c r="JOU541" s="17"/>
      <c r="JOV541" s="17"/>
      <c r="JOW541" s="17"/>
      <c r="JOX541" s="17"/>
      <c r="JOY541" s="17"/>
      <c r="JOZ541" s="17"/>
      <c r="JPA541" s="17"/>
      <c r="JPB541" s="17"/>
      <c r="JPC541" s="17"/>
      <c r="JPD541" s="17"/>
      <c r="JPE541" s="17"/>
      <c r="JPF541" s="17"/>
      <c r="JPG541" s="17"/>
      <c r="JPH541" s="17"/>
      <c r="JPI541" s="17"/>
      <c r="JPJ541" s="17"/>
      <c r="JPK541" s="17"/>
      <c r="JPL541" s="17"/>
      <c r="JPM541" s="17"/>
      <c r="JPN541" s="17"/>
      <c r="JPO541" s="17"/>
      <c r="JPP541" s="17"/>
      <c r="JPQ541" s="17"/>
      <c r="JPR541" s="17"/>
      <c r="JPS541" s="17"/>
      <c r="JPT541" s="17"/>
      <c r="JPU541" s="17"/>
      <c r="JPV541" s="17"/>
      <c r="JPW541" s="17"/>
      <c r="JPX541" s="17"/>
      <c r="JPY541" s="17"/>
      <c r="JPZ541" s="17"/>
      <c r="JQA541" s="17"/>
      <c r="JQB541" s="17"/>
      <c r="JQC541" s="17"/>
      <c r="JQD541" s="17"/>
      <c r="JQE541" s="17"/>
      <c r="JQF541" s="17"/>
      <c r="JQG541" s="17"/>
      <c r="JQH541" s="17"/>
      <c r="JQI541" s="17"/>
      <c r="JQJ541" s="17"/>
      <c r="JQK541" s="17"/>
      <c r="JQL541" s="17"/>
      <c r="JQM541" s="17"/>
      <c r="JQN541" s="17"/>
      <c r="JQO541" s="17"/>
      <c r="JQP541" s="17"/>
      <c r="JQQ541" s="17"/>
      <c r="JQR541" s="17"/>
      <c r="JQS541" s="17"/>
      <c r="JQT541" s="17"/>
      <c r="JQU541" s="17"/>
      <c r="JQV541" s="17"/>
      <c r="JQW541" s="17"/>
      <c r="JQX541" s="17"/>
      <c r="JQY541" s="17"/>
      <c r="JQZ541" s="17"/>
      <c r="JRA541" s="17"/>
      <c r="JRB541" s="17"/>
      <c r="JRC541" s="17"/>
      <c r="JRD541" s="17"/>
      <c r="JRE541" s="17"/>
      <c r="JRF541" s="17"/>
      <c r="JRG541" s="17"/>
      <c r="JRH541" s="17"/>
      <c r="JRI541" s="17"/>
      <c r="JRJ541" s="17"/>
      <c r="JRK541" s="17"/>
      <c r="JRL541" s="17"/>
      <c r="JRM541" s="17"/>
      <c r="JRN541" s="17"/>
      <c r="JRO541" s="17"/>
      <c r="JRP541" s="17"/>
      <c r="JRQ541" s="17"/>
      <c r="JRR541" s="17"/>
      <c r="JRS541" s="17"/>
      <c r="JRT541" s="17"/>
      <c r="JRU541" s="17"/>
      <c r="JRV541" s="17"/>
      <c r="JRW541" s="17"/>
      <c r="JRX541" s="17"/>
      <c r="JRY541" s="17"/>
      <c r="JRZ541" s="17"/>
      <c r="JSA541" s="17"/>
      <c r="JSB541" s="17"/>
      <c r="JSC541" s="17"/>
      <c r="JSD541" s="17"/>
      <c r="JSE541" s="17"/>
      <c r="JSF541" s="17"/>
      <c r="JSG541" s="17"/>
      <c r="JSH541" s="17"/>
      <c r="JSI541" s="17"/>
      <c r="JSJ541" s="17"/>
      <c r="JSK541" s="17"/>
      <c r="JSL541" s="17"/>
      <c r="JSM541" s="17"/>
      <c r="JSN541" s="17"/>
      <c r="JSO541" s="17"/>
      <c r="JSP541" s="17"/>
      <c r="JSQ541" s="17"/>
      <c r="JSR541" s="17"/>
      <c r="JSS541" s="17"/>
      <c r="JST541" s="17"/>
      <c r="JSU541" s="17"/>
      <c r="JSV541" s="17"/>
      <c r="JSW541" s="17"/>
      <c r="JSX541" s="17"/>
      <c r="JSY541" s="17"/>
      <c r="JSZ541" s="17"/>
      <c r="JTA541" s="17"/>
      <c r="JTB541" s="17"/>
      <c r="JTC541" s="17"/>
      <c r="JTD541" s="17"/>
      <c r="JTE541" s="17"/>
      <c r="JTF541" s="17"/>
      <c r="JTG541" s="17"/>
      <c r="JTH541" s="17"/>
      <c r="JTI541" s="17"/>
      <c r="JTJ541" s="17"/>
      <c r="JTK541" s="17"/>
      <c r="JTL541" s="17"/>
      <c r="JTM541" s="17"/>
      <c r="JTN541" s="17"/>
      <c r="JTO541" s="17"/>
      <c r="JTP541" s="17"/>
      <c r="JTQ541" s="17"/>
      <c r="JTR541" s="17"/>
      <c r="JTS541" s="17"/>
      <c r="JTT541" s="17"/>
      <c r="JTU541" s="17"/>
      <c r="JTV541" s="17"/>
      <c r="JTW541" s="17"/>
      <c r="JTX541" s="17"/>
      <c r="JTY541" s="17"/>
      <c r="JTZ541" s="17"/>
      <c r="JUA541" s="17"/>
      <c r="JUB541" s="17"/>
      <c r="JUC541" s="17"/>
      <c r="JUD541" s="17"/>
      <c r="JUE541" s="17"/>
      <c r="JUF541" s="17"/>
      <c r="JUG541" s="17"/>
      <c r="JUH541" s="17"/>
      <c r="JUI541" s="17"/>
      <c r="JUJ541" s="17"/>
      <c r="JUK541" s="17"/>
      <c r="JUL541" s="17"/>
      <c r="JUM541" s="17"/>
      <c r="JUN541" s="17"/>
      <c r="JUO541" s="17"/>
      <c r="JUP541" s="17"/>
      <c r="JUQ541" s="17"/>
      <c r="JUR541" s="17"/>
      <c r="JUS541" s="17"/>
      <c r="JUT541" s="17"/>
      <c r="JUU541" s="17"/>
      <c r="JUV541" s="17"/>
      <c r="JUW541" s="17"/>
      <c r="JUX541" s="17"/>
      <c r="JUY541" s="17"/>
      <c r="JUZ541" s="17"/>
      <c r="JVA541" s="17"/>
      <c r="JVB541" s="17"/>
      <c r="JVC541" s="17"/>
      <c r="JVD541" s="17"/>
      <c r="JVE541" s="17"/>
      <c r="JVF541" s="17"/>
      <c r="JVG541" s="17"/>
      <c r="JVH541" s="17"/>
      <c r="JVI541" s="17"/>
      <c r="JVJ541" s="17"/>
      <c r="JVK541" s="17"/>
      <c r="JVL541" s="17"/>
      <c r="JVM541" s="17"/>
      <c r="JVN541" s="17"/>
      <c r="JVO541" s="17"/>
      <c r="JVP541" s="17"/>
      <c r="JVQ541" s="17"/>
      <c r="JVR541" s="17"/>
      <c r="JVS541" s="17"/>
      <c r="JVT541" s="17"/>
      <c r="JVU541" s="17"/>
      <c r="JVV541" s="17"/>
      <c r="JVW541" s="17"/>
      <c r="JVX541" s="17"/>
      <c r="JVY541" s="17"/>
      <c r="JVZ541" s="17"/>
      <c r="JWA541" s="17"/>
      <c r="JWB541" s="17"/>
      <c r="JWC541" s="17"/>
      <c r="JWD541" s="17"/>
      <c r="JWE541" s="17"/>
      <c r="JWF541" s="17"/>
      <c r="JWG541" s="17"/>
      <c r="JWH541" s="17"/>
      <c r="JWI541" s="17"/>
      <c r="JWJ541" s="17"/>
      <c r="JWK541" s="17"/>
      <c r="JWL541" s="17"/>
      <c r="JWM541" s="17"/>
      <c r="JWN541" s="17"/>
      <c r="JWO541" s="17"/>
      <c r="JWP541" s="17"/>
      <c r="JWQ541" s="17"/>
      <c r="JWR541" s="17"/>
      <c r="JWS541" s="17"/>
      <c r="JWT541" s="17"/>
      <c r="JWU541" s="17"/>
      <c r="JWV541" s="17"/>
      <c r="JWW541" s="17"/>
      <c r="JWX541" s="17"/>
      <c r="JWY541" s="17"/>
      <c r="JWZ541" s="17"/>
      <c r="JXA541" s="17"/>
      <c r="JXB541" s="17"/>
      <c r="JXC541" s="17"/>
      <c r="JXD541" s="17"/>
      <c r="JXE541" s="17"/>
      <c r="JXF541" s="17"/>
      <c r="JXG541" s="17"/>
      <c r="JXH541" s="17"/>
      <c r="JXI541" s="17"/>
      <c r="JXJ541" s="17"/>
      <c r="JXK541" s="17"/>
      <c r="JXL541" s="17"/>
      <c r="JXM541" s="17"/>
      <c r="JXN541" s="17"/>
      <c r="JXO541" s="17"/>
      <c r="JXP541" s="17"/>
      <c r="JXQ541" s="17"/>
      <c r="JXR541" s="17"/>
      <c r="JXS541" s="17"/>
      <c r="JXT541" s="17"/>
      <c r="JXU541" s="17"/>
      <c r="JXV541" s="17"/>
      <c r="JXW541" s="17"/>
      <c r="JXX541" s="17"/>
      <c r="JXY541" s="17"/>
      <c r="JXZ541" s="17"/>
      <c r="JYA541" s="17"/>
      <c r="JYB541" s="17"/>
      <c r="JYC541" s="17"/>
      <c r="JYD541" s="17"/>
      <c r="JYE541" s="17"/>
      <c r="JYF541" s="17"/>
      <c r="JYG541" s="17"/>
      <c r="JYH541" s="17"/>
      <c r="JYI541" s="17"/>
      <c r="JYJ541" s="17"/>
      <c r="JYK541" s="17"/>
      <c r="JYL541" s="17"/>
      <c r="JYM541" s="17"/>
      <c r="JYN541" s="17"/>
      <c r="JYO541" s="17"/>
      <c r="JYP541" s="17"/>
      <c r="JYQ541" s="17"/>
      <c r="JYR541" s="17"/>
      <c r="JYS541" s="17"/>
      <c r="JYT541" s="17"/>
      <c r="JYU541" s="17"/>
      <c r="JYV541" s="17"/>
      <c r="JYW541" s="17"/>
      <c r="JYX541" s="17"/>
      <c r="JYY541" s="17"/>
      <c r="JYZ541" s="17"/>
      <c r="JZA541" s="17"/>
      <c r="JZB541" s="17"/>
      <c r="JZC541" s="17"/>
      <c r="JZD541" s="17"/>
      <c r="JZE541" s="17"/>
      <c r="JZF541" s="17"/>
      <c r="JZG541" s="17"/>
      <c r="JZH541" s="17"/>
      <c r="JZI541" s="17"/>
      <c r="JZJ541" s="17"/>
      <c r="JZK541" s="17"/>
      <c r="JZL541" s="17"/>
      <c r="JZM541" s="17"/>
      <c r="JZN541" s="17"/>
      <c r="JZO541" s="17"/>
      <c r="JZP541" s="17"/>
      <c r="JZQ541" s="17"/>
      <c r="JZR541" s="17"/>
      <c r="JZS541" s="17"/>
      <c r="JZT541" s="17"/>
      <c r="JZU541" s="17"/>
      <c r="JZV541" s="17"/>
      <c r="JZW541" s="17"/>
      <c r="JZX541" s="17"/>
      <c r="JZY541" s="17"/>
      <c r="JZZ541" s="17"/>
      <c r="KAA541" s="17"/>
      <c r="KAB541" s="17"/>
      <c r="KAC541" s="17"/>
      <c r="KAD541" s="17"/>
      <c r="KAE541" s="17"/>
      <c r="KAF541" s="17"/>
      <c r="KAG541" s="17"/>
      <c r="KAH541" s="17"/>
      <c r="KAI541" s="17"/>
      <c r="KAJ541" s="17"/>
      <c r="KAK541" s="17"/>
      <c r="KAL541" s="17"/>
      <c r="KAM541" s="17"/>
      <c r="KAN541" s="17"/>
      <c r="KAO541" s="17"/>
      <c r="KAP541" s="17"/>
      <c r="KAQ541" s="17"/>
      <c r="KAR541" s="17"/>
      <c r="KAS541" s="17"/>
      <c r="KAT541" s="17"/>
      <c r="KAU541" s="17"/>
      <c r="KAV541" s="17"/>
      <c r="KAW541" s="17"/>
      <c r="KAX541" s="17"/>
      <c r="KAY541" s="17"/>
      <c r="KAZ541" s="17"/>
      <c r="KBA541" s="17"/>
      <c r="KBB541" s="17"/>
      <c r="KBC541" s="17"/>
      <c r="KBD541" s="17"/>
      <c r="KBE541" s="17"/>
      <c r="KBF541" s="17"/>
      <c r="KBG541" s="17"/>
      <c r="KBH541" s="17"/>
      <c r="KBI541" s="17"/>
      <c r="KBJ541" s="17"/>
      <c r="KBK541" s="17"/>
      <c r="KBL541" s="17"/>
      <c r="KBM541" s="17"/>
      <c r="KBN541" s="17"/>
      <c r="KBO541" s="17"/>
      <c r="KBP541" s="17"/>
      <c r="KBQ541" s="17"/>
      <c r="KBR541" s="17"/>
      <c r="KBS541" s="17"/>
      <c r="KBT541" s="17"/>
      <c r="KBU541" s="17"/>
      <c r="KBV541" s="17"/>
      <c r="KBW541" s="17"/>
      <c r="KBX541" s="17"/>
      <c r="KBY541" s="17"/>
      <c r="KBZ541" s="17"/>
      <c r="KCA541" s="17"/>
      <c r="KCB541" s="17"/>
      <c r="KCC541" s="17"/>
      <c r="KCD541" s="17"/>
      <c r="KCE541" s="17"/>
      <c r="KCF541" s="17"/>
      <c r="KCG541" s="17"/>
      <c r="KCH541" s="17"/>
      <c r="KCI541" s="17"/>
      <c r="KCJ541" s="17"/>
      <c r="KCK541" s="17"/>
      <c r="KCL541" s="17"/>
      <c r="KCM541" s="17"/>
      <c r="KCN541" s="17"/>
      <c r="KCO541" s="17"/>
      <c r="KCP541" s="17"/>
      <c r="KCQ541" s="17"/>
      <c r="KCR541" s="17"/>
      <c r="KCS541" s="17"/>
      <c r="KCT541" s="17"/>
      <c r="KCU541" s="17"/>
      <c r="KCV541" s="17"/>
      <c r="KCW541" s="17"/>
      <c r="KCX541" s="17"/>
      <c r="KCY541" s="17"/>
      <c r="KCZ541" s="17"/>
      <c r="KDA541" s="17"/>
      <c r="KDB541" s="17"/>
      <c r="KDC541" s="17"/>
      <c r="KDD541" s="17"/>
      <c r="KDE541" s="17"/>
      <c r="KDF541" s="17"/>
      <c r="KDG541" s="17"/>
      <c r="KDH541" s="17"/>
      <c r="KDI541" s="17"/>
      <c r="KDJ541" s="17"/>
      <c r="KDK541" s="17"/>
      <c r="KDL541" s="17"/>
      <c r="KDM541" s="17"/>
      <c r="KDN541" s="17"/>
      <c r="KDO541" s="17"/>
      <c r="KDP541" s="17"/>
      <c r="KDQ541" s="17"/>
      <c r="KDR541" s="17"/>
      <c r="KDS541" s="17"/>
      <c r="KDT541" s="17"/>
      <c r="KDU541" s="17"/>
      <c r="KDV541" s="17"/>
      <c r="KDW541" s="17"/>
      <c r="KDX541" s="17"/>
      <c r="KDY541" s="17"/>
      <c r="KDZ541" s="17"/>
      <c r="KEA541" s="17"/>
      <c r="KEB541" s="17"/>
      <c r="KEC541" s="17"/>
      <c r="KED541" s="17"/>
      <c r="KEE541" s="17"/>
      <c r="KEF541" s="17"/>
      <c r="KEG541" s="17"/>
      <c r="KEH541" s="17"/>
      <c r="KEI541" s="17"/>
      <c r="KEJ541" s="17"/>
      <c r="KEK541" s="17"/>
      <c r="KEL541" s="17"/>
      <c r="KEM541" s="17"/>
      <c r="KEN541" s="17"/>
      <c r="KEO541" s="17"/>
      <c r="KEP541" s="17"/>
      <c r="KEQ541" s="17"/>
      <c r="KER541" s="17"/>
      <c r="KES541" s="17"/>
      <c r="KET541" s="17"/>
      <c r="KEU541" s="17"/>
      <c r="KEV541" s="17"/>
      <c r="KEW541" s="17"/>
      <c r="KEX541" s="17"/>
      <c r="KEY541" s="17"/>
      <c r="KEZ541" s="17"/>
      <c r="KFA541" s="17"/>
      <c r="KFB541" s="17"/>
      <c r="KFC541" s="17"/>
      <c r="KFD541" s="17"/>
      <c r="KFE541" s="17"/>
      <c r="KFF541" s="17"/>
      <c r="KFG541" s="17"/>
      <c r="KFH541" s="17"/>
      <c r="KFI541" s="17"/>
      <c r="KFJ541" s="17"/>
      <c r="KFK541" s="17"/>
      <c r="KFL541" s="17"/>
      <c r="KFM541" s="17"/>
      <c r="KFN541" s="17"/>
      <c r="KFO541" s="17"/>
      <c r="KFP541" s="17"/>
      <c r="KFQ541" s="17"/>
      <c r="KFR541" s="17"/>
      <c r="KFS541" s="17"/>
      <c r="KFT541" s="17"/>
      <c r="KFU541" s="17"/>
      <c r="KFV541" s="17"/>
      <c r="KFW541" s="17"/>
      <c r="KFX541" s="17"/>
      <c r="KFY541" s="17"/>
      <c r="KFZ541" s="17"/>
      <c r="KGA541" s="17"/>
      <c r="KGB541" s="17"/>
      <c r="KGC541" s="17"/>
      <c r="KGD541" s="17"/>
      <c r="KGE541" s="17"/>
      <c r="KGF541" s="17"/>
      <c r="KGG541" s="17"/>
      <c r="KGH541" s="17"/>
      <c r="KGI541" s="17"/>
      <c r="KGJ541" s="17"/>
      <c r="KGK541" s="17"/>
      <c r="KGL541" s="17"/>
      <c r="KGM541" s="17"/>
      <c r="KGN541" s="17"/>
      <c r="KGO541" s="17"/>
      <c r="KGP541" s="17"/>
      <c r="KGQ541" s="17"/>
      <c r="KGR541" s="17"/>
      <c r="KGS541" s="17"/>
      <c r="KGT541" s="17"/>
      <c r="KGU541" s="17"/>
      <c r="KGV541" s="17"/>
      <c r="KGW541" s="17"/>
      <c r="KGX541" s="17"/>
      <c r="KGY541" s="17"/>
      <c r="KGZ541" s="17"/>
      <c r="KHA541" s="17"/>
      <c r="KHB541" s="17"/>
      <c r="KHC541" s="17"/>
      <c r="KHD541" s="17"/>
      <c r="KHE541" s="17"/>
      <c r="KHF541" s="17"/>
      <c r="KHG541" s="17"/>
      <c r="KHH541" s="17"/>
      <c r="KHI541" s="17"/>
      <c r="KHJ541" s="17"/>
      <c r="KHK541" s="17"/>
      <c r="KHL541" s="17"/>
      <c r="KHM541" s="17"/>
      <c r="KHN541" s="17"/>
      <c r="KHO541" s="17"/>
      <c r="KHP541" s="17"/>
      <c r="KHQ541" s="17"/>
      <c r="KHR541" s="17"/>
      <c r="KHS541" s="17"/>
      <c r="KHT541" s="17"/>
      <c r="KHU541" s="17"/>
      <c r="KHV541" s="17"/>
      <c r="KHW541" s="17"/>
      <c r="KHX541" s="17"/>
      <c r="KHY541" s="17"/>
      <c r="KHZ541" s="17"/>
      <c r="KIA541" s="17"/>
      <c r="KIB541" s="17"/>
      <c r="KIC541" s="17"/>
      <c r="KID541" s="17"/>
      <c r="KIE541" s="17"/>
      <c r="KIF541" s="17"/>
      <c r="KIG541" s="17"/>
      <c r="KIH541" s="17"/>
      <c r="KII541" s="17"/>
      <c r="KIJ541" s="17"/>
      <c r="KIK541" s="17"/>
      <c r="KIL541" s="17"/>
      <c r="KIM541" s="17"/>
      <c r="KIN541" s="17"/>
      <c r="KIO541" s="17"/>
      <c r="KIP541" s="17"/>
      <c r="KIQ541" s="17"/>
      <c r="KIR541" s="17"/>
      <c r="KIS541" s="17"/>
      <c r="KIT541" s="17"/>
      <c r="KIU541" s="17"/>
      <c r="KIV541" s="17"/>
      <c r="KIW541" s="17"/>
      <c r="KIX541" s="17"/>
      <c r="KIY541" s="17"/>
      <c r="KIZ541" s="17"/>
      <c r="KJA541" s="17"/>
      <c r="KJB541" s="17"/>
      <c r="KJC541" s="17"/>
      <c r="KJD541" s="17"/>
      <c r="KJE541" s="17"/>
      <c r="KJF541" s="17"/>
      <c r="KJG541" s="17"/>
      <c r="KJH541" s="17"/>
      <c r="KJI541" s="17"/>
      <c r="KJJ541" s="17"/>
      <c r="KJK541" s="17"/>
      <c r="KJL541" s="17"/>
      <c r="KJM541" s="17"/>
      <c r="KJN541" s="17"/>
      <c r="KJO541" s="17"/>
      <c r="KJP541" s="17"/>
      <c r="KJQ541" s="17"/>
      <c r="KJR541" s="17"/>
      <c r="KJS541" s="17"/>
      <c r="KJT541" s="17"/>
      <c r="KJU541" s="17"/>
      <c r="KJV541" s="17"/>
      <c r="KJW541" s="17"/>
      <c r="KJX541" s="17"/>
      <c r="KJY541" s="17"/>
      <c r="KJZ541" s="17"/>
      <c r="KKA541" s="17"/>
      <c r="KKB541" s="17"/>
      <c r="KKC541" s="17"/>
      <c r="KKD541" s="17"/>
      <c r="KKE541" s="17"/>
      <c r="KKF541" s="17"/>
      <c r="KKG541" s="17"/>
      <c r="KKH541" s="17"/>
      <c r="KKI541" s="17"/>
      <c r="KKJ541" s="17"/>
      <c r="KKK541" s="17"/>
      <c r="KKL541" s="17"/>
      <c r="KKM541" s="17"/>
      <c r="KKN541" s="17"/>
      <c r="KKO541" s="17"/>
      <c r="KKP541" s="17"/>
      <c r="KKQ541" s="17"/>
      <c r="KKR541" s="17"/>
      <c r="KKS541" s="17"/>
      <c r="KKT541" s="17"/>
      <c r="KKU541" s="17"/>
      <c r="KKV541" s="17"/>
      <c r="KKW541" s="17"/>
      <c r="KKX541" s="17"/>
      <c r="KKY541" s="17"/>
      <c r="KKZ541" s="17"/>
      <c r="KLA541" s="17"/>
      <c r="KLB541" s="17"/>
      <c r="KLC541" s="17"/>
      <c r="KLD541" s="17"/>
      <c r="KLE541" s="17"/>
      <c r="KLF541" s="17"/>
      <c r="KLG541" s="17"/>
      <c r="KLH541" s="17"/>
      <c r="KLI541" s="17"/>
      <c r="KLJ541" s="17"/>
      <c r="KLK541" s="17"/>
      <c r="KLL541" s="17"/>
      <c r="KLM541" s="17"/>
      <c r="KLN541" s="17"/>
      <c r="KLO541" s="17"/>
      <c r="KLP541" s="17"/>
      <c r="KLQ541" s="17"/>
      <c r="KLR541" s="17"/>
      <c r="KLS541" s="17"/>
      <c r="KLT541" s="17"/>
      <c r="KLU541" s="17"/>
      <c r="KLV541" s="17"/>
      <c r="KLW541" s="17"/>
      <c r="KLX541" s="17"/>
      <c r="KLY541" s="17"/>
      <c r="KLZ541" s="17"/>
      <c r="KMA541" s="17"/>
      <c r="KMB541" s="17"/>
      <c r="KMC541" s="17"/>
      <c r="KMD541" s="17"/>
      <c r="KME541" s="17"/>
      <c r="KMF541" s="17"/>
      <c r="KMG541" s="17"/>
      <c r="KMH541" s="17"/>
      <c r="KMI541" s="17"/>
      <c r="KMJ541" s="17"/>
      <c r="KMK541" s="17"/>
      <c r="KML541" s="17"/>
      <c r="KMM541" s="17"/>
      <c r="KMN541" s="17"/>
      <c r="KMO541" s="17"/>
      <c r="KMP541" s="17"/>
      <c r="KMQ541" s="17"/>
      <c r="KMR541" s="17"/>
      <c r="KMS541" s="17"/>
      <c r="KMT541" s="17"/>
      <c r="KMU541" s="17"/>
      <c r="KMV541" s="17"/>
      <c r="KMW541" s="17"/>
      <c r="KMX541" s="17"/>
      <c r="KMY541" s="17"/>
      <c r="KMZ541" s="17"/>
      <c r="KNA541" s="17"/>
      <c r="KNB541" s="17"/>
      <c r="KNC541" s="17"/>
      <c r="KND541" s="17"/>
      <c r="KNE541" s="17"/>
      <c r="KNF541" s="17"/>
      <c r="KNG541" s="17"/>
      <c r="KNH541" s="17"/>
      <c r="KNI541" s="17"/>
      <c r="KNJ541" s="17"/>
      <c r="KNK541" s="17"/>
      <c r="KNL541" s="17"/>
      <c r="KNM541" s="17"/>
      <c r="KNN541" s="17"/>
      <c r="KNO541" s="17"/>
      <c r="KNP541" s="17"/>
      <c r="KNQ541" s="17"/>
      <c r="KNR541" s="17"/>
      <c r="KNS541" s="17"/>
      <c r="KNT541" s="17"/>
      <c r="KNU541" s="17"/>
      <c r="KNV541" s="17"/>
      <c r="KNW541" s="17"/>
      <c r="KNX541" s="17"/>
      <c r="KNY541" s="17"/>
      <c r="KNZ541" s="17"/>
      <c r="KOA541" s="17"/>
      <c r="KOB541" s="17"/>
      <c r="KOC541" s="17"/>
      <c r="KOD541" s="17"/>
      <c r="KOE541" s="17"/>
      <c r="KOF541" s="17"/>
      <c r="KOG541" s="17"/>
      <c r="KOH541" s="17"/>
      <c r="KOI541" s="17"/>
      <c r="KOJ541" s="17"/>
      <c r="KOK541" s="17"/>
      <c r="KOL541" s="17"/>
      <c r="KOM541" s="17"/>
      <c r="KON541" s="17"/>
      <c r="KOO541" s="17"/>
      <c r="KOP541" s="17"/>
      <c r="KOQ541" s="17"/>
      <c r="KOR541" s="17"/>
      <c r="KOS541" s="17"/>
      <c r="KOT541" s="17"/>
      <c r="KOU541" s="17"/>
      <c r="KOV541" s="17"/>
      <c r="KOW541" s="17"/>
      <c r="KOX541" s="17"/>
      <c r="KOY541" s="17"/>
      <c r="KOZ541" s="17"/>
      <c r="KPA541" s="17"/>
      <c r="KPB541" s="17"/>
      <c r="KPC541" s="17"/>
      <c r="KPD541" s="17"/>
      <c r="KPE541" s="17"/>
      <c r="KPF541" s="17"/>
      <c r="KPG541" s="17"/>
      <c r="KPH541" s="17"/>
      <c r="KPI541" s="17"/>
      <c r="KPJ541" s="17"/>
      <c r="KPK541" s="17"/>
      <c r="KPL541" s="17"/>
      <c r="KPM541" s="17"/>
      <c r="KPN541" s="17"/>
      <c r="KPO541" s="17"/>
      <c r="KPP541" s="17"/>
      <c r="KPQ541" s="17"/>
      <c r="KPR541" s="17"/>
      <c r="KPS541" s="17"/>
      <c r="KPT541" s="17"/>
      <c r="KPU541" s="17"/>
      <c r="KPV541" s="17"/>
      <c r="KPW541" s="17"/>
      <c r="KPX541" s="17"/>
      <c r="KPY541" s="17"/>
      <c r="KPZ541" s="17"/>
      <c r="KQA541" s="17"/>
      <c r="KQB541" s="17"/>
      <c r="KQC541" s="17"/>
      <c r="KQD541" s="17"/>
      <c r="KQE541" s="17"/>
      <c r="KQF541" s="17"/>
      <c r="KQG541" s="17"/>
      <c r="KQH541" s="17"/>
      <c r="KQI541" s="17"/>
      <c r="KQJ541" s="17"/>
      <c r="KQK541" s="17"/>
      <c r="KQL541" s="17"/>
      <c r="KQM541" s="17"/>
      <c r="KQN541" s="17"/>
      <c r="KQO541" s="17"/>
      <c r="KQP541" s="17"/>
      <c r="KQQ541" s="17"/>
      <c r="KQR541" s="17"/>
      <c r="KQS541" s="17"/>
      <c r="KQT541" s="17"/>
      <c r="KQU541" s="17"/>
      <c r="KQV541" s="17"/>
      <c r="KQW541" s="17"/>
      <c r="KQX541" s="17"/>
      <c r="KQY541" s="17"/>
      <c r="KQZ541" s="17"/>
      <c r="KRA541" s="17"/>
      <c r="KRB541" s="17"/>
      <c r="KRC541" s="17"/>
      <c r="KRD541" s="17"/>
      <c r="KRE541" s="17"/>
      <c r="KRF541" s="17"/>
      <c r="KRG541" s="17"/>
      <c r="KRH541" s="17"/>
      <c r="KRI541" s="17"/>
      <c r="KRJ541" s="17"/>
      <c r="KRK541" s="17"/>
      <c r="KRL541" s="17"/>
      <c r="KRM541" s="17"/>
      <c r="KRN541" s="17"/>
      <c r="KRO541" s="17"/>
      <c r="KRP541" s="17"/>
      <c r="KRQ541" s="17"/>
      <c r="KRR541" s="17"/>
      <c r="KRS541" s="17"/>
      <c r="KRT541" s="17"/>
      <c r="KRU541" s="17"/>
      <c r="KRV541" s="17"/>
      <c r="KRW541" s="17"/>
      <c r="KRX541" s="17"/>
      <c r="KRY541" s="17"/>
      <c r="KRZ541" s="17"/>
      <c r="KSA541" s="17"/>
      <c r="KSB541" s="17"/>
      <c r="KSC541" s="17"/>
      <c r="KSD541" s="17"/>
      <c r="KSE541" s="17"/>
      <c r="KSF541" s="17"/>
      <c r="KSG541" s="17"/>
      <c r="KSH541" s="17"/>
      <c r="KSI541" s="17"/>
      <c r="KSJ541" s="17"/>
      <c r="KSK541" s="17"/>
      <c r="KSL541" s="17"/>
      <c r="KSM541" s="17"/>
      <c r="KSN541" s="17"/>
      <c r="KSO541" s="17"/>
      <c r="KSP541" s="17"/>
      <c r="KSQ541" s="17"/>
      <c r="KSR541" s="17"/>
      <c r="KSS541" s="17"/>
      <c r="KST541" s="17"/>
      <c r="KSU541" s="17"/>
      <c r="KSV541" s="17"/>
      <c r="KSW541" s="17"/>
      <c r="KSX541" s="17"/>
      <c r="KSY541" s="17"/>
      <c r="KSZ541" s="17"/>
      <c r="KTA541" s="17"/>
      <c r="KTB541" s="17"/>
      <c r="KTC541" s="17"/>
      <c r="KTD541" s="17"/>
      <c r="KTE541" s="17"/>
      <c r="KTF541" s="17"/>
      <c r="KTG541" s="17"/>
      <c r="KTH541" s="17"/>
      <c r="KTI541" s="17"/>
      <c r="KTJ541" s="17"/>
      <c r="KTK541" s="17"/>
      <c r="KTL541" s="17"/>
      <c r="KTM541" s="17"/>
      <c r="KTN541" s="17"/>
      <c r="KTO541" s="17"/>
      <c r="KTP541" s="17"/>
      <c r="KTQ541" s="17"/>
      <c r="KTR541" s="17"/>
      <c r="KTS541" s="17"/>
      <c r="KTT541" s="17"/>
      <c r="KTU541" s="17"/>
      <c r="KTV541" s="17"/>
      <c r="KTW541" s="17"/>
      <c r="KTX541" s="17"/>
      <c r="KTY541" s="17"/>
      <c r="KTZ541" s="17"/>
      <c r="KUA541" s="17"/>
      <c r="KUB541" s="17"/>
      <c r="KUC541" s="17"/>
      <c r="KUD541" s="17"/>
      <c r="KUE541" s="17"/>
      <c r="KUF541" s="17"/>
      <c r="KUG541" s="17"/>
      <c r="KUH541" s="17"/>
      <c r="KUI541" s="17"/>
      <c r="KUJ541" s="17"/>
      <c r="KUK541" s="17"/>
      <c r="KUL541" s="17"/>
      <c r="KUM541" s="17"/>
      <c r="KUN541" s="17"/>
      <c r="KUO541" s="17"/>
      <c r="KUP541" s="17"/>
      <c r="KUQ541" s="17"/>
      <c r="KUR541" s="17"/>
      <c r="KUS541" s="17"/>
      <c r="KUT541" s="17"/>
      <c r="KUU541" s="17"/>
      <c r="KUV541" s="17"/>
      <c r="KUW541" s="17"/>
      <c r="KUX541" s="17"/>
      <c r="KUY541" s="17"/>
      <c r="KUZ541" s="17"/>
      <c r="KVA541" s="17"/>
      <c r="KVB541" s="17"/>
      <c r="KVC541" s="17"/>
      <c r="KVD541" s="17"/>
      <c r="KVE541" s="17"/>
      <c r="KVF541" s="17"/>
      <c r="KVG541" s="17"/>
      <c r="KVH541" s="17"/>
      <c r="KVI541" s="17"/>
      <c r="KVJ541" s="17"/>
      <c r="KVK541" s="17"/>
      <c r="KVL541" s="17"/>
      <c r="KVM541" s="17"/>
      <c r="KVN541" s="17"/>
      <c r="KVO541" s="17"/>
      <c r="KVP541" s="17"/>
      <c r="KVQ541" s="17"/>
      <c r="KVR541" s="17"/>
      <c r="KVS541" s="17"/>
      <c r="KVT541" s="17"/>
      <c r="KVU541" s="17"/>
      <c r="KVV541" s="17"/>
      <c r="KVW541" s="17"/>
      <c r="KVX541" s="17"/>
      <c r="KVY541" s="17"/>
      <c r="KVZ541" s="17"/>
      <c r="KWA541" s="17"/>
      <c r="KWB541" s="17"/>
      <c r="KWC541" s="17"/>
      <c r="KWD541" s="17"/>
      <c r="KWE541" s="17"/>
      <c r="KWF541" s="17"/>
      <c r="KWG541" s="17"/>
      <c r="KWH541" s="17"/>
      <c r="KWI541" s="17"/>
      <c r="KWJ541" s="17"/>
      <c r="KWK541" s="17"/>
      <c r="KWL541" s="17"/>
      <c r="KWM541" s="17"/>
      <c r="KWN541" s="17"/>
      <c r="KWO541" s="17"/>
      <c r="KWP541" s="17"/>
      <c r="KWQ541" s="17"/>
      <c r="KWR541" s="17"/>
      <c r="KWS541" s="17"/>
      <c r="KWT541" s="17"/>
      <c r="KWU541" s="17"/>
      <c r="KWV541" s="17"/>
      <c r="KWW541" s="17"/>
      <c r="KWX541" s="17"/>
      <c r="KWY541" s="17"/>
      <c r="KWZ541" s="17"/>
      <c r="KXA541" s="17"/>
      <c r="KXB541" s="17"/>
      <c r="KXC541" s="17"/>
      <c r="KXD541" s="17"/>
      <c r="KXE541" s="17"/>
      <c r="KXF541" s="17"/>
      <c r="KXG541" s="17"/>
      <c r="KXH541" s="17"/>
      <c r="KXI541" s="17"/>
      <c r="KXJ541" s="17"/>
      <c r="KXK541" s="17"/>
      <c r="KXL541" s="17"/>
      <c r="KXM541" s="17"/>
      <c r="KXN541" s="17"/>
      <c r="KXO541" s="17"/>
      <c r="KXP541" s="17"/>
      <c r="KXQ541" s="17"/>
      <c r="KXR541" s="17"/>
      <c r="KXS541" s="17"/>
      <c r="KXT541" s="17"/>
      <c r="KXU541" s="17"/>
      <c r="KXV541" s="17"/>
      <c r="KXW541" s="17"/>
      <c r="KXX541" s="17"/>
      <c r="KXY541" s="17"/>
      <c r="KXZ541" s="17"/>
      <c r="KYA541" s="17"/>
      <c r="KYB541" s="17"/>
      <c r="KYC541" s="17"/>
      <c r="KYD541" s="17"/>
      <c r="KYE541" s="17"/>
      <c r="KYF541" s="17"/>
      <c r="KYG541" s="17"/>
      <c r="KYH541" s="17"/>
      <c r="KYI541" s="17"/>
      <c r="KYJ541" s="17"/>
      <c r="KYK541" s="17"/>
      <c r="KYL541" s="17"/>
      <c r="KYM541" s="17"/>
      <c r="KYN541" s="17"/>
      <c r="KYO541" s="17"/>
      <c r="KYP541" s="17"/>
      <c r="KYQ541" s="17"/>
      <c r="KYR541" s="17"/>
      <c r="KYS541" s="17"/>
      <c r="KYT541" s="17"/>
      <c r="KYU541" s="17"/>
      <c r="KYV541" s="17"/>
      <c r="KYW541" s="17"/>
      <c r="KYX541" s="17"/>
      <c r="KYY541" s="17"/>
      <c r="KYZ541" s="17"/>
      <c r="KZA541" s="17"/>
      <c r="KZB541" s="17"/>
      <c r="KZC541" s="17"/>
      <c r="KZD541" s="17"/>
      <c r="KZE541" s="17"/>
      <c r="KZF541" s="17"/>
      <c r="KZG541" s="17"/>
      <c r="KZH541" s="17"/>
      <c r="KZI541" s="17"/>
      <c r="KZJ541" s="17"/>
      <c r="KZK541" s="17"/>
      <c r="KZL541" s="17"/>
      <c r="KZM541" s="17"/>
      <c r="KZN541" s="17"/>
      <c r="KZO541" s="17"/>
      <c r="KZP541" s="17"/>
      <c r="KZQ541" s="17"/>
      <c r="KZR541" s="17"/>
      <c r="KZS541" s="17"/>
      <c r="KZT541" s="17"/>
      <c r="KZU541" s="17"/>
      <c r="KZV541" s="17"/>
      <c r="KZW541" s="17"/>
      <c r="KZX541" s="17"/>
      <c r="KZY541" s="17"/>
      <c r="KZZ541" s="17"/>
      <c r="LAA541" s="17"/>
      <c r="LAB541" s="17"/>
      <c r="LAC541" s="17"/>
      <c r="LAD541" s="17"/>
      <c r="LAE541" s="17"/>
      <c r="LAF541" s="17"/>
      <c r="LAG541" s="17"/>
      <c r="LAH541" s="17"/>
      <c r="LAI541" s="17"/>
      <c r="LAJ541" s="17"/>
      <c r="LAK541" s="17"/>
      <c r="LAL541" s="17"/>
      <c r="LAM541" s="17"/>
      <c r="LAN541" s="17"/>
      <c r="LAO541" s="17"/>
      <c r="LAP541" s="17"/>
      <c r="LAQ541" s="17"/>
      <c r="LAR541" s="17"/>
      <c r="LAS541" s="17"/>
      <c r="LAT541" s="17"/>
      <c r="LAU541" s="17"/>
      <c r="LAV541" s="17"/>
      <c r="LAW541" s="17"/>
      <c r="LAX541" s="17"/>
      <c r="LAY541" s="17"/>
      <c r="LAZ541" s="17"/>
      <c r="LBA541" s="17"/>
      <c r="LBB541" s="17"/>
      <c r="LBC541" s="17"/>
      <c r="LBD541" s="17"/>
      <c r="LBE541" s="17"/>
      <c r="LBF541" s="17"/>
      <c r="LBG541" s="17"/>
      <c r="LBH541" s="17"/>
      <c r="LBI541" s="17"/>
      <c r="LBJ541" s="17"/>
      <c r="LBK541" s="17"/>
      <c r="LBL541" s="17"/>
      <c r="LBM541" s="17"/>
      <c r="LBN541" s="17"/>
      <c r="LBO541" s="17"/>
      <c r="LBP541" s="17"/>
      <c r="LBQ541" s="17"/>
      <c r="LBR541" s="17"/>
      <c r="LBS541" s="17"/>
      <c r="LBT541" s="17"/>
      <c r="LBU541" s="17"/>
      <c r="LBV541" s="17"/>
      <c r="LBW541" s="17"/>
      <c r="LBX541" s="17"/>
      <c r="LBY541" s="17"/>
      <c r="LBZ541" s="17"/>
      <c r="LCA541" s="17"/>
      <c r="LCB541" s="17"/>
      <c r="LCC541" s="17"/>
      <c r="LCD541" s="17"/>
      <c r="LCE541" s="17"/>
      <c r="LCF541" s="17"/>
      <c r="LCG541" s="17"/>
      <c r="LCH541" s="17"/>
      <c r="LCI541" s="17"/>
      <c r="LCJ541" s="17"/>
      <c r="LCK541" s="17"/>
      <c r="LCL541" s="17"/>
      <c r="LCM541" s="17"/>
      <c r="LCN541" s="17"/>
      <c r="LCO541" s="17"/>
      <c r="LCP541" s="17"/>
      <c r="LCQ541" s="17"/>
      <c r="LCR541" s="17"/>
      <c r="LCS541" s="17"/>
      <c r="LCT541" s="17"/>
      <c r="LCU541" s="17"/>
      <c r="LCV541" s="17"/>
      <c r="LCW541" s="17"/>
      <c r="LCX541" s="17"/>
      <c r="LCY541" s="17"/>
      <c r="LCZ541" s="17"/>
      <c r="LDA541" s="17"/>
      <c r="LDB541" s="17"/>
      <c r="LDC541" s="17"/>
      <c r="LDD541" s="17"/>
      <c r="LDE541" s="17"/>
      <c r="LDF541" s="17"/>
      <c r="LDG541" s="17"/>
      <c r="LDH541" s="17"/>
      <c r="LDI541" s="17"/>
      <c r="LDJ541" s="17"/>
      <c r="LDK541" s="17"/>
      <c r="LDL541" s="17"/>
      <c r="LDM541" s="17"/>
      <c r="LDN541" s="17"/>
      <c r="LDO541" s="17"/>
      <c r="LDP541" s="17"/>
      <c r="LDQ541" s="17"/>
      <c r="LDR541" s="17"/>
      <c r="LDS541" s="17"/>
      <c r="LDT541" s="17"/>
      <c r="LDU541" s="17"/>
      <c r="LDV541" s="17"/>
      <c r="LDW541" s="17"/>
      <c r="LDX541" s="17"/>
      <c r="LDY541" s="17"/>
      <c r="LDZ541" s="17"/>
      <c r="LEA541" s="17"/>
      <c r="LEB541" s="17"/>
      <c r="LEC541" s="17"/>
      <c r="LED541" s="17"/>
      <c r="LEE541" s="17"/>
      <c r="LEF541" s="17"/>
      <c r="LEG541" s="17"/>
      <c r="LEH541" s="17"/>
      <c r="LEI541" s="17"/>
      <c r="LEJ541" s="17"/>
      <c r="LEK541" s="17"/>
      <c r="LEL541" s="17"/>
      <c r="LEM541" s="17"/>
      <c r="LEN541" s="17"/>
      <c r="LEO541" s="17"/>
      <c r="LEP541" s="17"/>
      <c r="LEQ541" s="17"/>
      <c r="LER541" s="17"/>
      <c r="LES541" s="17"/>
      <c r="LET541" s="17"/>
      <c r="LEU541" s="17"/>
      <c r="LEV541" s="17"/>
      <c r="LEW541" s="17"/>
      <c r="LEX541" s="17"/>
      <c r="LEY541" s="17"/>
      <c r="LEZ541" s="17"/>
      <c r="LFA541" s="17"/>
      <c r="LFB541" s="17"/>
      <c r="LFC541" s="17"/>
      <c r="LFD541" s="17"/>
      <c r="LFE541" s="17"/>
      <c r="LFF541" s="17"/>
      <c r="LFG541" s="17"/>
      <c r="LFH541" s="17"/>
      <c r="LFI541" s="17"/>
      <c r="LFJ541" s="17"/>
      <c r="LFK541" s="17"/>
      <c r="LFL541" s="17"/>
      <c r="LFM541" s="17"/>
      <c r="LFN541" s="17"/>
      <c r="LFO541" s="17"/>
      <c r="LFP541" s="17"/>
      <c r="LFQ541" s="17"/>
      <c r="LFR541" s="17"/>
      <c r="LFS541" s="17"/>
      <c r="LFT541" s="17"/>
      <c r="LFU541" s="17"/>
      <c r="LFV541" s="17"/>
      <c r="LFW541" s="17"/>
      <c r="LFX541" s="17"/>
      <c r="LFY541" s="17"/>
      <c r="LFZ541" s="17"/>
      <c r="LGA541" s="17"/>
      <c r="LGB541" s="17"/>
      <c r="LGC541" s="17"/>
      <c r="LGD541" s="17"/>
      <c r="LGE541" s="17"/>
      <c r="LGF541" s="17"/>
      <c r="LGG541" s="17"/>
      <c r="LGH541" s="17"/>
      <c r="LGI541" s="17"/>
      <c r="LGJ541" s="17"/>
      <c r="LGK541" s="17"/>
      <c r="LGL541" s="17"/>
      <c r="LGM541" s="17"/>
      <c r="LGN541" s="17"/>
      <c r="LGO541" s="17"/>
      <c r="LGP541" s="17"/>
      <c r="LGQ541" s="17"/>
      <c r="LGR541" s="17"/>
      <c r="LGS541" s="17"/>
      <c r="LGT541" s="17"/>
      <c r="LGU541" s="17"/>
      <c r="LGV541" s="17"/>
      <c r="LGW541" s="17"/>
      <c r="LGX541" s="17"/>
      <c r="LGY541" s="17"/>
      <c r="LGZ541" s="17"/>
      <c r="LHA541" s="17"/>
      <c r="LHB541" s="17"/>
      <c r="LHC541" s="17"/>
      <c r="LHD541" s="17"/>
      <c r="LHE541" s="17"/>
      <c r="LHF541" s="17"/>
      <c r="LHG541" s="17"/>
      <c r="LHH541" s="17"/>
      <c r="LHI541" s="17"/>
      <c r="LHJ541" s="17"/>
      <c r="LHK541" s="17"/>
      <c r="LHL541" s="17"/>
      <c r="LHM541" s="17"/>
      <c r="LHN541" s="17"/>
      <c r="LHO541" s="17"/>
      <c r="LHP541" s="17"/>
      <c r="LHQ541" s="17"/>
      <c r="LHR541" s="17"/>
      <c r="LHS541" s="17"/>
      <c r="LHT541" s="17"/>
      <c r="LHU541" s="17"/>
      <c r="LHV541" s="17"/>
      <c r="LHW541" s="17"/>
      <c r="LHX541" s="17"/>
      <c r="LHY541" s="17"/>
      <c r="LHZ541" s="17"/>
      <c r="LIA541" s="17"/>
      <c r="LIB541" s="17"/>
      <c r="LIC541" s="17"/>
      <c r="LID541" s="17"/>
      <c r="LIE541" s="17"/>
      <c r="LIF541" s="17"/>
      <c r="LIG541" s="17"/>
      <c r="LIH541" s="17"/>
      <c r="LII541" s="17"/>
      <c r="LIJ541" s="17"/>
      <c r="LIK541" s="17"/>
      <c r="LIL541" s="17"/>
      <c r="LIM541" s="17"/>
      <c r="LIN541" s="17"/>
      <c r="LIO541" s="17"/>
      <c r="LIP541" s="17"/>
      <c r="LIQ541" s="17"/>
      <c r="LIR541" s="17"/>
      <c r="LIS541" s="17"/>
      <c r="LIT541" s="17"/>
      <c r="LIU541" s="17"/>
      <c r="LIV541" s="17"/>
      <c r="LIW541" s="17"/>
      <c r="LIX541" s="17"/>
      <c r="LIY541" s="17"/>
      <c r="LIZ541" s="17"/>
      <c r="LJA541" s="17"/>
      <c r="LJB541" s="17"/>
      <c r="LJC541" s="17"/>
      <c r="LJD541" s="17"/>
      <c r="LJE541" s="17"/>
      <c r="LJF541" s="17"/>
      <c r="LJG541" s="17"/>
      <c r="LJH541" s="17"/>
      <c r="LJI541" s="17"/>
      <c r="LJJ541" s="17"/>
      <c r="LJK541" s="17"/>
      <c r="LJL541" s="17"/>
      <c r="LJM541" s="17"/>
      <c r="LJN541" s="17"/>
      <c r="LJO541" s="17"/>
      <c r="LJP541" s="17"/>
      <c r="LJQ541" s="17"/>
      <c r="LJR541" s="17"/>
      <c r="LJS541" s="17"/>
      <c r="LJT541" s="17"/>
      <c r="LJU541" s="17"/>
      <c r="LJV541" s="17"/>
      <c r="LJW541" s="17"/>
      <c r="LJX541" s="17"/>
      <c r="LJY541" s="17"/>
      <c r="LJZ541" s="17"/>
      <c r="LKA541" s="17"/>
      <c r="LKB541" s="17"/>
      <c r="LKC541" s="17"/>
      <c r="LKD541" s="17"/>
      <c r="LKE541" s="17"/>
      <c r="LKF541" s="17"/>
      <c r="LKG541" s="17"/>
      <c r="LKH541" s="17"/>
      <c r="LKI541" s="17"/>
      <c r="LKJ541" s="17"/>
      <c r="LKK541" s="17"/>
      <c r="LKL541" s="17"/>
      <c r="LKM541" s="17"/>
      <c r="LKN541" s="17"/>
      <c r="LKO541" s="17"/>
      <c r="LKP541" s="17"/>
      <c r="LKQ541" s="17"/>
      <c r="LKR541" s="17"/>
      <c r="LKS541" s="17"/>
      <c r="LKT541" s="17"/>
      <c r="LKU541" s="17"/>
      <c r="LKV541" s="17"/>
      <c r="LKW541" s="17"/>
      <c r="LKX541" s="17"/>
      <c r="LKY541" s="17"/>
      <c r="LKZ541" s="17"/>
      <c r="LLA541" s="17"/>
      <c r="LLB541" s="17"/>
      <c r="LLC541" s="17"/>
      <c r="LLD541" s="17"/>
      <c r="LLE541" s="17"/>
      <c r="LLF541" s="17"/>
      <c r="LLG541" s="17"/>
      <c r="LLH541" s="17"/>
      <c r="LLI541" s="17"/>
      <c r="LLJ541" s="17"/>
      <c r="LLK541" s="17"/>
      <c r="LLL541" s="17"/>
      <c r="LLM541" s="17"/>
      <c r="LLN541" s="17"/>
      <c r="LLO541" s="17"/>
      <c r="LLP541" s="17"/>
      <c r="LLQ541" s="17"/>
      <c r="LLR541" s="17"/>
      <c r="LLS541" s="17"/>
      <c r="LLT541" s="17"/>
      <c r="LLU541" s="17"/>
      <c r="LLV541" s="17"/>
      <c r="LLW541" s="17"/>
      <c r="LLX541" s="17"/>
      <c r="LLY541" s="17"/>
      <c r="LLZ541" s="17"/>
      <c r="LMA541" s="17"/>
      <c r="LMB541" s="17"/>
      <c r="LMC541" s="17"/>
      <c r="LMD541" s="17"/>
      <c r="LME541" s="17"/>
      <c r="LMF541" s="17"/>
      <c r="LMG541" s="17"/>
      <c r="LMH541" s="17"/>
      <c r="LMI541" s="17"/>
      <c r="LMJ541" s="17"/>
      <c r="LMK541" s="17"/>
      <c r="LML541" s="17"/>
      <c r="LMM541" s="17"/>
      <c r="LMN541" s="17"/>
      <c r="LMO541" s="17"/>
      <c r="LMP541" s="17"/>
      <c r="LMQ541" s="17"/>
      <c r="LMR541" s="17"/>
      <c r="LMS541" s="17"/>
      <c r="LMT541" s="17"/>
      <c r="LMU541" s="17"/>
      <c r="LMV541" s="17"/>
      <c r="LMW541" s="17"/>
      <c r="LMX541" s="17"/>
      <c r="LMY541" s="17"/>
      <c r="LMZ541" s="17"/>
      <c r="LNA541" s="17"/>
      <c r="LNB541" s="17"/>
      <c r="LNC541" s="17"/>
      <c r="LND541" s="17"/>
      <c r="LNE541" s="17"/>
      <c r="LNF541" s="17"/>
      <c r="LNG541" s="17"/>
      <c r="LNH541" s="17"/>
      <c r="LNI541" s="17"/>
      <c r="LNJ541" s="17"/>
      <c r="LNK541" s="17"/>
      <c r="LNL541" s="17"/>
      <c r="LNM541" s="17"/>
      <c r="LNN541" s="17"/>
      <c r="LNO541" s="17"/>
      <c r="LNP541" s="17"/>
      <c r="LNQ541" s="17"/>
      <c r="LNR541" s="17"/>
      <c r="LNS541" s="17"/>
      <c r="LNT541" s="17"/>
      <c r="LNU541" s="17"/>
      <c r="LNV541" s="17"/>
      <c r="LNW541" s="17"/>
      <c r="LNX541" s="17"/>
      <c r="LNY541" s="17"/>
      <c r="LNZ541" s="17"/>
      <c r="LOA541" s="17"/>
      <c r="LOB541" s="17"/>
      <c r="LOC541" s="17"/>
      <c r="LOD541" s="17"/>
      <c r="LOE541" s="17"/>
      <c r="LOF541" s="17"/>
      <c r="LOG541" s="17"/>
      <c r="LOH541" s="17"/>
      <c r="LOI541" s="17"/>
      <c r="LOJ541" s="17"/>
      <c r="LOK541" s="17"/>
      <c r="LOL541" s="17"/>
      <c r="LOM541" s="17"/>
      <c r="LON541" s="17"/>
      <c r="LOO541" s="17"/>
      <c r="LOP541" s="17"/>
      <c r="LOQ541" s="17"/>
      <c r="LOR541" s="17"/>
      <c r="LOS541" s="17"/>
      <c r="LOT541" s="17"/>
      <c r="LOU541" s="17"/>
      <c r="LOV541" s="17"/>
      <c r="LOW541" s="17"/>
      <c r="LOX541" s="17"/>
      <c r="LOY541" s="17"/>
      <c r="LOZ541" s="17"/>
      <c r="LPA541" s="17"/>
      <c r="LPB541" s="17"/>
      <c r="LPC541" s="17"/>
      <c r="LPD541" s="17"/>
      <c r="LPE541" s="17"/>
      <c r="LPF541" s="17"/>
      <c r="LPG541" s="17"/>
      <c r="LPH541" s="17"/>
      <c r="LPI541" s="17"/>
      <c r="LPJ541" s="17"/>
      <c r="LPK541" s="17"/>
      <c r="LPL541" s="17"/>
      <c r="LPM541" s="17"/>
      <c r="LPN541" s="17"/>
      <c r="LPO541" s="17"/>
      <c r="LPP541" s="17"/>
      <c r="LPQ541" s="17"/>
      <c r="LPR541" s="17"/>
      <c r="LPS541" s="17"/>
      <c r="LPT541" s="17"/>
      <c r="LPU541" s="17"/>
      <c r="LPV541" s="17"/>
      <c r="LPW541" s="17"/>
      <c r="LPX541" s="17"/>
      <c r="LPY541" s="17"/>
      <c r="LPZ541" s="17"/>
      <c r="LQA541" s="17"/>
      <c r="LQB541" s="17"/>
      <c r="LQC541" s="17"/>
      <c r="LQD541" s="17"/>
      <c r="LQE541" s="17"/>
      <c r="LQF541" s="17"/>
      <c r="LQG541" s="17"/>
      <c r="LQH541" s="17"/>
      <c r="LQI541" s="17"/>
      <c r="LQJ541" s="17"/>
      <c r="LQK541" s="17"/>
      <c r="LQL541" s="17"/>
      <c r="LQM541" s="17"/>
      <c r="LQN541" s="17"/>
      <c r="LQO541" s="17"/>
      <c r="LQP541" s="17"/>
      <c r="LQQ541" s="17"/>
      <c r="LQR541" s="17"/>
      <c r="LQS541" s="17"/>
      <c r="LQT541" s="17"/>
      <c r="LQU541" s="17"/>
      <c r="LQV541" s="17"/>
      <c r="LQW541" s="17"/>
      <c r="LQX541" s="17"/>
      <c r="LQY541" s="17"/>
      <c r="LQZ541" s="17"/>
      <c r="LRA541" s="17"/>
      <c r="LRB541" s="17"/>
      <c r="LRC541" s="17"/>
      <c r="LRD541" s="17"/>
      <c r="LRE541" s="17"/>
      <c r="LRF541" s="17"/>
      <c r="LRG541" s="17"/>
      <c r="LRH541" s="17"/>
      <c r="LRI541" s="17"/>
      <c r="LRJ541" s="17"/>
      <c r="LRK541" s="17"/>
      <c r="LRL541" s="17"/>
      <c r="LRM541" s="17"/>
      <c r="LRN541" s="17"/>
      <c r="LRO541" s="17"/>
      <c r="LRP541" s="17"/>
      <c r="LRQ541" s="17"/>
      <c r="LRR541" s="17"/>
      <c r="LRS541" s="17"/>
      <c r="LRT541" s="17"/>
      <c r="LRU541" s="17"/>
      <c r="LRV541" s="17"/>
      <c r="LRW541" s="17"/>
      <c r="LRX541" s="17"/>
      <c r="LRY541" s="17"/>
      <c r="LRZ541" s="17"/>
      <c r="LSA541" s="17"/>
      <c r="LSB541" s="17"/>
      <c r="LSC541" s="17"/>
      <c r="LSD541" s="17"/>
      <c r="LSE541" s="17"/>
      <c r="LSF541" s="17"/>
      <c r="LSG541" s="17"/>
      <c r="LSH541" s="17"/>
      <c r="LSI541" s="17"/>
      <c r="LSJ541" s="17"/>
      <c r="LSK541" s="17"/>
      <c r="LSL541" s="17"/>
      <c r="LSM541" s="17"/>
      <c r="LSN541" s="17"/>
      <c r="LSO541" s="17"/>
      <c r="LSP541" s="17"/>
      <c r="LSQ541" s="17"/>
      <c r="LSR541" s="17"/>
      <c r="LSS541" s="17"/>
      <c r="LST541" s="17"/>
      <c r="LSU541" s="17"/>
      <c r="LSV541" s="17"/>
      <c r="LSW541" s="17"/>
      <c r="LSX541" s="17"/>
      <c r="LSY541" s="17"/>
      <c r="LSZ541" s="17"/>
      <c r="LTA541" s="17"/>
      <c r="LTB541" s="17"/>
      <c r="LTC541" s="17"/>
      <c r="LTD541" s="17"/>
      <c r="LTE541" s="17"/>
      <c r="LTF541" s="17"/>
      <c r="LTG541" s="17"/>
      <c r="LTH541" s="17"/>
      <c r="LTI541" s="17"/>
      <c r="LTJ541" s="17"/>
      <c r="LTK541" s="17"/>
      <c r="LTL541" s="17"/>
      <c r="LTM541" s="17"/>
      <c r="LTN541" s="17"/>
      <c r="LTO541" s="17"/>
      <c r="LTP541" s="17"/>
      <c r="LTQ541" s="17"/>
      <c r="LTR541" s="17"/>
      <c r="LTS541" s="17"/>
      <c r="LTT541" s="17"/>
      <c r="LTU541" s="17"/>
      <c r="LTV541" s="17"/>
      <c r="LTW541" s="17"/>
      <c r="LTX541" s="17"/>
      <c r="LTY541" s="17"/>
      <c r="LTZ541" s="17"/>
      <c r="LUA541" s="17"/>
      <c r="LUB541" s="17"/>
      <c r="LUC541" s="17"/>
      <c r="LUD541" s="17"/>
      <c r="LUE541" s="17"/>
      <c r="LUF541" s="17"/>
      <c r="LUG541" s="17"/>
      <c r="LUH541" s="17"/>
      <c r="LUI541" s="17"/>
      <c r="LUJ541" s="17"/>
      <c r="LUK541" s="17"/>
      <c r="LUL541" s="17"/>
      <c r="LUM541" s="17"/>
      <c r="LUN541" s="17"/>
      <c r="LUO541" s="17"/>
      <c r="LUP541" s="17"/>
      <c r="LUQ541" s="17"/>
      <c r="LUR541" s="17"/>
      <c r="LUS541" s="17"/>
      <c r="LUT541" s="17"/>
      <c r="LUU541" s="17"/>
      <c r="LUV541" s="17"/>
      <c r="LUW541" s="17"/>
      <c r="LUX541" s="17"/>
      <c r="LUY541" s="17"/>
      <c r="LUZ541" s="17"/>
      <c r="LVA541" s="17"/>
      <c r="LVB541" s="17"/>
      <c r="LVC541" s="17"/>
      <c r="LVD541" s="17"/>
      <c r="LVE541" s="17"/>
      <c r="LVF541" s="17"/>
      <c r="LVG541" s="17"/>
      <c r="LVH541" s="17"/>
      <c r="LVI541" s="17"/>
      <c r="LVJ541" s="17"/>
      <c r="LVK541" s="17"/>
      <c r="LVL541" s="17"/>
      <c r="LVM541" s="17"/>
      <c r="LVN541" s="17"/>
      <c r="LVO541" s="17"/>
      <c r="LVP541" s="17"/>
      <c r="LVQ541" s="17"/>
      <c r="LVR541" s="17"/>
      <c r="LVS541" s="17"/>
      <c r="LVT541" s="17"/>
      <c r="LVU541" s="17"/>
      <c r="LVV541" s="17"/>
      <c r="LVW541" s="17"/>
      <c r="LVX541" s="17"/>
      <c r="LVY541" s="17"/>
      <c r="LVZ541" s="17"/>
      <c r="LWA541" s="17"/>
      <c r="LWB541" s="17"/>
      <c r="LWC541" s="17"/>
      <c r="LWD541" s="17"/>
      <c r="LWE541" s="17"/>
      <c r="LWF541" s="17"/>
      <c r="LWG541" s="17"/>
      <c r="LWH541" s="17"/>
      <c r="LWI541" s="17"/>
      <c r="LWJ541" s="17"/>
      <c r="LWK541" s="17"/>
      <c r="LWL541" s="17"/>
      <c r="LWM541" s="17"/>
      <c r="LWN541" s="17"/>
      <c r="LWO541" s="17"/>
      <c r="LWP541" s="17"/>
      <c r="LWQ541" s="17"/>
      <c r="LWR541" s="17"/>
      <c r="LWS541" s="17"/>
      <c r="LWT541" s="17"/>
      <c r="LWU541" s="17"/>
      <c r="LWV541" s="17"/>
      <c r="LWW541" s="17"/>
      <c r="LWX541" s="17"/>
      <c r="LWY541" s="17"/>
      <c r="LWZ541" s="17"/>
      <c r="LXA541" s="17"/>
      <c r="LXB541" s="17"/>
      <c r="LXC541" s="17"/>
      <c r="LXD541" s="17"/>
      <c r="LXE541" s="17"/>
      <c r="LXF541" s="17"/>
      <c r="LXG541" s="17"/>
      <c r="LXH541" s="17"/>
      <c r="LXI541" s="17"/>
      <c r="LXJ541" s="17"/>
      <c r="LXK541" s="17"/>
      <c r="LXL541" s="17"/>
      <c r="LXM541" s="17"/>
      <c r="LXN541" s="17"/>
      <c r="LXO541" s="17"/>
      <c r="LXP541" s="17"/>
      <c r="LXQ541" s="17"/>
      <c r="LXR541" s="17"/>
      <c r="LXS541" s="17"/>
      <c r="LXT541" s="17"/>
      <c r="LXU541" s="17"/>
      <c r="LXV541" s="17"/>
      <c r="LXW541" s="17"/>
      <c r="LXX541" s="17"/>
      <c r="LXY541" s="17"/>
      <c r="LXZ541" s="17"/>
      <c r="LYA541" s="17"/>
      <c r="LYB541" s="17"/>
      <c r="LYC541" s="17"/>
      <c r="LYD541" s="17"/>
      <c r="LYE541" s="17"/>
      <c r="LYF541" s="17"/>
      <c r="LYG541" s="17"/>
      <c r="LYH541" s="17"/>
      <c r="LYI541" s="17"/>
      <c r="LYJ541" s="17"/>
      <c r="LYK541" s="17"/>
      <c r="LYL541" s="17"/>
      <c r="LYM541" s="17"/>
      <c r="LYN541" s="17"/>
      <c r="LYO541" s="17"/>
      <c r="LYP541" s="17"/>
      <c r="LYQ541" s="17"/>
      <c r="LYR541" s="17"/>
      <c r="LYS541" s="17"/>
      <c r="LYT541" s="17"/>
      <c r="LYU541" s="17"/>
      <c r="LYV541" s="17"/>
      <c r="LYW541" s="17"/>
      <c r="LYX541" s="17"/>
      <c r="LYY541" s="17"/>
      <c r="LYZ541" s="17"/>
      <c r="LZA541" s="17"/>
      <c r="LZB541" s="17"/>
      <c r="LZC541" s="17"/>
      <c r="LZD541" s="17"/>
      <c r="LZE541" s="17"/>
      <c r="LZF541" s="17"/>
      <c r="LZG541" s="17"/>
      <c r="LZH541" s="17"/>
      <c r="LZI541" s="17"/>
      <c r="LZJ541" s="17"/>
      <c r="LZK541" s="17"/>
      <c r="LZL541" s="17"/>
      <c r="LZM541" s="17"/>
      <c r="LZN541" s="17"/>
      <c r="LZO541" s="17"/>
      <c r="LZP541" s="17"/>
      <c r="LZQ541" s="17"/>
      <c r="LZR541" s="17"/>
      <c r="LZS541" s="17"/>
      <c r="LZT541" s="17"/>
      <c r="LZU541" s="17"/>
      <c r="LZV541" s="17"/>
      <c r="LZW541" s="17"/>
      <c r="LZX541" s="17"/>
      <c r="LZY541" s="17"/>
      <c r="LZZ541" s="17"/>
      <c r="MAA541" s="17"/>
      <c r="MAB541" s="17"/>
      <c r="MAC541" s="17"/>
      <c r="MAD541" s="17"/>
      <c r="MAE541" s="17"/>
      <c r="MAF541" s="17"/>
      <c r="MAG541" s="17"/>
      <c r="MAH541" s="17"/>
      <c r="MAI541" s="17"/>
      <c r="MAJ541" s="17"/>
      <c r="MAK541" s="17"/>
      <c r="MAL541" s="17"/>
      <c r="MAM541" s="17"/>
      <c r="MAN541" s="17"/>
      <c r="MAO541" s="17"/>
      <c r="MAP541" s="17"/>
      <c r="MAQ541" s="17"/>
      <c r="MAR541" s="17"/>
      <c r="MAS541" s="17"/>
      <c r="MAT541" s="17"/>
      <c r="MAU541" s="17"/>
      <c r="MAV541" s="17"/>
      <c r="MAW541" s="17"/>
      <c r="MAX541" s="17"/>
      <c r="MAY541" s="17"/>
      <c r="MAZ541" s="17"/>
      <c r="MBA541" s="17"/>
      <c r="MBB541" s="17"/>
      <c r="MBC541" s="17"/>
      <c r="MBD541" s="17"/>
      <c r="MBE541" s="17"/>
      <c r="MBF541" s="17"/>
      <c r="MBG541" s="17"/>
      <c r="MBH541" s="17"/>
      <c r="MBI541" s="17"/>
      <c r="MBJ541" s="17"/>
      <c r="MBK541" s="17"/>
      <c r="MBL541" s="17"/>
      <c r="MBM541" s="17"/>
      <c r="MBN541" s="17"/>
      <c r="MBO541" s="17"/>
      <c r="MBP541" s="17"/>
      <c r="MBQ541" s="17"/>
      <c r="MBR541" s="17"/>
      <c r="MBS541" s="17"/>
      <c r="MBT541" s="17"/>
      <c r="MBU541" s="17"/>
      <c r="MBV541" s="17"/>
      <c r="MBW541" s="17"/>
      <c r="MBX541" s="17"/>
      <c r="MBY541" s="17"/>
      <c r="MBZ541" s="17"/>
      <c r="MCA541" s="17"/>
      <c r="MCB541" s="17"/>
      <c r="MCC541" s="17"/>
      <c r="MCD541" s="17"/>
      <c r="MCE541" s="17"/>
      <c r="MCF541" s="17"/>
      <c r="MCG541" s="17"/>
      <c r="MCH541" s="17"/>
      <c r="MCI541" s="17"/>
      <c r="MCJ541" s="17"/>
      <c r="MCK541" s="17"/>
      <c r="MCL541" s="17"/>
      <c r="MCM541" s="17"/>
      <c r="MCN541" s="17"/>
      <c r="MCO541" s="17"/>
      <c r="MCP541" s="17"/>
      <c r="MCQ541" s="17"/>
      <c r="MCR541" s="17"/>
      <c r="MCS541" s="17"/>
      <c r="MCT541" s="17"/>
      <c r="MCU541" s="17"/>
      <c r="MCV541" s="17"/>
      <c r="MCW541" s="17"/>
      <c r="MCX541" s="17"/>
      <c r="MCY541" s="17"/>
      <c r="MCZ541" s="17"/>
      <c r="MDA541" s="17"/>
      <c r="MDB541" s="17"/>
      <c r="MDC541" s="17"/>
      <c r="MDD541" s="17"/>
      <c r="MDE541" s="17"/>
      <c r="MDF541" s="17"/>
      <c r="MDG541" s="17"/>
      <c r="MDH541" s="17"/>
      <c r="MDI541" s="17"/>
      <c r="MDJ541" s="17"/>
      <c r="MDK541" s="17"/>
      <c r="MDL541" s="17"/>
      <c r="MDM541" s="17"/>
      <c r="MDN541" s="17"/>
      <c r="MDO541" s="17"/>
      <c r="MDP541" s="17"/>
      <c r="MDQ541" s="17"/>
      <c r="MDR541" s="17"/>
      <c r="MDS541" s="17"/>
      <c r="MDT541" s="17"/>
      <c r="MDU541" s="17"/>
      <c r="MDV541" s="17"/>
      <c r="MDW541" s="17"/>
      <c r="MDX541" s="17"/>
      <c r="MDY541" s="17"/>
      <c r="MDZ541" s="17"/>
      <c r="MEA541" s="17"/>
      <c r="MEB541" s="17"/>
      <c r="MEC541" s="17"/>
      <c r="MED541" s="17"/>
      <c r="MEE541" s="17"/>
      <c r="MEF541" s="17"/>
      <c r="MEG541" s="17"/>
      <c r="MEH541" s="17"/>
      <c r="MEI541" s="17"/>
      <c r="MEJ541" s="17"/>
      <c r="MEK541" s="17"/>
      <c r="MEL541" s="17"/>
      <c r="MEM541" s="17"/>
      <c r="MEN541" s="17"/>
      <c r="MEO541" s="17"/>
      <c r="MEP541" s="17"/>
      <c r="MEQ541" s="17"/>
      <c r="MER541" s="17"/>
      <c r="MES541" s="17"/>
      <c r="MET541" s="17"/>
      <c r="MEU541" s="17"/>
      <c r="MEV541" s="17"/>
      <c r="MEW541" s="17"/>
      <c r="MEX541" s="17"/>
      <c r="MEY541" s="17"/>
      <c r="MEZ541" s="17"/>
      <c r="MFA541" s="17"/>
      <c r="MFB541" s="17"/>
      <c r="MFC541" s="17"/>
      <c r="MFD541" s="17"/>
      <c r="MFE541" s="17"/>
      <c r="MFF541" s="17"/>
      <c r="MFG541" s="17"/>
      <c r="MFH541" s="17"/>
      <c r="MFI541" s="17"/>
      <c r="MFJ541" s="17"/>
      <c r="MFK541" s="17"/>
      <c r="MFL541" s="17"/>
      <c r="MFM541" s="17"/>
      <c r="MFN541" s="17"/>
      <c r="MFO541" s="17"/>
      <c r="MFP541" s="17"/>
      <c r="MFQ541" s="17"/>
      <c r="MFR541" s="17"/>
      <c r="MFS541" s="17"/>
      <c r="MFT541" s="17"/>
      <c r="MFU541" s="17"/>
      <c r="MFV541" s="17"/>
      <c r="MFW541" s="17"/>
      <c r="MFX541" s="17"/>
      <c r="MFY541" s="17"/>
      <c r="MFZ541" s="17"/>
      <c r="MGA541" s="17"/>
      <c r="MGB541" s="17"/>
      <c r="MGC541" s="17"/>
      <c r="MGD541" s="17"/>
      <c r="MGE541" s="17"/>
      <c r="MGF541" s="17"/>
      <c r="MGG541" s="17"/>
      <c r="MGH541" s="17"/>
      <c r="MGI541" s="17"/>
      <c r="MGJ541" s="17"/>
      <c r="MGK541" s="17"/>
      <c r="MGL541" s="17"/>
      <c r="MGM541" s="17"/>
      <c r="MGN541" s="17"/>
      <c r="MGO541" s="17"/>
      <c r="MGP541" s="17"/>
      <c r="MGQ541" s="17"/>
      <c r="MGR541" s="17"/>
      <c r="MGS541" s="17"/>
      <c r="MGT541" s="17"/>
      <c r="MGU541" s="17"/>
      <c r="MGV541" s="17"/>
      <c r="MGW541" s="17"/>
      <c r="MGX541" s="17"/>
      <c r="MGY541" s="17"/>
      <c r="MGZ541" s="17"/>
      <c r="MHA541" s="17"/>
      <c r="MHB541" s="17"/>
      <c r="MHC541" s="17"/>
      <c r="MHD541" s="17"/>
      <c r="MHE541" s="17"/>
      <c r="MHF541" s="17"/>
      <c r="MHG541" s="17"/>
      <c r="MHH541" s="17"/>
      <c r="MHI541" s="17"/>
      <c r="MHJ541" s="17"/>
      <c r="MHK541" s="17"/>
      <c r="MHL541" s="17"/>
      <c r="MHM541" s="17"/>
      <c r="MHN541" s="17"/>
      <c r="MHO541" s="17"/>
      <c r="MHP541" s="17"/>
      <c r="MHQ541" s="17"/>
      <c r="MHR541" s="17"/>
      <c r="MHS541" s="17"/>
      <c r="MHT541" s="17"/>
      <c r="MHU541" s="17"/>
      <c r="MHV541" s="17"/>
      <c r="MHW541" s="17"/>
      <c r="MHX541" s="17"/>
      <c r="MHY541" s="17"/>
      <c r="MHZ541" s="17"/>
      <c r="MIA541" s="17"/>
      <c r="MIB541" s="17"/>
      <c r="MIC541" s="17"/>
      <c r="MID541" s="17"/>
      <c r="MIE541" s="17"/>
      <c r="MIF541" s="17"/>
      <c r="MIG541" s="17"/>
      <c r="MIH541" s="17"/>
      <c r="MII541" s="17"/>
      <c r="MIJ541" s="17"/>
      <c r="MIK541" s="17"/>
      <c r="MIL541" s="17"/>
      <c r="MIM541" s="17"/>
      <c r="MIN541" s="17"/>
      <c r="MIO541" s="17"/>
      <c r="MIP541" s="17"/>
      <c r="MIQ541" s="17"/>
      <c r="MIR541" s="17"/>
      <c r="MIS541" s="17"/>
      <c r="MIT541" s="17"/>
      <c r="MIU541" s="17"/>
      <c r="MIV541" s="17"/>
      <c r="MIW541" s="17"/>
      <c r="MIX541" s="17"/>
      <c r="MIY541" s="17"/>
      <c r="MIZ541" s="17"/>
      <c r="MJA541" s="17"/>
      <c r="MJB541" s="17"/>
      <c r="MJC541" s="17"/>
      <c r="MJD541" s="17"/>
      <c r="MJE541" s="17"/>
      <c r="MJF541" s="17"/>
      <c r="MJG541" s="17"/>
      <c r="MJH541" s="17"/>
      <c r="MJI541" s="17"/>
      <c r="MJJ541" s="17"/>
      <c r="MJK541" s="17"/>
      <c r="MJL541" s="17"/>
      <c r="MJM541" s="17"/>
      <c r="MJN541" s="17"/>
      <c r="MJO541" s="17"/>
      <c r="MJP541" s="17"/>
      <c r="MJQ541" s="17"/>
      <c r="MJR541" s="17"/>
      <c r="MJS541" s="17"/>
      <c r="MJT541" s="17"/>
      <c r="MJU541" s="17"/>
      <c r="MJV541" s="17"/>
      <c r="MJW541" s="17"/>
      <c r="MJX541" s="17"/>
      <c r="MJY541" s="17"/>
      <c r="MJZ541" s="17"/>
      <c r="MKA541" s="17"/>
      <c r="MKB541" s="17"/>
      <c r="MKC541" s="17"/>
      <c r="MKD541" s="17"/>
      <c r="MKE541" s="17"/>
      <c r="MKF541" s="17"/>
      <c r="MKG541" s="17"/>
      <c r="MKH541" s="17"/>
      <c r="MKI541" s="17"/>
      <c r="MKJ541" s="17"/>
      <c r="MKK541" s="17"/>
      <c r="MKL541" s="17"/>
      <c r="MKM541" s="17"/>
      <c r="MKN541" s="17"/>
      <c r="MKO541" s="17"/>
      <c r="MKP541" s="17"/>
      <c r="MKQ541" s="17"/>
      <c r="MKR541" s="17"/>
      <c r="MKS541" s="17"/>
      <c r="MKT541" s="17"/>
      <c r="MKU541" s="17"/>
      <c r="MKV541" s="17"/>
      <c r="MKW541" s="17"/>
      <c r="MKX541" s="17"/>
      <c r="MKY541" s="17"/>
      <c r="MKZ541" s="17"/>
      <c r="MLA541" s="17"/>
      <c r="MLB541" s="17"/>
      <c r="MLC541" s="17"/>
      <c r="MLD541" s="17"/>
      <c r="MLE541" s="17"/>
      <c r="MLF541" s="17"/>
      <c r="MLG541" s="17"/>
      <c r="MLH541" s="17"/>
      <c r="MLI541" s="17"/>
      <c r="MLJ541" s="17"/>
      <c r="MLK541" s="17"/>
      <c r="MLL541" s="17"/>
      <c r="MLM541" s="17"/>
      <c r="MLN541" s="17"/>
      <c r="MLO541" s="17"/>
      <c r="MLP541" s="17"/>
      <c r="MLQ541" s="17"/>
      <c r="MLR541" s="17"/>
      <c r="MLS541" s="17"/>
      <c r="MLT541" s="17"/>
      <c r="MLU541" s="17"/>
      <c r="MLV541" s="17"/>
      <c r="MLW541" s="17"/>
      <c r="MLX541" s="17"/>
      <c r="MLY541" s="17"/>
      <c r="MLZ541" s="17"/>
      <c r="MMA541" s="17"/>
      <c r="MMB541" s="17"/>
      <c r="MMC541" s="17"/>
      <c r="MMD541" s="17"/>
      <c r="MME541" s="17"/>
      <c r="MMF541" s="17"/>
      <c r="MMG541" s="17"/>
      <c r="MMH541" s="17"/>
      <c r="MMI541" s="17"/>
      <c r="MMJ541" s="17"/>
      <c r="MMK541" s="17"/>
      <c r="MML541" s="17"/>
      <c r="MMM541" s="17"/>
      <c r="MMN541" s="17"/>
      <c r="MMO541" s="17"/>
      <c r="MMP541" s="17"/>
      <c r="MMQ541" s="17"/>
      <c r="MMR541" s="17"/>
      <c r="MMS541" s="17"/>
      <c r="MMT541" s="17"/>
      <c r="MMU541" s="17"/>
      <c r="MMV541" s="17"/>
      <c r="MMW541" s="17"/>
      <c r="MMX541" s="17"/>
      <c r="MMY541" s="17"/>
      <c r="MMZ541" s="17"/>
      <c r="MNA541" s="17"/>
      <c r="MNB541" s="17"/>
      <c r="MNC541" s="17"/>
      <c r="MND541" s="17"/>
      <c r="MNE541" s="17"/>
      <c r="MNF541" s="17"/>
      <c r="MNG541" s="17"/>
      <c r="MNH541" s="17"/>
      <c r="MNI541" s="17"/>
      <c r="MNJ541" s="17"/>
      <c r="MNK541" s="17"/>
      <c r="MNL541" s="17"/>
      <c r="MNM541" s="17"/>
      <c r="MNN541" s="17"/>
      <c r="MNO541" s="17"/>
      <c r="MNP541" s="17"/>
      <c r="MNQ541" s="17"/>
      <c r="MNR541" s="17"/>
      <c r="MNS541" s="17"/>
      <c r="MNT541" s="17"/>
      <c r="MNU541" s="17"/>
      <c r="MNV541" s="17"/>
      <c r="MNW541" s="17"/>
      <c r="MNX541" s="17"/>
      <c r="MNY541" s="17"/>
      <c r="MNZ541" s="17"/>
      <c r="MOA541" s="17"/>
      <c r="MOB541" s="17"/>
      <c r="MOC541" s="17"/>
      <c r="MOD541" s="17"/>
      <c r="MOE541" s="17"/>
      <c r="MOF541" s="17"/>
      <c r="MOG541" s="17"/>
      <c r="MOH541" s="17"/>
      <c r="MOI541" s="17"/>
      <c r="MOJ541" s="17"/>
      <c r="MOK541" s="17"/>
      <c r="MOL541" s="17"/>
      <c r="MOM541" s="17"/>
      <c r="MON541" s="17"/>
      <c r="MOO541" s="17"/>
      <c r="MOP541" s="17"/>
      <c r="MOQ541" s="17"/>
      <c r="MOR541" s="17"/>
      <c r="MOS541" s="17"/>
      <c r="MOT541" s="17"/>
      <c r="MOU541" s="17"/>
      <c r="MOV541" s="17"/>
      <c r="MOW541" s="17"/>
      <c r="MOX541" s="17"/>
      <c r="MOY541" s="17"/>
      <c r="MOZ541" s="17"/>
      <c r="MPA541" s="17"/>
      <c r="MPB541" s="17"/>
      <c r="MPC541" s="17"/>
      <c r="MPD541" s="17"/>
      <c r="MPE541" s="17"/>
      <c r="MPF541" s="17"/>
      <c r="MPG541" s="17"/>
      <c r="MPH541" s="17"/>
      <c r="MPI541" s="17"/>
      <c r="MPJ541" s="17"/>
      <c r="MPK541" s="17"/>
      <c r="MPL541" s="17"/>
      <c r="MPM541" s="17"/>
      <c r="MPN541" s="17"/>
      <c r="MPO541" s="17"/>
      <c r="MPP541" s="17"/>
      <c r="MPQ541" s="17"/>
      <c r="MPR541" s="17"/>
      <c r="MPS541" s="17"/>
      <c r="MPT541" s="17"/>
      <c r="MPU541" s="17"/>
      <c r="MPV541" s="17"/>
      <c r="MPW541" s="17"/>
      <c r="MPX541" s="17"/>
      <c r="MPY541" s="17"/>
      <c r="MPZ541" s="17"/>
      <c r="MQA541" s="17"/>
      <c r="MQB541" s="17"/>
      <c r="MQC541" s="17"/>
      <c r="MQD541" s="17"/>
      <c r="MQE541" s="17"/>
      <c r="MQF541" s="17"/>
      <c r="MQG541" s="17"/>
      <c r="MQH541" s="17"/>
      <c r="MQI541" s="17"/>
      <c r="MQJ541" s="17"/>
      <c r="MQK541" s="17"/>
      <c r="MQL541" s="17"/>
      <c r="MQM541" s="17"/>
      <c r="MQN541" s="17"/>
      <c r="MQO541" s="17"/>
      <c r="MQP541" s="17"/>
      <c r="MQQ541" s="17"/>
      <c r="MQR541" s="17"/>
      <c r="MQS541" s="17"/>
      <c r="MQT541" s="17"/>
      <c r="MQU541" s="17"/>
      <c r="MQV541" s="17"/>
      <c r="MQW541" s="17"/>
      <c r="MQX541" s="17"/>
      <c r="MQY541" s="17"/>
      <c r="MQZ541" s="17"/>
      <c r="MRA541" s="17"/>
      <c r="MRB541" s="17"/>
      <c r="MRC541" s="17"/>
      <c r="MRD541" s="17"/>
      <c r="MRE541" s="17"/>
      <c r="MRF541" s="17"/>
      <c r="MRG541" s="17"/>
      <c r="MRH541" s="17"/>
      <c r="MRI541" s="17"/>
      <c r="MRJ541" s="17"/>
      <c r="MRK541" s="17"/>
      <c r="MRL541" s="17"/>
      <c r="MRM541" s="17"/>
      <c r="MRN541" s="17"/>
      <c r="MRO541" s="17"/>
      <c r="MRP541" s="17"/>
      <c r="MRQ541" s="17"/>
      <c r="MRR541" s="17"/>
      <c r="MRS541" s="17"/>
      <c r="MRT541" s="17"/>
      <c r="MRU541" s="17"/>
      <c r="MRV541" s="17"/>
      <c r="MRW541" s="17"/>
      <c r="MRX541" s="17"/>
      <c r="MRY541" s="17"/>
      <c r="MRZ541" s="17"/>
      <c r="MSA541" s="17"/>
      <c r="MSB541" s="17"/>
      <c r="MSC541" s="17"/>
      <c r="MSD541" s="17"/>
      <c r="MSE541" s="17"/>
      <c r="MSF541" s="17"/>
      <c r="MSG541" s="17"/>
      <c r="MSH541" s="17"/>
      <c r="MSI541" s="17"/>
      <c r="MSJ541" s="17"/>
      <c r="MSK541" s="17"/>
      <c r="MSL541" s="17"/>
      <c r="MSM541" s="17"/>
      <c r="MSN541" s="17"/>
      <c r="MSO541" s="17"/>
      <c r="MSP541" s="17"/>
      <c r="MSQ541" s="17"/>
      <c r="MSR541" s="17"/>
      <c r="MSS541" s="17"/>
      <c r="MST541" s="17"/>
      <c r="MSU541" s="17"/>
      <c r="MSV541" s="17"/>
      <c r="MSW541" s="17"/>
      <c r="MSX541" s="17"/>
      <c r="MSY541" s="17"/>
      <c r="MSZ541" s="17"/>
      <c r="MTA541" s="17"/>
      <c r="MTB541" s="17"/>
      <c r="MTC541" s="17"/>
      <c r="MTD541" s="17"/>
      <c r="MTE541" s="17"/>
      <c r="MTF541" s="17"/>
      <c r="MTG541" s="17"/>
      <c r="MTH541" s="17"/>
      <c r="MTI541" s="17"/>
      <c r="MTJ541" s="17"/>
      <c r="MTK541" s="17"/>
      <c r="MTL541" s="17"/>
      <c r="MTM541" s="17"/>
      <c r="MTN541" s="17"/>
      <c r="MTO541" s="17"/>
      <c r="MTP541" s="17"/>
      <c r="MTQ541" s="17"/>
      <c r="MTR541" s="17"/>
      <c r="MTS541" s="17"/>
      <c r="MTT541" s="17"/>
      <c r="MTU541" s="17"/>
      <c r="MTV541" s="17"/>
      <c r="MTW541" s="17"/>
      <c r="MTX541" s="17"/>
      <c r="MTY541" s="17"/>
      <c r="MTZ541" s="17"/>
      <c r="MUA541" s="17"/>
      <c r="MUB541" s="17"/>
      <c r="MUC541" s="17"/>
      <c r="MUD541" s="17"/>
      <c r="MUE541" s="17"/>
      <c r="MUF541" s="17"/>
      <c r="MUG541" s="17"/>
      <c r="MUH541" s="17"/>
      <c r="MUI541" s="17"/>
      <c r="MUJ541" s="17"/>
      <c r="MUK541" s="17"/>
      <c r="MUL541" s="17"/>
      <c r="MUM541" s="17"/>
      <c r="MUN541" s="17"/>
      <c r="MUO541" s="17"/>
      <c r="MUP541" s="17"/>
      <c r="MUQ541" s="17"/>
      <c r="MUR541" s="17"/>
      <c r="MUS541" s="17"/>
      <c r="MUT541" s="17"/>
      <c r="MUU541" s="17"/>
      <c r="MUV541" s="17"/>
      <c r="MUW541" s="17"/>
      <c r="MUX541" s="17"/>
      <c r="MUY541" s="17"/>
      <c r="MUZ541" s="17"/>
      <c r="MVA541" s="17"/>
      <c r="MVB541" s="17"/>
      <c r="MVC541" s="17"/>
      <c r="MVD541" s="17"/>
      <c r="MVE541" s="17"/>
      <c r="MVF541" s="17"/>
      <c r="MVG541" s="17"/>
      <c r="MVH541" s="17"/>
      <c r="MVI541" s="17"/>
      <c r="MVJ541" s="17"/>
      <c r="MVK541" s="17"/>
      <c r="MVL541" s="17"/>
      <c r="MVM541" s="17"/>
      <c r="MVN541" s="17"/>
      <c r="MVO541" s="17"/>
      <c r="MVP541" s="17"/>
      <c r="MVQ541" s="17"/>
      <c r="MVR541" s="17"/>
      <c r="MVS541" s="17"/>
      <c r="MVT541" s="17"/>
      <c r="MVU541" s="17"/>
      <c r="MVV541" s="17"/>
      <c r="MVW541" s="17"/>
      <c r="MVX541" s="17"/>
      <c r="MVY541" s="17"/>
      <c r="MVZ541" s="17"/>
      <c r="MWA541" s="17"/>
      <c r="MWB541" s="17"/>
      <c r="MWC541" s="17"/>
      <c r="MWD541" s="17"/>
      <c r="MWE541" s="17"/>
      <c r="MWF541" s="17"/>
      <c r="MWG541" s="17"/>
      <c r="MWH541" s="17"/>
      <c r="MWI541" s="17"/>
      <c r="MWJ541" s="17"/>
      <c r="MWK541" s="17"/>
      <c r="MWL541" s="17"/>
      <c r="MWM541" s="17"/>
      <c r="MWN541" s="17"/>
      <c r="MWO541" s="17"/>
      <c r="MWP541" s="17"/>
      <c r="MWQ541" s="17"/>
      <c r="MWR541" s="17"/>
      <c r="MWS541" s="17"/>
      <c r="MWT541" s="17"/>
      <c r="MWU541" s="17"/>
      <c r="MWV541" s="17"/>
      <c r="MWW541" s="17"/>
      <c r="MWX541" s="17"/>
      <c r="MWY541" s="17"/>
      <c r="MWZ541" s="17"/>
      <c r="MXA541" s="17"/>
      <c r="MXB541" s="17"/>
      <c r="MXC541" s="17"/>
      <c r="MXD541" s="17"/>
      <c r="MXE541" s="17"/>
      <c r="MXF541" s="17"/>
      <c r="MXG541" s="17"/>
      <c r="MXH541" s="17"/>
      <c r="MXI541" s="17"/>
      <c r="MXJ541" s="17"/>
      <c r="MXK541" s="17"/>
      <c r="MXL541" s="17"/>
      <c r="MXM541" s="17"/>
      <c r="MXN541" s="17"/>
      <c r="MXO541" s="17"/>
      <c r="MXP541" s="17"/>
      <c r="MXQ541" s="17"/>
      <c r="MXR541" s="17"/>
      <c r="MXS541" s="17"/>
      <c r="MXT541" s="17"/>
      <c r="MXU541" s="17"/>
      <c r="MXV541" s="17"/>
      <c r="MXW541" s="17"/>
      <c r="MXX541" s="17"/>
      <c r="MXY541" s="17"/>
      <c r="MXZ541" s="17"/>
      <c r="MYA541" s="17"/>
      <c r="MYB541" s="17"/>
      <c r="MYC541" s="17"/>
      <c r="MYD541" s="17"/>
      <c r="MYE541" s="17"/>
      <c r="MYF541" s="17"/>
      <c r="MYG541" s="17"/>
      <c r="MYH541" s="17"/>
      <c r="MYI541" s="17"/>
      <c r="MYJ541" s="17"/>
      <c r="MYK541" s="17"/>
      <c r="MYL541" s="17"/>
      <c r="MYM541" s="17"/>
      <c r="MYN541" s="17"/>
      <c r="MYO541" s="17"/>
      <c r="MYP541" s="17"/>
      <c r="MYQ541" s="17"/>
      <c r="MYR541" s="17"/>
      <c r="MYS541" s="17"/>
      <c r="MYT541" s="17"/>
      <c r="MYU541" s="17"/>
      <c r="MYV541" s="17"/>
      <c r="MYW541" s="17"/>
      <c r="MYX541" s="17"/>
      <c r="MYY541" s="17"/>
      <c r="MYZ541" s="17"/>
      <c r="MZA541" s="17"/>
      <c r="MZB541" s="17"/>
      <c r="MZC541" s="17"/>
      <c r="MZD541" s="17"/>
      <c r="MZE541" s="17"/>
      <c r="MZF541" s="17"/>
      <c r="MZG541" s="17"/>
      <c r="MZH541" s="17"/>
      <c r="MZI541" s="17"/>
      <c r="MZJ541" s="17"/>
      <c r="MZK541" s="17"/>
      <c r="MZL541" s="17"/>
      <c r="MZM541" s="17"/>
      <c r="MZN541" s="17"/>
      <c r="MZO541" s="17"/>
      <c r="MZP541" s="17"/>
      <c r="MZQ541" s="17"/>
      <c r="MZR541" s="17"/>
      <c r="MZS541" s="17"/>
      <c r="MZT541" s="17"/>
      <c r="MZU541" s="17"/>
      <c r="MZV541" s="17"/>
      <c r="MZW541" s="17"/>
      <c r="MZX541" s="17"/>
      <c r="MZY541" s="17"/>
      <c r="MZZ541" s="17"/>
      <c r="NAA541" s="17"/>
      <c r="NAB541" s="17"/>
      <c r="NAC541" s="17"/>
      <c r="NAD541" s="17"/>
      <c r="NAE541" s="17"/>
      <c r="NAF541" s="17"/>
      <c r="NAG541" s="17"/>
      <c r="NAH541" s="17"/>
      <c r="NAI541" s="17"/>
      <c r="NAJ541" s="17"/>
      <c r="NAK541" s="17"/>
      <c r="NAL541" s="17"/>
      <c r="NAM541" s="17"/>
      <c r="NAN541" s="17"/>
      <c r="NAO541" s="17"/>
      <c r="NAP541" s="17"/>
      <c r="NAQ541" s="17"/>
      <c r="NAR541" s="17"/>
      <c r="NAS541" s="17"/>
      <c r="NAT541" s="17"/>
      <c r="NAU541" s="17"/>
      <c r="NAV541" s="17"/>
      <c r="NAW541" s="17"/>
      <c r="NAX541" s="17"/>
      <c r="NAY541" s="17"/>
      <c r="NAZ541" s="17"/>
      <c r="NBA541" s="17"/>
      <c r="NBB541" s="17"/>
      <c r="NBC541" s="17"/>
      <c r="NBD541" s="17"/>
      <c r="NBE541" s="17"/>
      <c r="NBF541" s="17"/>
      <c r="NBG541" s="17"/>
      <c r="NBH541" s="17"/>
      <c r="NBI541" s="17"/>
      <c r="NBJ541" s="17"/>
      <c r="NBK541" s="17"/>
      <c r="NBL541" s="17"/>
      <c r="NBM541" s="17"/>
      <c r="NBN541" s="17"/>
      <c r="NBO541" s="17"/>
      <c r="NBP541" s="17"/>
      <c r="NBQ541" s="17"/>
      <c r="NBR541" s="17"/>
      <c r="NBS541" s="17"/>
      <c r="NBT541" s="17"/>
      <c r="NBU541" s="17"/>
      <c r="NBV541" s="17"/>
      <c r="NBW541" s="17"/>
      <c r="NBX541" s="17"/>
      <c r="NBY541" s="17"/>
      <c r="NBZ541" s="17"/>
      <c r="NCA541" s="17"/>
      <c r="NCB541" s="17"/>
      <c r="NCC541" s="17"/>
      <c r="NCD541" s="17"/>
      <c r="NCE541" s="17"/>
      <c r="NCF541" s="17"/>
      <c r="NCG541" s="17"/>
      <c r="NCH541" s="17"/>
      <c r="NCI541" s="17"/>
      <c r="NCJ541" s="17"/>
      <c r="NCK541" s="17"/>
      <c r="NCL541" s="17"/>
      <c r="NCM541" s="17"/>
      <c r="NCN541" s="17"/>
      <c r="NCO541" s="17"/>
      <c r="NCP541" s="17"/>
      <c r="NCQ541" s="17"/>
      <c r="NCR541" s="17"/>
      <c r="NCS541" s="17"/>
      <c r="NCT541" s="17"/>
      <c r="NCU541" s="17"/>
      <c r="NCV541" s="17"/>
      <c r="NCW541" s="17"/>
      <c r="NCX541" s="17"/>
      <c r="NCY541" s="17"/>
      <c r="NCZ541" s="17"/>
      <c r="NDA541" s="17"/>
      <c r="NDB541" s="17"/>
      <c r="NDC541" s="17"/>
      <c r="NDD541" s="17"/>
      <c r="NDE541" s="17"/>
      <c r="NDF541" s="17"/>
      <c r="NDG541" s="17"/>
      <c r="NDH541" s="17"/>
      <c r="NDI541" s="17"/>
      <c r="NDJ541" s="17"/>
      <c r="NDK541" s="17"/>
      <c r="NDL541" s="17"/>
      <c r="NDM541" s="17"/>
      <c r="NDN541" s="17"/>
      <c r="NDO541" s="17"/>
      <c r="NDP541" s="17"/>
      <c r="NDQ541" s="17"/>
      <c r="NDR541" s="17"/>
      <c r="NDS541" s="17"/>
      <c r="NDT541" s="17"/>
      <c r="NDU541" s="17"/>
      <c r="NDV541" s="17"/>
      <c r="NDW541" s="17"/>
      <c r="NDX541" s="17"/>
      <c r="NDY541" s="17"/>
      <c r="NDZ541" s="17"/>
      <c r="NEA541" s="17"/>
      <c r="NEB541" s="17"/>
      <c r="NEC541" s="17"/>
      <c r="NED541" s="17"/>
      <c r="NEE541" s="17"/>
      <c r="NEF541" s="17"/>
      <c r="NEG541" s="17"/>
      <c r="NEH541" s="17"/>
      <c r="NEI541" s="17"/>
      <c r="NEJ541" s="17"/>
      <c r="NEK541" s="17"/>
      <c r="NEL541" s="17"/>
      <c r="NEM541" s="17"/>
      <c r="NEN541" s="17"/>
      <c r="NEO541" s="17"/>
      <c r="NEP541" s="17"/>
      <c r="NEQ541" s="17"/>
      <c r="NER541" s="17"/>
      <c r="NES541" s="17"/>
      <c r="NET541" s="17"/>
      <c r="NEU541" s="17"/>
      <c r="NEV541" s="17"/>
      <c r="NEW541" s="17"/>
      <c r="NEX541" s="17"/>
      <c r="NEY541" s="17"/>
      <c r="NEZ541" s="17"/>
      <c r="NFA541" s="17"/>
      <c r="NFB541" s="17"/>
      <c r="NFC541" s="17"/>
      <c r="NFD541" s="17"/>
      <c r="NFE541" s="17"/>
      <c r="NFF541" s="17"/>
      <c r="NFG541" s="17"/>
      <c r="NFH541" s="17"/>
      <c r="NFI541" s="17"/>
      <c r="NFJ541" s="17"/>
      <c r="NFK541" s="17"/>
      <c r="NFL541" s="17"/>
      <c r="NFM541" s="17"/>
      <c r="NFN541" s="17"/>
      <c r="NFO541" s="17"/>
      <c r="NFP541" s="17"/>
      <c r="NFQ541" s="17"/>
      <c r="NFR541" s="17"/>
      <c r="NFS541" s="17"/>
      <c r="NFT541" s="17"/>
      <c r="NFU541" s="17"/>
      <c r="NFV541" s="17"/>
      <c r="NFW541" s="17"/>
      <c r="NFX541" s="17"/>
      <c r="NFY541" s="17"/>
      <c r="NFZ541" s="17"/>
      <c r="NGA541" s="17"/>
      <c r="NGB541" s="17"/>
      <c r="NGC541" s="17"/>
      <c r="NGD541" s="17"/>
      <c r="NGE541" s="17"/>
      <c r="NGF541" s="17"/>
      <c r="NGG541" s="17"/>
      <c r="NGH541" s="17"/>
      <c r="NGI541" s="17"/>
      <c r="NGJ541" s="17"/>
      <c r="NGK541" s="17"/>
      <c r="NGL541" s="17"/>
      <c r="NGM541" s="17"/>
      <c r="NGN541" s="17"/>
      <c r="NGO541" s="17"/>
      <c r="NGP541" s="17"/>
      <c r="NGQ541" s="17"/>
      <c r="NGR541" s="17"/>
      <c r="NGS541" s="17"/>
      <c r="NGT541" s="17"/>
      <c r="NGU541" s="17"/>
      <c r="NGV541" s="17"/>
      <c r="NGW541" s="17"/>
      <c r="NGX541" s="17"/>
      <c r="NGY541" s="17"/>
      <c r="NGZ541" s="17"/>
      <c r="NHA541" s="17"/>
      <c r="NHB541" s="17"/>
      <c r="NHC541" s="17"/>
      <c r="NHD541" s="17"/>
      <c r="NHE541" s="17"/>
      <c r="NHF541" s="17"/>
      <c r="NHG541" s="17"/>
      <c r="NHH541" s="17"/>
      <c r="NHI541" s="17"/>
      <c r="NHJ541" s="17"/>
      <c r="NHK541" s="17"/>
      <c r="NHL541" s="17"/>
      <c r="NHM541" s="17"/>
      <c r="NHN541" s="17"/>
      <c r="NHO541" s="17"/>
      <c r="NHP541" s="17"/>
      <c r="NHQ541" s="17"/>
      <c r="NHR541" s="17"/>
      <c r="NHS541" s="17"/>
      <c r="NHT541" s="17"/>
      <c r="NHU541" s="17"/>
      <c r="NHV541" s="17"/>
      <c r="NHW541" s="17"/>
      <c r="NHX541" s="17"/>
      <c r="NHY541" s="17"/>
      <c r="NHZ541" s="17"/>
      <c r="NIA541" s="17"/>
      <c r="NIB541" s="17"/>
      <c r="NIC541" s="17"/>
      <c r="NID541" s="17"/>
      <c r="NIE541" s="17"/>
      <c r="NIF541" s="17"/>
      <c r="NIG541" s="17"/>
      <c r="NIH541" s="17"/>
      <c r="NII541" s="17"/>
      <c r="NIJ541" s="17"/>
      <c r="NIK541" s="17"/>
      <c r="NIL541" s="17"/>
      <c r="NIM541" s="17"/>
      <c r="NIN541" s="17"/>
      <c r="NIO541" s="17"/>
      <c r="NIP541" s="17"/>
      <c r="NIQ541" s="17"/>
      <c r="NIR541" s="17"/>
      <c r="NIS541" s="17"/>
      <c r="NIT541" s="17"/>
      <c r="NIU541" s="17"/>
      <c r="NIV541" s="17"/>
      <c r="NIW541" s="17"/>
      <c r="NIX541" s="17"/>
      <c r="NIY541" s="17"/>
      <c r="NIZ541" s="17"/>
      <c r="NJA541" s="17"/>
      <c r="NJB541" s="17"/>
      <c r="NJC541" s="17"/>
      <c r="NJD541" s="17"/>
      <c r="NJE541" s="17"/>
      <c r="NJF541" s="17"/>
      <c r="NJG541" s="17"/>
      <c r="NJH541" s="17"/>
      <c r="NJI541" s="17"/>
      <c r="NJJ541" s="17"/>
      <c r="NJK541" s="17"/>
      <c r="NJL541" s="17"/>
      <c r="NJM541" s="17"/>
      <c r="NJN541" s="17"/>
      <c r="NJO541" s="17"/>
      <c r="NJP541" s="17"/>
      <c r="NJQ541" s="17"/>
      <c r="NJR541" s="17"/>
      <c r="NJS541" s="17"/>
      <c r="NJT541" s="17"/>
      <c r="NJU541" s="17"/>
      <c r="NJV541" s="17"/>
      <c r="NJW541" s="17"/>
      <c r="NJX541" s="17"/>
      <c r="NJY541" s="17"/>
      <c r="NJZ541" s="17"/>
      <c r="NKA541" s="17"/>
      <c r="NKB541" s="17"/>
      <c r="NKC541" s="17"/>
      <c r="NKD541" s="17"/>
      <c r="NKE541" s="17"/>
      <c r="NKF541" s="17"/>
      <c r="NKG541" s="17"/>
      <c r="NKH541" s="17"/>
      <c r="NKI541" s="17"/>
      <c r="NKJ541" s="17"/>
      <c r="NKK541" s="17"/>
      <c r="NKL541" s="17"/>
      <c r="NKM541" s="17"/>
      <c r="NKN541" s="17"/>
      <c r="NKO541" s="17"/>
      <c r="NKP541" s="17"/>
      <c r="NKQ541" s="17"/>
      <c r="NKR541" s="17"/>
      <c r="NKS541" s="17"/>
      <c r="NKT541" s="17"/>
      <c r="NKU541" s="17"/>
      <c r="NKV541" s="17"/>
      <c r="NKW541" s="17"/>
      <c r="NKX541" s="17"/>
      <c r="NKY541" s="17"/>
      <c r="NKZ541" s="17"/>
      <c r="NLA541" s="17"/>
      <c r="NLB541" s="17"/>
      <c r="NLC541" s="17"/>
      <c r="NLD541" s="17"/>
      <c r="NLE541" s="17"/>
      <c r="NLF541" s="17"/>
      <c r="NLG541" s="17"/>
      <c r="NLH541" s="17"/>
      <c r="NLI541" s="17"/>
      <c r="NLJ541" s="17"/>
      <c r="NLK541" s="17"/>
      <c r="NLL541" s="17"/>
      <c r="NLM541" s="17"/>
      <c r="NLN541" s="17"/>
      <c r="NLO541" s="17"/>
      <c r="NLP541" s="17"/>
      <c r="NLQ541" s="17"/>
      <c r="NLR541" s="17"/>
      <c r="NLS541" s="17"/>
      <c r="NLT541" s="17"/>
      <c r="NLU541" s="17"/>
      <c r="NLV541" s="17"/>
      <c r="NLW541" s="17"/>
      <c r="NLX541" s="17"/>
      <c r="NLY541" s="17"/>
      <c r="NLZ541" s="17"/>
      <c r="NMA541" s="17"/>
      <c r="NMB541" s="17"/>
      <c r="NMC541" s="17"/>
      <c r="NMD541" s="17"/>
      <c r="NME541" s="17"/>
      <c r="NMF541" s="17"/>
      <c r="NMG541" s="17"/>
      <c r="NMH541" s="17"/>
      <c r="NMI541" s="17"/>
      <c r="NMJ541" s="17"/>
      <c r="NMK541" s="17"/>
      <c r="NML541" s="17"/>
      <c r="NMM541" s="17"/>
      <c r="NMN541" s="17"/>
      <c r="NMO541" s="17"/>
      <c r="NMP541" s="17"/>
      <c r="NMQ541" s="17"/>
      <c r="NMR541" s="17"/>
      <c r="NMS541" s="17"/>
      <c r="NMT541" s="17"/>
      <c r="NMU541" s="17"/>
      <c r="NMV541" s="17"/>
      <c r="NMW541" s="17"/>
      <c r="NMX541" s="17"/>
      <c r="NMY541" s="17"/>
      <c r="NMZ541" s="17"/>
      <c r="NNA541" s="17"/>
      <c r="NNB541" s="17"/>
      <c r="NNC541" s="17"/>
      <c r="NND541" s="17"/>
      <c r="NNE541" s="17"/>
      <c r="NNF541" s="17"/>
      <c r="NNG541" s="17"/>
      <c r="NNH541" s="17"/>
      <c r="NNI541" s="17"/>
      <c r="NNJ541" s="17"/>
      <c r="NNK541" s="17"/>
      <c r="NNL541" s="17"/>
      <c r="NNM541" s="17"/>
      <c r="NNN541" s="17"/>
      <c r="NNO541" s="17"/>
      <c r="NNP541" s="17"/>
      <c r="NNQ541" s="17"/>
      <c r="NNR541" s="17"/>
      <c r="NNS541" s="17"/>
      <c r="NNT541" s="17"/>
      <c r="NNU541" s="17"/>
      <c r="NNV541" s="17"/>
      <c r="NNW541" s="17"/>
      <c r="NNX541" s="17"/>
      <c r="NNY541" s="17"/>
      <c r="NNZ541" s="17"/>
      <c r="NOA541" s="17"/>
      <c r="NOB541" s="17"/>
      <c r="NOC541" s="17"/>
      <c r="NOD541" s="17"/>
      <c r="NOE541" s="17"/>
      <c r="NOF541" s="17"/>
      <c r="NOG541" s="17"/>
      <c r="NOH541" s="17"/>
      <c r="NOI541" s="17"/>
      <c r="NOJ541" s="17"/>
      <c r="NOK541" s="17"/>
      <c r="NOL541" s="17"/>
      <c r="NOM541" s="17"/>
      <c r="NON541" s="17"/>
      <c r="NOO541" s="17"/>
      <c r="NOP541" s="17"/>
      <c r="NOQ541" s="17"/>
      <c r="NOR541" s="17"/>
      <c r="NOS541" s="17"/>
      <c r="NOT541" s="17"/>
      <c r="NOU541" s="17"/>
      <c r="NOV541" s="17"/>
      <c r="NOW541" s="17"/>
      <c r="NOX541" s="17"/>
      <c r="NOY541" s="17"/>
      <c r="NOZ541" s="17"/>
      <c r="NPA541" s="17"/>
      <c r="NPB541" s="17"/>
      <c r="NPC541" s="17"/>
      <c r="NPD541" s="17"/>
      <c r="NPE541" s="17"/>
      <c r="NPF541" s="17"/>
      <c r="NPG541" s="17"/>
      <c r="NPH541" s="17"/>
      <c r="NPI541" s="17"/>
      <c r="NPJ541" s="17"/>
      <c r="NPK541" s="17"/>
      <c r="NPL541" s="17"/>
      <c r="NPM541" s="17"/>
      <c r="NPN541" s="17"/>
      <c r="NPO541" s="17"/>
      <c r="NPP541" s="17"/>
      <c r="NPQ541" s="17"/>
      <c r="NPR541" s="17"/>
      <c r="NPS541" s="17"/>
      <c r="NPT541" s="17"/>
      <c r="NPU541" s="17"/>
      <c r="NPV541" s="17"/>
      <c r="NPW541" s="17"/>
      <c r="NPX541" s="17"/>
      <c r="NPY541" s="17"/>
      <c r="NPZ541" s="17"/>
      <c r="NQA541" s="17"/>
      <c r="NQB541" s="17"/>
      <c r="NQC541" s="17"/>
      <c r="NQD541" s="17"/>
      <c r="NQE541" s="17"/>
      <c r="NQF541" s="17"/>
      <c r="NQG541" s="17"/>
      <c r="NQH541" s="17"/>
      <c r="NQI541" s="17"/>
      <c r="NQJ541" s="17"/>
      <c r="NQK541" s="17"/>
      <c r="NQL541" s="17"/>
      <c r="NQM541" s="17"/>
      <c r="NQN541" s="17"/>
      <c r="NQO541" s="17"/>
      <c r="NQP541" s="17"/>
      <c r="NQQ541" s="17"/>
      <c r="NQR541" s="17"/>
      <c r="NQS541" s="17"/>
      <c r="NQT541" s="17"/>
      <c r="NQU541" s="17"/>
      <c r="NQV541" s="17"/>
      <c r="NQW541" s="17"/>
      <c r="NQX541" s="17"/>
      <c r="NQY541" s="17"/>
      <c r="NQZ541" s="17"/>
      <c r="NRA541" s="17"/>
      <c r="NRB541" s="17"/>
      <c r="NRC541" s="17"/>
      <c r="NRD541" s="17"/>
      <c r="NRE541" s="17"/>
      <c r="NRF541" s="17"/>
      <c r="NRG541" s="17"/>
      <c r="NRH541" s="17"/>
      <c r="NRI541" s="17"/>
      <c r="NRJ541" s="17"/>
      <c r="NRK541" s="17"/>
      <c r="NRL541" s="17"/>
      <c r="NRM541" s="17"/>
      <c r="NRN541" s="17"/>
      <c r="NRO541" s="17"/>
      <c r="NRP541" s="17"/>
      <c r="NRQ541" s="17"/>
      <c r="NRR541" s="17"/>
      <c r="NRS541" s="17"/>
      <c r="NRT541" s="17"/>
      <c r="NRU541" s="17"/>
      <c r="NRV541" s="17"/>
      <c r="NRW541" s="17"/>
      <c r="NRX541" s="17"/>
      <c r="NRY541" s="17"/>
      <c r="NRZ541" s="17"/>
      <c r="NSA541" s="17"/>
      <c r="NSB541" s="17"/>
      <c r="NSC541" s="17"/>
      <c r="NSD541" s="17"/>
      <c r="NSE541" s="17"/>
      <c r="NSF541" s="17"/>
      <c r="NSG541" s="17"/>
      <c r="NSH541" s="17"/>
      <c r="NSI541" s="17"/>
      <c r="NSJ541" s="17"/>
      <c r="NSK541" s="17"/>
      <c r="NSL541" s="17"/>
      <c r="NSM541" s="17"/>
      <c r="NSN541" s="17"/>
      <c r="NSO541" s="17"/>
      <c r="NSP541" s="17"/>
      <c r="NSQ541" s="17"/>
      <c r="NSR541" s="17"/>
      <c r="NSS541" s="17"/>
      <c r="NST541" s="17"/>
      <c r="NSU541" s="17"/>
      <c r="NSV541" s="17"/>
      <c r="NSW541" s="17"/>
      <c r="NSX541" s="17"/>
      <c r="NSY541" s="17"/>
      <c r="NSZ541" s="17"/>
      <c r="NTA541" s="17"/>
      <c r="NTB541" s="17"/>
      <c r="NTC541" s="17"/>
      <c r="NTD541" s="17"/>
      <c r="NTE541" s="17"/>
      <c r="NTF541" s="17"/>
      <c r="NTG541" s="17"/>
      <c r="NTH541" s="17"/>
      <c r="NTI541" s="17"/>
      <c r="NTJ541" s="17"/>
      <c r="NTK541" s="17"/>
      <c r="NTL541" s="17"/>
      <c r="NTM541" s="17"/>
      <c r="NTN541" s="17"/>
      <c r="NTO541" s="17"/>
      <c r="NTP541" s="17"/>
      <c r="NTQ541" s="17"/>
      <c r="NTR541" s="17"/>
      <c r="NTS541" s="17"/>
      <c r="NTT541" s="17"/>
      <c r="NTU541" s="17"/>
      <c r="NTV541" s="17"/>
      <c r="NTW541" s="17"/>
      <c r="NTX541" s="17"/>
      <c r="NTY541" s="17"/>
      <c r="NTZ541" s="17"/>
      <c r="NUA541" s="17"/>
      <c r="NUB541" s="17"/>
      <c r="NUC541" s="17"/>
      <c r="NUD541" s="17"/>
      <c r="NUE541" s="17"/>
      <c r="NUF541" s="17"/>
      <c r="NUG541" s="17"/>
      <c r="NUH541" s="17"/>
      <c r="NUI541" s="17"/>
      <c r="NUJ541" s="17"/>
      <c r="NUK541" s="17"/>
      <c r="NUL541" s="17"/>
      <c r="NUM541" s="17"/>
      <c r="NUN541" s="17"/>
      <c r="NUO541" s="17"/>
      <c r="NUP541" s="17"/>
      <c r="NUQ541" s="17"/>
      <c r="NUR541" s="17"/>
      <c r="NUS541" s="17"/>
      <c r="NUT541" s="17"/>
      <c r="NUU541" s="17"/>
      <c r="NUV541" s="17"/>
      <c r="NUW541" s="17"/>
      <c r="NUX541" s="17"/>
      <c r="NUY541" s="17"/>
      <c r="NUZ541" s="17"/>
      <c r="NVA541" s="17"/>
      <c r="NVB541" s="17"/>
      <c r="NVC541" s="17"/>
      <c r="NVD541" s="17"/>
      <c r="NVE541" s="17"/>
      <c r="NVF541" s="17"/>
      <c r="NVG541" s="17"/>
      <c r="NVH541" s="17"/>
      <c r="NVI541" s="17"/>
      <c r="NVJ541" s="17"/>
      <c r="NVK541" s="17"/>
      <c r="NVL541" s="17"/>
      <c r="NVM541" s="17"/>
      <c r="NVN541" s="17"/>
      <c r="NVO541" s="17"/>
      <c r="NVP541" s="17"/>
      <c r="NVQ541" s="17"/>
      <c r="NVR541" s="17"/>
      <c r="NVS541" s="17"/>
      <c r="NVT541" s="17"/>
      <c r="NVU541" s="17"/>
      <c r="NVV541" s="17"/>
      <c r="NVW541" s="17"/>
      <c r="NVX541" s="17"/>
      <c r="NVY541" s="17"/>
      <c r="NVZ541" s="17"/>
      <c r="NWA541" s="17"/>
      <c r="NWB541" s="17"/>
      <c r="NWC541" s="17"/>
      <c r="NWD541" s="17"/>
      <c r="NWE541" s="17"/>
      <c r="NWF541" s="17"/>
      <c r="NWG541" s="17"/>
      <c r="NWH541" s="17"/>
      <c r="NWI541" s="17"/>
      <c r="NWJ541" s="17"/>
      <c r="NWK541" s="17"/>
      <c r="NWL541" s="17"/>
      <c r="NWM541" s="17"/>
      <c r="NWN541" s="17"/>
      <c r="NWO541" s="17"/>
      <c r="NWP541" s="17"/>
      <c r="NWQ541" s="17"/>
      <c r="NWR541" s="17"/>
      <c r="NWS541" s="17"/>
      <c r="NWT541" s="17"/>
      <c r="NWU541" s="17"/>
      <c r="NWV541" s="17"/>
      <c r="NWW541" s="17"/>
      <c r="NWX541" s="17"/>
      <c r="NWY541" s="17"/>
      <c r="NWZ541" s="17"/>
      <c r="NXA541" s="17"/>
      <c r="NXB541" s="17"/>
      <c r="NXC541" s="17"/>
      <c r="NXD541" s="17"/>
      <c r="NXE541" s="17"/>
      <c r="NXF541" s="17"/>
      <c r="NXG541" s="17"/>
      <c r="NXH541" s="17"/>
      <c r="NXI541" s="17"/>
      <c r="NXJ541" s="17"/>
      <c r="NXK541" s="17"/>
      <c r="NXL541" s="17"/>
      <c r="NXM541" s="17"/>
      <c r="NXN541" s="17"/>
      <c r="NXO541" s="17"/>
      <c r="NXP541" s="17"/>
      <c r="NXQ541" s="17"/>
      <c r="NXR541" s="17"/>
      <c r="NXS541" s="17"/>
      <c r="NXT541" s="17"/>
      <c r="NXU541" s="17"/>
      <c r="NXV541" s="17"/>
      <c r="NXW541" s="17"/>
      <c r="NXX541" s="17"/>
      <c r="NXY541" s="17"/>
      <c r="NXZ541" s="17"/>
      <c r="NYA541" s="17"/>
      <c r="NYB541" s="17"/>
      <c r="NYC541" s="17"/>
      <c r="NYD541" s="17"/>
      <c r="NYE541" s="17"/>
      <c r="NYF541" s="17"/>
      <c r="NYG541" s="17"/>
      <c r="NYH541" s="17"/>
      <c r="NYI541" s="17"/>
      <c r="NYJ541" s="17"/>
      <c r="NYK541" s="17"/>
      <c r="NYL541" s="17"/>
      <c r="NYM541" s="17"/>
      <c r="NYN541" s="17"/>
      <c r="NYO541" s="17"/>
      <c r="NYP541" s="17"/>
      <c r="NYQ541" s="17"/>
      <c r="NYR541" s="17"/>
      <c r="NYS541" s="17"/>
      <c r="NYT541" s="17"/>
      <c r="NYU541" s="17"/>
      <c r="NYV541" s="17"/>
      <c r="NYW541" s="17"/>
      <c r="NYX541" s="17"/>
      <c r="NYY541" s="17"/>
      <c r="NYZ541" s="17"/>
      <c r="NZA541" s="17"/>
      <c r="NZB541" s="17"/>
      <c r="NZC541" s="17"/>
      <c r="NZD541" s="17"/>
      <c r="NZE541" s="17"/>
      <c r="NZF541" s="17"/>
      <c r="NZG541" s="17"/>
      <c r="NZH541" s="17"/>
      <c r="NZI541" s="17"/>
      <c r="NZJ541" s="17"/>
      <c r="NZK541" s="17"/>
      <c r="NZL541" s="17"/>
      <c r="NZM541" s="17"/>
      <c r="NZN541" s="17"/>
      <c r="NZO541" s="17"/>
      <c r="NZP541" s="17"/>
      <c r="NZQ541" s="17"/>
      <c r="NZR541" s="17"/>
      <c r="NZS541" s="17"/>
      <c r="NZT541" s="17"/>
      <c r="NZU541" s="17"/>
      <c r="NZV541" s="17"/>
      <c r="NZW541" s="17"/>
      <c r="NZX541" s="17"/>
      <c r="NZY541" s="17"/>
      <c r="NZZ541" s="17"/>
      <c r="OAA541" s="17"/>
      <c r="OAB541" s="17"/>
      <c r="OAC541" s="17"/>
      <c r="OAD541" s="17"/>
      <c r="OAE541" s="17"/>
      <c r="OAF541" s="17"/>
      <c r="OAG541" s="17"/>
      <c r="OAH541" s="17"/>
      <c r="OAI541" s="17"/>
      <c r="OAJ541" s="17"/>
      <c r="OAK541" s="17"/>
      <c r="OAL541" s="17"/>
      <c r="OAM541" s="17"/>
      <c r="OAN541" s="17"/>
      <c r="OAO541" s="17"/>
      <c r="OAP541" s="17"/>
      <c r="OAQ541" s="17"/>
      <c r="OAR541" s="17"/>
      <c r="OAS541" s="17"/>
      <c r="OAT541" s="17"/>
      <c r="OAU541" s="17"/>
      <c r="OAV541" s="17"/>
      <c r="OAW541" s="17"/>
      <c r="OAX541" s="17"/>
      <c r="OAY541" s="17"/>
      <c r="OAZ541" s="17"/>
      <c r="OBA541" s="17"/>
      <c r="OBB541" s="17"/>
      <c r="OBC541" s="17"/>
      <c r="OBD541" s="17"/>
      <c r="OBE541" s="17"/>
      <c r="OBF541" s="17"/>
      <c r="OBG541" s="17"/>
      <c r="OBH541" s="17"/>
      <c r="OBI541" s="17"/>
      <c r="OBJ541" s="17"/>
      <c r="OBK541" s="17"/>
      <c r="OBL541" s="17"/>
      <c r="OBM541" s="17"/>
      <c r="OBN541" s="17"/>
      <c r="OBO541" s="17"/>
      <c r="OBP541" s="17"/>
      <c r="OBQ541" s="17"/>
      <c r="OBR541" s="17"/>
      <c r="OBS541" s="17"/>
      <c r="OBT541" s="17"/>
      <c r="OBU541" s="17"/>
      <c r="OBV541" s="17"/>
      <c r="OBW541" s="17"/>
      <c r="OBX541" s="17"/>
      <c r="OBY541" s="17"/>
      <c r="OBZ541" s="17"/>
      <c r="OCA541" s="17"/>
      <c r="OCB541" s="17"/>
      <c r="OCC541" s="17"/>
      <c r="OCD541" s="17"/>
      <c r="OCE541" s="17"/>
      <c r="OCF541" s="17"/>
      <c r="OCG541" s="17"/>
      <c r="OCH541" s="17"/>
      <c r="OCI541" s="17"/>
      <c r="OCJ541" s="17"/>
      <c r="OCK541" s="17"/>
      <c r="OCL541" s="17"/>
      <c r="OCM541" s="17"/>
      <c r="OCN541" s="17"/>
      <c r="OCO541" s="17"/>
      <c r="OCP541" s="17"/>
      <c r="OCQ541" s="17"/>
      <c r="OCR541" s="17"/>
      <c r="OCS541" s="17"/>
      <c r="OCT541" s="17"/>
      <c r="OCU541" s="17"/>
      <c r="OCV541" s="17"/>
      <c r="OCW541" s="17"/>
      <c r="OCX541" s="17"/>
      <c r="OCY541" s="17"/>
      <c r="OCZ541" s="17"/>
      <c r="ODA541" s="17"/>
      <c r="ODB541" s="17"/>
      <c r="ODC541" s="17"/>
      <c r="ODD541" s="17"/>
      <c r="ODE541" s="17"/>
      <c r="ODF541" s="17"/>
      <c r="ODG541" s="17"/>
      <c r="ODH541" s="17"/>
      <c r="ODI541" s="17"/>
      <c r="ODJ541" s="17"/>
      <c r="ODK541" s="17"/>
      <c r="ODL541" s="17"/>
      <c r="ODM541" s="17"/>
      <c r="ODN541" s="17"/>
      <c r="ODO541" s="17"/>
      <c r="ODP541" s="17"/>
      <c r="ODQ541" s="17"/>
      <c r="ODR541" s="17"/>
      <c r="ODS541" s="17"/>
      <c r="ODT541" s="17"/>
      <c r="ODU541" s="17"/>
      <c r="ODV541" s="17"/>
      <c r="ODW541" s="17"/>
      <c r="ODX541" s="17"/>
      <c r="ODY541" s="17"/>
      <c r="ODZ541" s="17"/>
      <c r="OEA541" s="17"/>
      <c r="OEB541" s="17"/>
      <c r="OEC541" s="17"/>
      <c r="OED541" s="17"/>
      <c r="OEE541" s="17"/>
      <c r="OEF541" s="17"/>
      <c r="OEG541" s="17"/>
      <c r="OEH541" s="17"/>
      <c r="OEI541" s="17"/>
      <c r="OEJ541" s="17"/>
      <c r="OEK541" s="17"/>
      <c r="OEL541" s="17"/>
      <c r="OEM541" s="17"/>
      <c r="OEN541" s="17"/>
      <c r="OEO541" s="17"/>
      <c r="OEP541" s="17"/>
      <c r="OEQ541" s="17"/>
      <c r="OER541" s="17"/>
      <c r="OES541" s="17"/>
      <c r="OET541" s="17"/>
      <c r="OEU541" s="17"/>
      <c r="OEV541" s="17"/>
      <c r="OEW541" s="17"/>
      <c r="OEX541" s="17"/>
      <c r="OEY541" s="17"/>
      <c r="OEZ541" s="17"/>
      <c r="OFA541" s="17"/>
      <c r="OFB541" s="17"/>
      <c r="OFC541" s="17"/>
      <c r="OFD541" s="17"/>
      <c r="OFE541" s="17"/>
      <c r="OFF541" s="17"/>
      <c r="OFG541" s="17"/>
      <c r="OFH541" s="17"/>
      <c r="OFI541" s="17"/>
      <c r="OFJ541" s="17"/>
      <c r="OFK541" s="17"/>
      <c r="OFL541" s="17"/>
      <c r="OFM541" s="17"/>
      <c r="OFN541" s="17"/>
      <c r="OFO541" s="17"/>
      <c r="OFP541" s="17"/>
      <c r="OFQ541" s="17"/>
      <c r="OFR541" s="17"/>
      <c r="OFS541" s="17"/>
      <c r="OFT541" s="17"/>
      <c r="OFU541" s="17"/>
      <c r="OFV541" s="17"/>
      <c r="OFW541" s="17"/>
      <c r="OFX541" s="17"/>
      <c r="OFY541" s="17"/>
      <c r="OFZ541" s="17"/>
      <c r="OGA541" s="17"/>
      <c r="OGB541" s="17"/>
      <c r="OGC541" s="17"/>
      <c r="OGD541" s="17"/>
      <c r="OGE541" s="17"/>
      <c r="OGF541" s="17"/>
      <c r="OGG541" s="17"/>
      <c r="OGH541" s="17"/>
      <c r="OGI541" s="17"/>
      <c r="OGJ541" s="17"/>
      <c r="OGK541" s="17"/>
      <c r="OGL541" s="17"/>
      <c r="OGM541" s="17"/>
      <c r="OGN541" s="17"/>
      <c r="OGO541" s="17"/>
      <c r="OGP541" s="17"/>
      <c r="OGQ541" s="17"/>
      <c r="OGR541" s="17"/>
      <c r="OGS541" s="17"/>
      <c r="OGT541" s="17"/>
      <c r="OGU541" s="17"/>
      <c r="OGV541" s="17"/>
      <c r="OGW541" s="17"/>
      <c r="OGX541" s="17"/>
      <c r="OGY541" s="17"/>
      <c r="OGZ541" s="17"/>
      <c r="OHA541" s="17"/>
      <c r="OHB541" s="17"/>
      <c r="OHC541" s="17"/>
      <c r="OHD541" s="17"/>
      <c r="OHE541" s="17"/>
      <c r="OHF541" s="17"/>
      <c r="OHG541" s="17"/>
      <c r="OHH541" s="17"/>
      <c r="OHI541" s="17"/>
      <c r="OHJ541" s="17"/>
      <c r="OHK541" s="17"/>
      <c r="OHL541" s="17"/>
      <c r="OHM541" s="17"/>
      <c r="OHN541" s="17"/>
      <c r="OHO541" s="17"/>
      <c r="OHP541" s="17"/>
      <c r="OHQ541" s="17"/>
      <c r="OHR541" s="17"/>
      <c r="OHS541" s="17"/>
      <c r="OHT541" s="17"/>
      <c r="OHU541" s="17"/>
      <c r="OHV541" s="17"/>
      <c r="OHW541" s="17"/>
      <c r="OHX541" s="17"/>
      <c r="OHY541" s="17"/>
      <c r="OHZ541" s="17"/>
      <c r="OIA541" s="17"/>
      <c r="OIB541" s="17"/>
      <c r="OIC541" s="17"/>
      <c r="OID541" s="17"/>
      <c r="OIE541" s="17"/>
      <c r="OIF541" s="17"/>
      <c r="OIG541" s="17"/>
      <c r="OIH541" s="17"/>
      <c r="OII541" s="17"/>
      <c r="OIJ541" s="17"/>
      <c r="OIK541" s="17"/>
      <c r="OIL541" s="17"/>
      <c r="OIM541" s="17"/>
      <c r="OIN541" s="17"/>
      <c r="OIO541" s="17"/>
      <c r="OIP541" s="17"/>
      <c r="OIQ541" s="17"/>
      <c r="OIR541" s="17"/>
      <c r="OIS541" s="17"/>
      <c r="OIT541" s="17"/>
      <c r="OIU541" s="17"/>
      <c r="OIV541" s="17"/>
      <c r="OIW541" s="17"/>
      <c r="OIX541" s="17"/>
      <c r="OIY541" s="17"/>
      <c r="OIZ541" s="17"/>
      <c r="OJA541" s="17"/>
      <c r="OJB541" s="17"/>
      <c r="OJC541" s="17"/>
      <c r="OJD541" s="17"/>
      <c r="OJE541" s="17"/>
      <c r="OJF541" s="17"/>
      <c r="OJG541" s="17"/>
      <c r="OJH541" s="17"/>
      <c r="OJI541" s="17"/>
      <c r="OJJ541" s="17"/>
      <c r="OJK541" s="17"/>
      <c r="OJL541" s="17"/>
      <c r="OJM541" s="17"/>
      <c r="OJN541" s="17"/>
      <c r="OJO541" s="17"/>
      <c r="OJP541" s="17"/>
      <c r="OJQ541" s="17"/>
      <c r="OJR541" s="17"/>
      <c r="OJS541" s="17"/>
      <c r="OJT541" s="17"/>
      <c r="OJU541" s="17"/>
      <c r="OJV541" s="17"/>
      <c r="OJW541" s="17"/>
      <c r="OJX541" s="17"/>
      <c r="OJY541" s="17"/>
      <c r="OJZ541" s="17"/>
      <c r="OKA541" s="17"/>
      <c r="OKB541" s="17"/>
      <c r="OKC541" s="17"/>
      <c r="OKD541" s="17"/>
      <c r="OKE541" s="17"/>
      <c r="OKF541" s="17"/>
      <c r="OKG541" s="17"/>
      <c r="OKH541" s="17"/>
      <c r="OKI541" s="17"/>
      <c r="OKJ541" s="17"/>
      <c r="OKK541" s="17"/>
      <c r="OKL541" s="17"/>
      <c r="OKM541" s="17"/>
      <c r="OKN541" s="17"/>
      <c r="OKO541" s="17"/>
      <c r="OKP541" s="17"/>
      <c r="OKQ541" s="17"/>
      <c r="OKR541" s="17"/>
      <c r="OKS541" s="17"/>
      <c r="OKT541" s="17"/>
      <c r="OKU541" s="17"/>
      <c r="OKV541" s="17"/>
      <c r="OKW541" s="17"/>
      <c r="OKX541" s="17"/>
      <c r="OKY541" s="17"/>
      <c r="OKZ541" s="17"/>
      <c r="OLA541" s="17"/>
      <c r="OLB541" s="17"/>
      <c r="OLC541" s="17"/>
      <c r="OLD541" s="17"/>
      <c r="OLE541" s="17"/>
      <c r="OLF541" s="17"/>
      <c r="OLG541" s="17"/>
      <c r="OLH541" s="17"/>
      <c r="OLI541" s="17"/>
      <c r="OLJ541" s="17"/>
      <c r="OLK541" s="17"/>
      <c r="OLL541" s="17"/>
      <c r="OLM541" s="17"/>
      <c r="OLN541" s="17"/>
      <c r="OLO541" s="17"/>
      <c r="OLP541" s="17"/>
      <c r="OLQ541" s="17"/>
      <c r="OLR541" s="17"/>
      <c r="OLS541" s="17"/>
      <c r="OLT541" s="17"/>
      <c r="OLU541" s="17"/>
      <c r="OLV541" s="17"/>
      <c r="OLW541" s="17"/>
      <c r="OLX541" s="17"/>
      <c r="OLY541" s="17"/>
      <c r="OLZ541" s="17"/>
      <c r="OMA541" s="17"/>
      <c r="OMB541" s="17"/>
      <c r="OMC541" s="17"/>
      <c r="OMD541" s="17"/>
      <c r="OME541" s="17"/>
      <c r="OMF541" s="17"/>
      <c r="OMG541" s="17"/>
      <c r="OMH541" s="17"/>
      <c r="OMI541" s="17"/>
      <c r="OMJ541" s="17"/>
      <c r="OMK541" s="17"/>
      <c r="OML541" s="17"/>
      <c r="OMM541" s="17"/>
      <c r="OMN541" s="17"/>
      <c r="OMO541" s="17"/>
      <c r="OMP541" s="17"/>
      <c r="OMQ541" s="17"/>
      <c r="OMR541" s="17"/>
      <c r="OMS541" s="17"/>
      <c r="OMT541" s="17"/>
      <c r="OMU541" s="17"/>
      <c r="OMV541" s="17"/>
      <c r="OMW541" s="17"/>
      <c r="OMX541" s="17"/>
      <c r="OMY541" s="17"/>
      <c r="OMZ541" s="17"/>
      <c r="ONA541" s="17"/>
      <c r="ONB541" s="17"/>
      <c r="ONC541" s="17"/>
      <c r="OND541" s="17"/>
      <c r="ONE541" s="17"/>
      <c r="ONF541" s="17"/>
      <c r="ONG541" s="17"/>
      <c r="ONH541" s="17"/>
      <c r="ONI541" s="17"/>
      <c r="ONJ541" s="17"/>
      <c r="ONK541" s="17"/>
      <c r="ONL541" s="17"/>
      <c r="ONM541" s="17"/>
      <c r="ONN541" s="17"/>
      <c r="ONO541" s="17"/>
      <c r="ONP541" s="17"/>
      <c r="ONQ541" s="17"/>
      <c r="ONR541" s="17"/>
      <c r="ONS541" s="17"/>
      <c r="ONT541" s="17"/>
      <c r="ONU541" s="17"/>
      <c r="ONV541" s="17"/>
      <c r="ONW541" s="17"/>
      <c r="ONX541" s="17"/>
      <c r="ONY541" s="17"/>
      <c r="ONZ541" s="17"/>
      <c r="OOA541" s="17"/>
      <c r="OOB541" s="17"/>
      <c r="OOC541" s="17"/>
      <c r="OOD541" s="17"/>
      <c r="OOE541" s="17"/>
      <c r="OOF541" s="17"/>
      <c r="OOG541" s="17"/>
      <c r="OOH541" s="17"/>
      <c r="OOI541" s="17"/>
      <c r="OOJ541" s="17"/>
      <c r="OOK541" s="17"/>
      <c r="OOL541" s="17"/>
      <c r="OOM541" s="17"/>
      <c r="OON541" s="17"/>
      <c r="OOO541" s="17"/>
      <c r="OOP541" s="17"/>
      <c r="OOQ541" s="17"/>
      <c r="OOR541" s="17"/>
      <c r="OOS541" s="17"/>
      <c r="OOT541" s="17"/>
      <c r="OOU541" s="17"/>
      <c r="OOV541" s="17"/>
      <c r="OOW541" s="17"/>
      <c r="OOX541" s="17"/>
      <c r="OOY541" s="17"/>
      <c r="OOZ541" s="17"/>
      <c r="OPA541" s="17"/>
      <c r="OPB541" s="17"/>
      <c r="OPC541" s="17"/>
      <c r="OPD541" s="17"/>
      <c r="OPE541" s="17"/>
      <c r="OPF541" s="17"/>
      <c r="OPG541" s="17"/>
      <c r="OPH541" s="17"/>
      <c r="OPI541" s="17"/>
      <c r="OPJ541" s="17"/>
      <c r="OPK541" s="17"/>
      <c r="OPL541" s="17"/>
      <c r="OPM541" s="17"/>
      <c r="OPN541" s="17"/>
      <c r="OPO541" s="17"/>
      <c r="OPP541" s="17"/>
      <c r="OPQ541" s="17"/>
      <c r="OPR541" s="17"/>
      <c r="OPS541" s="17"/>
      <c r="OPT541" s="17"/>
      <c r="OPU541" s="17"/>
      <c r="OPV541" s="17"/>
      <c r="OPW541" s="17"/>
      <c r="OPX541" s="17"/>
      <c r="OPY541" s="17"/>
      <c r="OPZ541" s="17"/>
      <c r="OQA541" s="17"/>
      <c r="OQB541" s="17"/>
      <c r="OQC541" s="17"/>
      <c r="OQD541" s="17"/>
      <c r="OQE541" s="17"/>
      <c r="OQF541" s="17"/>
      <c r="OQG541" s="17"/>
      <c r="OQH541" s="17"/>
      <c r="OQI541" s="17"/>
      <c r="OQJ541" s="17"/>
      <c r="OQK541" s="17"/>
      <c r="OQL541" s="17"/>
      <c r="OQM541" s="17"/>
      <c r="OQN541" s="17"/>
      <c r="OQO541" s="17"/>
      <c r="OQP541" s="17"/>
      <c r="OQQ541" s="17"/>
      <c r="OQR541" s="17"/>
      <c r="OQS541" s="17"/>
      <c r="OQT541" s="17"/>
      <c r="OQU541" s="17"/>
      <c r="OQV541" s="17"/>
      <c r="OQW541" s="17"/>
      <c r="OQX541" s="17"/>
      <c r="OQY541" s="17"/>
      <c r="OQZ541" s="17"/>
      <c r="ORA541" s="17"/>
      <c r="ORB541" s="17"/>
      <c r="ORC541" s="17"/>
      <c r="ORD541" s="17"/>
      <c r="ORE541" s="17"/>
      <c r="ORF541" s="17"/>
      <c r="ORG541" s="17"/>
      <c r="ORH541" s="17"/>
      <c r="ORI541" s="17"/>
      <c r="ORJ541" s="17"/>
      <c r="ORK541" s="17"/>
      <c r="ORL541" s="17"/>
      <c r="ORM541" s="17"/>
      <c r="ORN541" s="17"/>
      <c r="ORO541" s="17"/>
      <c r="ORP541" s="17"/>
      <c r="ORQ541" s="17"/>
      <c r="ORR541" s="17"/>
      <c r="ORS541" s="17"/>
      <c r="ORT541" s="17"/>
      <c r="ORU541" s="17"/>
      <c r="ORV541" s="17"/>
      <c r="ORW541" s="17"/>
      <c r="ORX541" s="17"/>
      <c r="ORY541" s="17"/>
      <c r="ORZ541" s="17"/>
      <c r="OSA541" s="17"/>
      <c r="OSB541" s="17"/>
      <c r="OSC541" s="17"/>
      <c r="OSD541" s="17"/>
      <c r="OSE541" s="17"/>
      <c r="OSF541" s="17"/>
      <c r="OSG541" s="17"/>
      <c r="OSH541" s="17"/>
      <c r="OSI541" s="17"/>
      <c r="OSJ541" s="17"/>
      <c r="OSK541" s="17"/>
      <c r="OSL541" s="17"/>
      <c r="OSM541" s="17"/>
      <c r="OSN541" s="17"/>
      <c r="OSO541" s="17"/>
      <c r="OSP541" s="17"/>
      <c r="OSQ541" s="17"/>
      <c r="OSR541" s="17"/>
      <c r="OSS541" s="17"/>
      <c r="OST541" s="17"/>
      <c r="OSU541" s="17"/>
      <c r="OSV541" s="17"/>
      <c r="OSW541" s="17"/>
      <c r="OSX541" s="17"/>
      <c r="OSY541" s="17"/>
      <c r="OSZ541" s="17"/>
      <c r="OTA541" s="17"/>
      <c r="OTB541" s="17"/>
      <c r="OTC541" s="17"/>
      <c r="OTD541" s="17"/>
      <c r="OTE541" s="17"/>
      <c r="OTF541" s="17"/>
      <c r="OTG541" s="17"/>
      <c r="OTH541" s="17"/>
      <c r="OTI541" s="17"/>
      <c r="OTJ541" s="17"/>
      <c r="OTK541" s="17"/>
      <c r="OTL541" s="17"/>
      <c r="OTM541" s="17"/>
      <c r="OTN541" s="17"/>
      <c r="OTO541" s="17"/>
      <c r="OTP541" s="17"/>
      <c r="OTQ541" s="17"/>
      <c r="OTR541" s="17"/>
      <c r="OTS541" s="17"/>
      <c r="OTT541" s="17"/>
      <c r="OTU541" s="17"/>
      <c r="OTV541" s="17"/>
      <c r="OTW541" s="17"/>
      <c r="OTX541" s="17"/>
      <c r="OTY541" s="17"/>
      <c r="OTZ541" s="17"/>
      <c r="OUA541" s="17"/>
      <c r="OUB541" s="17"/>
      <c r="OUC541" s="17"/>
      <c r="OUD541" s="17"/>
      <c r="OUE541" s="17"/>
      <c r="OUF541" s="17"/>
      <c r="OUG541" s="17"/>
      <c r="OUH541" s="17"/>
      <c r="OUI541" s="17"/>
      <c r="OUJ541" s="17"/>
      <c r="OUK541" s="17"/>
      <c r="OUL541" s="17"/>
      <c r="OUM541" s="17"/>
      <c r="OUN541" s="17"/>
      <c r="OUO541" s="17"/>
      <c r="OUP541" s="17"/>
      <c r="OUQ541" s="17"/>
      <c r="OUR541" s="17"/>
      <c r="OUS541" s="17"/>
      <c r="OUT541" s="17"/>
      <c r="OUU541" s="17"/>
      <c r="OUV541" s="17"/>
      <c r="OUW541" s="17"/>
      <c r="OUX541" s="17"/>
      <c r="OUY541" s="17"/>
      <c r="OUZ541" s="17"/>
      <c r="OVA541" s="17"/>
      <c r="OVB541" s="17"/>
      <c r="OVC541" s="17"/>
      <c r="OVD541" s="17"/>
      <c r="OVE541" s="17"/>
      <c r="OVF541" s="17"/>
      <c r="OVG541" s="17"/>
      <c r="OVH541" s="17"/>
      <c r="OVI541" s="17"/>
      <c r="OVJ541" s="17"/>
      <c r="OVK541" s="17"/>
      <c r="OVL541" s="17"/>
      <c r="OVM541" s="17"/>
      <c r="OVN541" s="17"/>
      <c r="OVO541" s="17"/>
      <c r="OVP541" s="17"/>
      <c r="OVQ541" s="17"/>
      <c r="OVR541" s="17"/>
      <c r="OVS541" s="17"/>
      <c r="OVT541" s="17"/>
      <c r="OVU541" s="17"/>
      <c r="OVV541" s="17"/>
      <c r="OVW541" s="17"/>
      <c r="OVX541" s="17"/>
      <c r="OVY541" s="17"/>
      <c r="OVZ541" s="17"/>
      <c r="OWA541" s="17"/>
      <c r="OWB541" s="17"/>
      <c r="OWC541" s="17"/>
      <c r="OWD541" s="17"/>
      <c r="OWE541" s="17"/>
      <c r="OWF541" s="17"/>
      <c r="OWG541" s="17"/>
      <c r="OWH541" s="17"/>
      <c r="OWI541" s="17"/>
      <c r="OWJ541" s="17"/>
      <c r="OWK541" s="17"/>
      <c r="OWL541" s="17"/>
      <c r="OWM541" s="17"/>
      <c r="OWN541" s="17"/>
      <c r="OWO541" s="17"/>
      <c r="OWP541" s="17"/>
      <c r="OWQ541" s="17"/>
      <c r="OWR541" s="17"/>
      <c r="OWS541" s="17"/>
      <c r="OWT541" s="17"/>
      <c r="OWU541" s="17"/>
      <c r="OWV541" s="17"/>
      <c r="OWW541" s="17"/>
      <c r="OWX541" s="17"/>
      <c r="OWY541" s="17"/>
      <c r="OWZ541" s="17"/>
      <c r="OXA541" s="17"/>
      <c r="OXB541" s="17"/>
      <c r="OXC541" s="17"/>
      <c r="OXD541" s="17"/>
      <c r="OXE541" s="17"/>
      <c r="OXF541" s="17"/>
      <c r="OXG541" s="17"/>
      <c r="OXH541" s="17"/>
      <c r="OXI541" s="17"/>
      <c r="OXJ541" s="17"/>
      <c r="OXK541" s="17"/>
      <c r="OXL541" s="17"/>
      <c r="OXM541" s="17"/>
      <c r="OXN541" s="17"/>
      <c r="OXO541" s="17"/>
      <c r="OXP541" s="17"/>
      <c r="OXQ541" s="17"/>
      <c r="OXR541" s="17"/>
      <c r="OXS541" s="17"/>
      <c r="OXT541" s="17"/>
      <c r="OXU541" s="17"/>
      <c r="OXV541" s="17"/>
      <c r="OXW541" s="17"/>
      <c r="OXX541" s="17"/>
      <c r="OXY541" s="17"/>
      <c r="OXZ541" s="17"/>
      <c r="OYA541" s="17"/>
      <c r="OYB541" s="17"/>
      <c r="OYC541" s="17"/>
      <c r="OYD541" s="17"/>
      <c r="OYE541" s="17"/>
      <c r="OYF541" s="17"/>
      <c r="OYG541" s="17"/>
      <c r="OYH541" s="17"/>
      <c r="OYI541" s="17"/>
      <c r="OYJ541" s="17"/>
      <c r="OYK541" s="17"/>
      <c r="OYL541" s="17"/>
      <c r="OYM541" s="17"/>
      <c r="OYN541" s="17"/>
      <c r="OYO541" s="17"/>
      <c r="OYP541" s="17"/>
      <c r="OYQ541" s="17"/>
      <c r="OYR541" s="17"/>
      <c r="OYS541" s="17"/>
      <c r="OYT541" s="17"/>
      <c r="OYU541" s="17"/>
      <c r="OYV541" s="17"/>
      <c r="OYW541" s="17"/>
      <c r="OYX541" s="17"/>
      <c r="OYY541" s="17"/>
      <c r="OYZ541" s="17"/>
      <c r="OZA541" s="17"/>
      <c r="OZB541" s="17"/>
      <c r="OZC541" s="17"/>
      <c r="OZD541" s="17"/>
      <c r="OZE541" s="17"/>
      <c r="OZF541" s="17"/>
      <c r="OZG541" s="17"/>
      <c r="OZH541" s="17"/>
      <c r="OZI541" s="17"/>
      <c r="OZJ541" s="17"/>
      <c r="OZK541" s="17"/>
      <c r="OZL541" s="17"/>
      <c r="OZM541" s="17"/>
      <c r="OZN541" s="17"/>
      <c r="OZO541" s="17"/>
      <c r="OZP541" s="17"/>
      <c r="OZQ541" s="17"/>
      <c r="OZR541" s="17"/>
      <c r="OZS541" s="17"/>
      <c r="OZT541" s="17"/>
      <c r="OZU541" s="17"/>
      <c r="OZV541" s="17"/>
      <c r="OZW541" s="17"/>
      <c r="OZX541" s="17"/>
      <c r="OZY541" s="17"/>
      <c r="OZZ541" s="17"/>
      <c r="PAA541" s="17"/>
      <c r="PAB541" s="17"/>
      <c r="PAC541" s="17"/>
      <c r="PAD541" s="17"/>
      <c r="PAE541" s="17"/>
      <c r="PAF541" s="17"/>
      <c r="PAG541" s="17"/>
      <c r="PAH541" s="17"/>
      <c r="PAI541" s="17"/>
      <c r="PAJ541" s="17"/>
      <c r="PAK541" s="17"/>
      <c r="PAL541" s="17"/>
      <c r="PAM541" s="17"/>
      <c r="PAN541" s="17"/>
      <c r="PAO541" s="17"/>
      <c r="PAP541" s="17"/>
      <c r="PAQ541" s="17"/>
      <c r="PAR541" s="17"/>
      <c r="PAS541" s="17"/>
      <c r="PAT541" s="17"/>
      <c r="PAU541" s="17"/>
      <c r="PAV541" s="17"/>
      <c r="PAW541" s="17"/>
      <c r="PAX541" s="17"/>
      <c r="PAY541" s="17"/>
      <c r="PAZ541" s="17"/>
      <c r="PBA541" s="17"/>
      <c r="PBB541" s="17"/>
      <c r="PBC541" s="17"/>
      <c r="PBD541" s="17"/>
      <c r="PBE541" s="17"/>
      <c r="PBF541" s="17"/>
      <c r="PBG541" s="17"/>
      <c r="PBH541" s="17"/>
      <c r="PBI541" s="17"/>
      <c r="PBJ541" s="17"/>
      <c r="PBK541" s="17"/>
      <c r="PBL541" s="17"/>
      <c r="PBM541" s="17"/>
      <c r="PBN541" s="17"/>
      <c r="PBO541" s="17"/>
      <c r="PBP541" s="17"/>
      <c r="PBQ541" s="17"/>
      <c r="PBR541" s="17"/>
      <c r="PBS541" s="17"/>
      <c r="PBT541" s="17"/>
      <c r="PBU541" s="17"/>
      <c r="PBV541" s="17"/>
      <c r="PBW541" s="17"/>
      <c r="PBX541" s="17"/>
      <c r="PBY541" s="17"/>
      <c r="PBZ541" s="17"/>
      <c r="PCA541" s="17"/>
      <c r="PCB541" s="17"/>
      <c r="PCC541" s="17"/>
      <c r="PCD541" s="17"/>
      <c r="PCE541" s="17"/>
      <c r="PCF541" s="17"/>
      <c r="PCG541" s="17"/>
      <c r="PCH541" s="17"/>
      <c r="PCI541" s="17"/>
      <c r="PCJ541" s="17"/>
      <c r="PCK541" s="17"/>
      <c r="PCL541" s="17"/>
      <c r="PCM541" s="17"/>
      <c r="PCN541" s="17"/>
      <c r="PCO541" s="17"/>
      <c r="PCP541" s="17"/>
      <c r="PCQ541" s="17"/>
      <c r="PCR541" s="17"/>
      <c r="PCS541" s="17"/>
      <c r="PCT541" s="17"/>
      <c r="PCU541" s="17"/>
      <c r="PCV541" s="17"/>
      <c r="PCW541" s="17"/>
      <c r="PCX541" s="17"/>
      <c r="PCY541" s="17"/>
      <c r="PCZ541" s="17"/>
      <c r="PDA541" s="17"/>
      <c r="PDB541" s="17"/>
      <c r="PDC541" s="17"/>
      <c r="PDD541" s="17"/>
      <c r="PDE541" s="17"/>
      <c r="PDF541" s="17"/>
      <c r="PDG541" s="17"/>
      <c r="PDH541" s="17"/>
      <c r="PDI541" s="17"/>
      <c r="PDJ541" s="17"/>
      <c r="PDK541" s="17"/>
      <c r="PDL541" s="17"/>
      <c r="PDM541" s="17"/>
      <c r="PDN541" s="17"/>
      <c r="PDO541" s="17"/>
      <c r="PDP541" s="17"/>
      <c r="PDQ541" s="17"/>
      <c r="PDR541" s="17"/>
      <c r="PDS541" s="17"/>
      <c r="PDT541" s="17"/>
      <c r="PDU541" s="17"/>
      <c r="PDV541" s="17"/>
      <c r="PDW541" s="17"/>
      <c r="PDX541" s="17"/>
      <c r="PDY541" s="17"/>
      <c r="PDZ541" s="17"/>
      <c r="PEA541" s="17"/>
      <c r="PEB541" s="17"/>
      <c r="PEC541" s="17"/>
      <c r="PED541" s="17"/>
      <c r="PEE541" s="17"/>
      <c r="PEF541" s="17"/>
      <c r="PEG541" s="17"/>
      <c r="PEH541" s="17"/>
      <c r="PEI541" s="17"/>
      <c r="PEJ541" s="17"/>
      <c r="PEK541" s="17"/>
      <c r="PEL541" s="17"/>
      <c r="PEM541" s="17"/>
      <c r="PEN541" s="17"/>
      <c r="PEO541" s="17"/>
      <c r="PEP541" s="17"/>
      <c r="PEQ541" s="17"/>
      <c r="PER541" s="17"/>
      <c r="PES541" s="17"/>
      <c r="PET541" s="17"/>
      <c r="PEU541" s="17"/>
      <c r="PEV541" s="17"/>
      <c r="PEW541" s="17"/>
      <c r="PEX541" s="17"/>
      <c r="PEY541" s="17"/>
      <c r="PEZ541" s="17"/>
      <c r="PFA541" s="17"/>
      <c r="PFB541" s="17"/>
      <c r="PFC541" s="17"/>
      <c r="PFD541" s="17"/>
      <c r="PFE541" s="17"/>
      <c r="PFF541" s="17"/>
      <c r="PFG541" s="17"/>
      <c r="PFH541" s="17"/>
      <c r="PFI541" s="17"/>
      <c r="PFJ541" s="17"/>
      <c r="PFK541" s="17"/>
      <c r="PFL541" s="17"/>
      <c r="PFM541" s="17"/>
      <c r="PFN541" s="17"/>
      <c r="PFO541" s="17"/>
      <c r="PFP541" s="17"/>
      <c r="PFQ541" s="17"/>
      <c r="PFR541" s="17"/>
      <c r="PFS541" s="17"/>
      <c r="PFT541" s="17"/>
      <c r="PFU541" s="17"/>
      <c r="PFV541" s="17"/>
      <c r="PFW541" s="17"/>
      <c r="PFX541" s="17"/>
      <c r="PFY541" s="17"/>
      <c r="PFZ541" s="17"/>
      <c r="PGA541" s="17"/>
      <c r="PGB541" s="17"/>
      <c r="PGC541" s="17"/>
      <c r="PGD541" s="17"/>
      <c r="PGE541" s="17"/>
      <c r="PGF541" s="17"/>
      <c r="PGG541" s="17"/>
      <c r="PGH541" s="17"/>
      <c r="PGI541" s="17"/>
      <c r="PGJ541" s="17"/>
      <c r="PGK541" s="17"/>
      <c r="PGL541" s="17"/>
      <c r="PGM541" s="17"/>
      <c r="PGN541" s="17"/>
      <c r="PGO541" s="17"/>
      <c r="PGP541" s="17"/>
      <c r="PGQ541" s="17"/>
      <c r="PGR541" s="17"/>
      <c r="PGS541" s="17"/>
      <c r="PGT541" s="17"/>
      <c r="PGU541" s="17"/>
      <c r="PGV541" s="17"/>
      <c r="PGW541" s="17"/>
      <c r="PGX541" s="17"/>
      <c r="PGY541" s="17"/>
      <c r="PGZ541" s="17"/>
      <c r="PHA541" s="17"/>
      <c r="PHB541" s="17"/>
      <c r="PHC541" s="17"/>
      <c r="PHD541" s="17"/>
      <c r="PHE541" s="17"/>
      <c r="PHF541" s="17"/>
      <c r="PHG541" s="17"/>
      <c r="PHH541" s="17"/>
      <c r="PHI541" s="17"/>
      <c r="PHJ541" s="17"/>
      <c r="PHK541" s="17"/>
      <c r="PHL541" s="17"/>
      <c r="PHM541" s="17"/>
      <c r="PHN541" s="17"/>
      <c r="PHO541" s="17"/>
      <c r="PHP541" s="17"/>
      <c r="PHQ541" s="17"/>
      <c r="PHR541" s="17"/>
      <c r="PHS541" s="17"/>
      <c r="PHT541" s="17"/>
      <c r="PHU541" s="17"/>
      <c r="PHV541" s="17"/>
      <c r="PHW541" s="17"/>
      <c r="PHX541" s="17"/>
      <c r="PHY541" s="17"/>
      <c r="PHZ541" s="17"/>
      <c r="PIA541" s="17"/>
      <c r="PIB541" s="17"/>
      <c r="PIC541" s="17"/>
      <c r="PID541" s="17"/>
      <c r="PIE541" s="17"/>
      <c r="PIF541" s="17"/>
      <c r="PIG541" s="17"/>
      <c r="PIH541" s="17"/>
      <c r="PII541" s="17"/>
      <c r="PIJ541" s="17"/>
      <c r="PIK541" s="17"/>
      <c r="PIL541" s="17"/>
      <c r="PIM541" s="17"/>
      <c r="PIN541" s="17"/>
      <c r="PIO541" s="17"/>
      <c r="PIP541" s="17"/>
      <c r="PIQ541" s="17"/>
      <c r="PIR541" s="17"/>
      <c r="PIS541" s="17"/>
      <c r="PIT541" s="17"/>
      <c r="PIU541" s="17"/>
      <c r="PIV541" s="17"/>
      <c r="PIW541" s="17"/>
      <c r="PIX541" s="17"/>
      <c r="PIY541" s="17"/>
      <c r="PIZ541" s="17"/>
      <c r="PJA541" s="17"/>
      <c r="PJB541" s="17"/>
      <c r="PJC541" s="17"/>
      <c r="PJD541" s="17"/>
      <c r="PJE541" s="17"/>
      <c r="PJF541" s="17"/>
      <c r="PJG541" s="17"/>
      <c r="PJH541" s="17"/>
      <c r="PJI541" s="17"/>
      <c r="PJJ541" s="17"/>
      <c r="PJK541" s="17"/>
      <c r="PJL541" s="17"/>
      <c r="PJM541" s="17"/>
      <c r="PJN541" s="17"/>
      <c r="PJO541" s="17"/>
      <c r="PJP541" s="17"/>
      <c r="PJQ541" s="17"/>
      <c r="PJR541" s="17"/>
      <c r="PJS541" s="17"/>
      <c r="PJT541" s="17"/>
      <c r="PJU541" s="17"/>
      <c r="PJV541" s="17"/>
      <c r="PJW541" s="17"/>
      <c r="PJX541" s="17"/>
      <c r="PJY541" s="17"/>
      <c r="PJZ541" s="17"/>
      <c r="PKA541" s="17"/>
      <c r="PKB541" s="17"/>
      <c r="PKC541" s="17"/>
      <c r="PKD541" s="17"/>
      <c r="PKE541" s="17"/>
      <c r="PKF541" s="17"/>
      <c r="PKG541" s="17"/>
      <c r="PKH541" s="17"/>
      <c r="PKI541" s="17"/>
      <c r="PKJ541" s="17"/>
      <c r="PKK541" s="17"/>
      <c r="PKL541" s="17"/>
      <c r="PKM541" s="17"/>
      <c r="PKN541" s="17"/>
      <c r="PKO541" s="17"/>
      <c r="PKP541" s="17"/>
      <c r="PKQ541" s="17"/>
      <c r="PKR541" s="17"/>
      <c r="PKS541" s="17"/>
      <c r="PKT541" s="17"/>
      <c r="PKU541" s="17"/>
      <c r="PKV541" s="17"/>
      <c r="PKW541" s="17"/>
      <c r="PKX541" s="17"/>
      <c r="PKY541" s="17"/>
      <c r="PKZ541" s="17"/>
      <c r="PLA541" s="17"/>
      <c r="PLB541" s="17"/>
      <c r="PLC541" s="17"/>
      <c r="PLD541" s="17"/>
      <c r="PLE541" s="17"/>
      <c r="PLF541" s="17"/>
      <c r="PLG541" s="17"/>
      <c r="PLH541" s="17"/>
      <c r="PLI541" s="17"/>
      <c r="PLJ541" s="17"/>
      <c r="PLK541" s="17"/>
      <c r="PLL541" s="17"/>
      <c r="PLM541" s="17"/>
      <c r="PLN541" s="17"/>
      <c r="PLO541" s="17"/>
      <c r="PLP541" s="17"/>
      <c r="PLQ541" s="17"/>
      <c r="PLR541" s="17"/>
      <c r="PLS541" s="17"/>
      <c r="PLT541" s="17"/>
      <c r="PLU541" s="17"/>
      <c r="PLV541" s="17"/>
      <c r="PLW541" s="17"/>
      <c r="PLX541" s="17"/>
      <c r="PLY541" s="17"/>
      <c r="PLZ541" s="17"/>
      <c r="PMA541" s="17"/>
      <c r="PMB541" s="17"/>
      <c r="PMC541" s="17"/>
      <c r="PMD541" s="17"/>
      <c r="PME541" s="17"/>
      <c r="PMF541" s="17"/>
      <c r="PMG541" s="17"/>
      <c r="PMH541" s="17"/>
      <c r="PMI541" s="17"/>
      <c r="PMJ541" s="17"/>
      <c r="PMK541" s="17"/>
      <c r="PML541" s="17"/>
      <c r="PMM541" s="17"/>
      <c r="PMN541" s="17"/>
      <c r="PMO541" s="17"/>
      <c r="PMP541" s="17"/>
      <c r="PMQ541" s="17"/>
      <c r="PMR541" s="17"/>
      <c r="PMS541" s="17"/>
      <c r="PMT541" s="17"/>
      <c r="PMU541" s="17"/>
      <c r="PMV541" s="17"/>
      <c r="PMW541" s="17"/>
      <c r="PMX541" s="17"/>
      <c r="PMY541" s="17"/>
      <c r="PMZ541" s="17"/>
      <c r="PNA541" s="17"/>
      <c r="PNB541" s="17"/>
      <c r="PNC541" s="17"/>
      <c r="PND541" s="17"/>
      <c r="PNE541" s="17"/>
      <c r="PNF541" s="17"/>
      <c r="PNG541" s="17"/>
      <c r="PNH541" s="17"/>
      <c r="PNI541" s="17"/>
      <c r="PNJ541" s="17"/>
      <c r="PNK541" s="17"/>
      <c r="PNL541" s="17"/>
      <c r="PNM541" s="17"/>
      <c r="PNN541" s="17"/>
      <c r="PNO541" s="17"/>
      <c r="PNP541" s="17"/>
      <c r="PNQ541" s="17"/>
      <c r="PNR541" s="17"/>
      <c r="PNS541" s="17"/>
      <c r="PNT541" s="17"/>
      <c r="PNU541" s="17"/>
      <c r="PNV541" s="17"/>
      <c r="PNW541" s="17"/>
      <c r="PNX541" s="17"/>
      <c r="PNY541" s="17"/>
      <c r="PNZ541" s="17"/>
      <c r="POA541" s="17"/>
      <c r="POB541" s="17"/>
      <c r="POC541" s="17"/>
      <c r="POD541" s="17"/>
      <c r="POE541" s="17"/>
      <c r="POF541" s="17"/>
      <c r="POG541" s="17"/>
      <c r="POH541" s="17"/>
      <c r="POI541" s="17"/>
      <c r="POJ541" s="17"/>
      <c r="POK541" s="17"/>
      <c r="POL541" s="17"/>
      <c r="POM541" s="17"/>
      <c r="PON541" s="17"/>
      <c r="POO541" s="17"/>
      <c r="POP541" s="17"/>
      <c r="POQ541" s="17"/>
      <c r="POR541" s="17"/>
      <c r="POS541" s="17"/>
      <c r="POT541" s="17"/>
      <c r="POU541" s="17"/>
      <c r="POV541" s="17"/>
      <c r="POW541" s="17"/>
      <c r="POX541" s="17"/>
      <c r="POY541" s="17"/>
      <c r="POZ541" s="17"/>
      <c r="PPA541" s="17"/>
      <c r="PPB541" s="17"/>
      <c r="PPC541" s="17"/>
      <c r="PPD541" s="17"/>
      <c r="PPE541" s="17"/>
      <c r="PPF541" s="17"/>
      <c r="PPG541" s="17"/>
      <c r="PPH541" s="17"/>
      <c r="PPI541" s="17"/>
      <c r="PPJ541" s="17"/>
      <c r="PPK541" s="17"/>
      <c r="PPL541" s="17"/>
      <c r="PPM541" s="17"/>
      <c r="PPN541" s="17"/>
      <c r="PPO541" s="17"/>
      <c r="PPP541" s="17"/>
      <c r="PPQ541" s="17"/>
      <c r="PPR541" s="17"/>
      <c r="PPS541" s="17"/>
      <c r="PPT541" s="17"/>
      <c r="PPU541" s="17"/>
      <c r="PPV541" s="17"/>
      <c r="PPW541" s="17"/>
      <c r="PPX541" s="17"/>
      <c r="PPY541" s="17"/>
      <c r="PPZ541" s="17"/>
      <c r="PQA541" s="17"/>
      <c r="PQB541" s="17"/>
      <c r="PQC541" s="17"/>
      <c r="PQD541" s="17"/>
      <c r="PQE541" s="17"/>
      <c r="PQF541" s="17"/>
      <c r="PQG541" s="17"/>
      <c r="PQH541" s="17"/>
      <c r="PQI541" s="17"/>
      <c r="PQJ541" s="17"/>
      <c r="PQK541" s="17"/>
      <c r="PQL541" s="17"/>
      <c r="PQM541" s="17"/>
      <c r="PQN541" s="17"/>
      <c r="PQO541" s="17"/>
      <c r="PQP541" s="17"/>
      <c r="PQQ541" s="17"/>
      <c r="PQR541" s="17"/>
      <c r="PQS541" s="17"/>
      <c r="PQT541" s="17"/>
      <c r="PQU541" s="17"/>
      <c r="PQV541" s="17"/>
      <c r="PQW541" s="17"/>
      <c r="PQX541" s="17"/>
      <c r="PQY541" s="17"/>
      <c r="PQZ541" s="17"/>
      <c r="PRA541" s="17"/>
      <c r="PRB541" s="17"/>
      <c r="PRC541" s="17"/>
      <c r="PRD541" s="17"/>
      <c r="PRE541" s="17"/>
      <c r="PRF541" s="17"/>
      <c r="PRG541" s="17"/>
      <c r="PRH541" s="17"/>
      <c r="PRI541" s="17"/>
      <c r="PRJ541" s="17"/>
      <c r="PRK541" s="17"/>
      <c r="PRL541" s="17"/>
      <c r="PRM541" s="17"/>
      <c r="PRN541" s="17"/>
      <c r="PRO541" s="17"/>
      <c r="PRP541" s="17"/>
      <c r="PRQ541" s="17"/>
      <c r="PRR541" s="17"/>
      <c r="PRS541" s="17"/>
      <c r="PRT541" s="17"/>
      <c r="PRU541" s="17"/>
      <c r="PRV541" s="17"/>
      <c r="PRW541" s="17"/>
      <c r="PRX541" s="17"/>
      <c r="PRY541" s="17"/>
      <c r="PRZ541" s="17"/>
      <c r="PSA541" s="17"/>
      <c r="PSB541" s="17"/>
      <c r="PSC541" s="17"/>
      <c r="PSD541" s="17"/>
      <c r="PSE541" s="17"/>
      <c r="PSF541" s="17"/>
      <c r="PSG541" s="17"/>
      <c r="PSH541" s="17"/>
      <c r="PSI541" s="17"/>
      <c r="PSJ541" s="17"/>
      <c r="PSK541" s="17"/>
      <c r="PSL541" s="17"/>
      <c r="PSM541" s="17"/>
      <c r="PSN541" s="17"/>
      <c r="PSO541" s="17"/>
      <c r="PSP541" s="17"/>
      <c r="PSQ541" s="17"/>
      <c r="PSR541" s="17"/>
      <c r="PSS541" s="17"/>
      <c r="PST541" s="17"/>
      <c r="PSU541" s="17"/>
      <c r="PSV541" s="17"/>
      <c r="PSW541" s="17"/>
      <c r="PSX541" s="17"/>
      <c r="PSY541" s="17"/>
      <c r="PSZ541" s="17"/>
      <c r="PTA541" s="17"/>
      <c r="PTB541" s="17"/>
      <c r="PTC541" s="17"/>
      <c r="PTD541" s="17"/>
      <c r="PTE541" s="17"/>
      <c r="PTF541" s="17"/>
      <c r="PTG541" s="17"/>
      <c r="PTH541" s="17"/>
      <c r="PTI541" s="17"/>
      <c r="PTJ541" s="17"/>
      <c r="PTK541" s="17"/>
      <c r="PTL541" s="17"/>
      <c r="PTM541" s="17"/>
      <c r="PTN541" s="17"/>
      <c r="PTO541" s="17"/>
      <c r="PTP541" s="17"/>
      <c r="PTQ541" s="17"/>
      <c r="PTR541" s="17"/>
      <c r="PTS541" s="17"/>
      <c r="PTT541" s="17"/>
      <c r="PTU541" s="17"/>
      <c r="PTV541" s="17"/>
      <c r="PTW541" s="17"/>
      <c r="PTX541" s="17"/>
      <c r="PTY541" s="17"/>
      <c r="PTZ541" s="17"/>
      <c r="PUA541" s="17"/>
      <c r="PUB541" s="17"/>
      <c r="PUC541" s="17"/>
      <c r="PUD541" s="17"/>
      <c r="PUE541" s="17"/>
      <c r="PUF541" s="17"/>
      <c r="PUG541" s="17"/>
      <c r="PUH541" s="17"/>
      <c r="PUI541" s="17"/>
      <c r="PUJ541" s="17"/>
      <c r="PUK541" s="17"/>
      <c r="PUL541" s="17"/>
      <c r="PUM541" s="17"/>
      <c r="PUN541" s="17"/>
      <c r="PUO541" s="17"/>
      <c r="PUP541" s="17"/>
      <c r="PUQ541" s="17"/>
      <c r="PUR541" s="17"/>
      <c r="PUS541" s="17"/>
      <c r="PUT541" s="17"/>
      <c r="PUU541" s="17"/>
      <c r="PUV541" s="17"/>
      <c r="PUW541" s="17"/>
      <c r="PUX541" s="17"/>
      <c r="PUY541" s="17"/>
      <c r="PUZ541" s="17"/>
      <c r="PVA541" s="17"/>
      <c r="PVB541" s="17"/>
      <c r="PVC541" s="17"/>
      <c r="PVD541" s="17"/>
      <c r="PVE541" s="17"/>
      <c r="PVF541" s="17"/>
      <c r="PVG541" s="17"/>
      <c r="PVH541" s="17"/>
      <c r="PVI541" s="17"/>
      <c r="PVJ541" s="17"/>
      <c r="PVK541" s="17"/>
      <c r="PVL541" s="17"/>
      <c r="PVM541" s="17"/>
      <c r="PVN541" s="17"/>
      <c r="PVO541" s="17"/>
      <c r="PVP541" s="17"/>
      <c r="PVQ541" s="17"/>
      <c r="PVR541" s="17"/>
      <c r="PVS541" s="17"/>
      <c r="PVT541" s="17"/>
      <c r="PVU541" s="17"/>
      <c r="PVV541" s="17"/>
      <c r="PVW541" s="17"/>
      <c r="PVX541" s="17"/>
      <c r="PVY541" s="17"/>
      <c r="PVZ541" s="17"/>
      <c r="PWA541" s="17"/>
      <c r="PWB541" s="17"/>
      <c r="PWC541" s="17"/>
      <c r="PWD541" s="17"/>
      <c r="PWE541" s="17"/>
      <c r="PWF541" s="17"/>
      <c r="PWG541" s="17"/>
      <c r="PWH541" s="17"/>
      <c r="PWI541" s="17"/>
      <c r="PWJ541" s="17"/>
      <c r="PWK541" s="17"/>
      <c r="PWL541" s="17"/>
      <c r="PWM541" s="17"/>
      <c r="PWN541" s="17"/>
      <c r="PWO541" s="17"/>
      <c r="PWP541" s="17"/>
      <c r="PWQ541" s="17"/>
      <c r="PWR541" s="17"/>
      <c r="PWS541" s="17"/>
      <c r="PWT541" s="17"/>
      <c r="PWU541" s="17"/>
      <c r="PWV541" s="17"/>
      <c r="PWW541" s="17"/>
      <c r="PWX541" s="17"/>
      <c r="PWY541" s="17"/>
      <c r="PWZ541" s="17"/>
      <c r="PXA541" s="17"/>
      <c r="PXB541" s="17"/>
      <c r="PXC541" s="17"/>
      <c r="PXD541" s="17"/>
      <c r="PXE541" s="17"/>
      <c r="PXF541" s="17"/>
      <c r="PXG541" s="17"/>
      <c r="PXH541" s="17"/>
      <c r="PXI541" s="17"/>
      <c r="PXJ541" s="17"/>
      <c r="PXK541" s="17"/>
      <c r="PXL541" s="17"/>
      <c r="PXM541" s="17"/>
      <c r="PXN541" s="17"/>
      <c r="PXO541" s="17"/>
      <c r="PXP541" s="17"/>
      <c r="PXQ541" s="17"/>
      <c r="PXR541" s="17"/>
      <c r="PXS541" s="17"/>
      <c r="PXT541" s="17"/>
      <c r="PXU541" s="17"/>
      <c r="PXV541" s="17"/>
      <c r="PXW541" s="17"/>
      <c r="PXX541" s="17"/>
      <c r="PXY541" s="17"/>
      <c r="PXZ541" s="17"/>
      <c r="PYA541" s="17"/>
      <c r="PYB541" s="17"/>
      <c r="PYC541" s="17"/>
      <c r="PYD541" s="17"/>
      <c r="PYE541" s="17"/>
      <c r="PYF541" s="17"/>
      <c r="PYG541" s="17"/>
      <c r="PYH541" s="17"/>
      <c r="PYI541" s="17"/>
      <c r="PYJ541" s="17"/>
      <c r="PYK541" s="17"/>
      <c r="PYL541" s="17"/>
      <c r="PYM541" s="17"/>
      <c r="PYN541" s="17"/>
      <c r="PYO541" s="17"/>
      <c r="PYP541" s="17"/>
      <c r="PYQ541" s="17"/>
      <c r="PYR541" s="17"/>
      <c r="PYS541" s="17"/>
      <c r="PYT541" s="17"/>
      <c r="PYU541" s="17"/>
      <c r="PYV541" s="17"/>
      <c r="PYW541" s="17"/>
      <c r="PYX541" s="17"/>
      <c r="PYY541" s="17"/>
      <c r="PYZ541" s="17"/>
      <c r="PZA541" s="17"/>
      <c r="PZB541" s="17"/>
      <c r="PZC541" s="17"/>
      <c r="PZD541" s="17"/>
      <c r="PZE541" s="17"/>
      <c r="PZF541" s="17"/>
      <c r="PZG541" s="17"/>
      <c r="PZH541" s="17"/>
      <c r="PZI541" s="17"/>
      <c r="PZJ541" s="17"/>
      <c r="PZK541" s="17"/>
      <c r="PZL541" s="17"/>
      <c r="PZM541" s="17"/>
      <c r="PZN541" s="17"/>
      <c r="PZO541" s="17"/>
      <c r="PZP541" s="17"/>
      <c r="PZQ541" s="17"/>
      <c r="PZR541" s="17"/>
      <c r="PZS541" s="17"/>
      <c r="PZT541" s="17"/>
      <c r="PZU541" s="17"/>
      <c r="PZV541" s="17"/>
      <c r="PZW541" s="17"/>
      <c r="PZX541" s="17"/>
      <c r="PZY541" s="17"/>
      <c r="PZZ541" s="17"/>
      <c r="QAA541" s="17"/>
      <c r="QAB541" s="17"/>
      <c r="QAC541" s="17"/>
      <c r="QAD541" s="17"/>
      <c r="QAE541" s="17"/>
      <c r="QAF541" s="17"/>
      <c r="QAG541" s="17"/>
      <c r="QAH541" s="17"/>
      <c r="QAI541" s="17"/>
      <c r="QAJ541" s="17"/>
      <c r="QAK541" s="17"/>
      <c r="QAL541" s="17"/>
      <c r="QAM541" s="17"/>
      <c r="QAN541" s="17"/>
      <c r="QAO541" s="17"/>
      <c r="QAP541" s="17"/>
      <c r="QAQ541" s="17"/>
      <c r="QAR541" s="17"/>
      <c r="QAS541" s="17"/>
      <c r="QAT541" s="17"/>
      <c r="QAU541" s="17"/>
      <c r="QAV541" s="17"/>
      <c r="QAW541" s="17"/>
      <c r="QAX541" s="17"/>
      <c r="QAY541" s="17"/>
      <c r="QAZ541" s="17"/>
      <c r="QBA541" s="17"/>
      <c r="QBB541" s="17"/>
      <c r="QBC541" s="17"/>
      <c r="QBD541" s="17"/>
      <c r="QBE541" s="17"/>
      <c r="QBF541" s="17"/>
      <c r="QBG541" s="17"/>
      <c r="QBH541" s="17"/>
      <c r="QBI541" s="17"/>
      <c r="QBJ541" s="17"/>
      <c r="QBK541" s="17"/>
      <c r="QBL541" s="17"/>
      <c r="QBM541" s="17"/>
      <c r="QBN541" s="17"/>
      <c r="QBO541" s="17"/>
      <c r="QBP541" s="17"/>
      <c r="QBQ541" s="17"/>
      <c r="QBR541" s="17"/>
      <c r="QBS541" s="17"/>
      <c r="QBT541" s="17"/>
      <c r="QBU541" s="17"/>
      <c r="QBV541" s="17"/>
      <c r="QBW541" s="17"/>
      <c r="QBX541" s="17"/>
      <c r="QBY541" s="17"/>
      <c r="QBZ541" s="17"/>
      <c r="QCA541" s="17"/>
      <c r="QCB541" s="17"/>
      <c r="QCC541" s="17"/>
      <c r="QCD541" s="17"/>
      <c r="QCE541" s="17"/>
      <c r="QCF541" s="17"/>
      <c r="QCG541" s="17"/>
      <c r="QCH541" s="17"/>
      <c r="QCI541" s="17"/>
      <c r="QCJ541" s="17"/>
      <c r="QCK541" s="17"/>
      <c r="QCL541" s="17"/>
      <c r="QCM541" s="17"/>
      <c r="QCN541" s="17"/>
      <c r="QCO541" s="17"/>
      <c r="QCP541" s="17"/>
      <c r="QCQ541" s="17"/>
      <c r="QCR541" s="17"/>
      <c r="QCS541" s="17"/>
      <c r="QCT541" s="17"/>
      <c r="QCU541" s="17"/>
      <c r="QCV541" s="17"/>
      <c r="QCW541" s="17"/>
      <c r="QCX541" s="17"/>
      <c r="QCY541" s="17"/>
      <c r="QCZ541" s="17"/>
      <c r="QDA541" s="17"/>
      <c r="QDB541" s="17"/>
      <c r="QDC541" s="17"/>
      <c r="QDD541" s="17"/>
      <c r="QDE541" s="17"/>
      <c r="QDF541" s="17"/>
      <c r="QDG541" s="17"/>
      <c r="QDH541" s="17"/>
      <c r="QDI541" s="17"/>
      <c r="QDJ541" s="17"/>
      <c r="QDK541" s="17"/>
      <c r="QDL541" s="17"/>
      <c r="QDM541" s="17"/>
      <c r="QDN541" s="17"/>
      <c r="QDO541" s="17"/>
      <c r="QDP541" s="17"/>
      <c r="QDQ541" s="17"/>
      <c r="QDR541" s="17"/>
      <c r="QDS541" s="17"/>
      <c r="QDT541" s="17"/>
      <c r="QDU541" s="17"/>
      <c r="QDV541" s="17"/>
      <c r="QDW541" s="17"/>
      <c r="QDX541" s="17"/>
      <c r="QDY541" s="17"/>
      <c r="QDZ541" s="17"/>
      <c r="QEA541" s="17"/>
      <c r="QEB541" s="17"/>
      <c r="QEC541" s="17"/>
      <c r="QED541" s="17"/>
      <c r="QEE541" s="17"/>
      <c r="QEF541" s="17"/>
      <c r="QEG541" s="17"/>
      <c r="QEH541" s="17"/>
      <c r="QEI541" s="17"/>
      <c r="QEJ541" s="17"/>
      <c r="QEK541" s="17"/>
      <c r="QEL541" s="17"/>
      <c r="QEM541" s="17"/>
      <c r="QEN541" s="17"/>
      <c r="QEO541" s="17"/>
      <c r="QEP541" s="17"/>
      <c r="QEQ541" s="17"/>
      <c r="QER541" s="17"/>
      <c r="QES541" s="17"/>
      <c r="QET541" s="17"/>
      <c r="QEU541" s="17"/>
      <c r="QEV541" s="17"/>
      <c r="QEW541" s="17"/>
      <c r="QEX541" s="17"/>
      <c r="QEY541" s="17"/>
      <c r="QEZ541" s="17"/>
      <c r="QFA541" s="17"/>
      <c r="QFB541" s="17"/>
      <c r="QFC541" s="17"/>
      <c r="QFD541" s="17"/>
      <c r="QFE541" s="17"/>
      <c r="QFF541" s="17"/>
      <c r="QFG541" s="17"/>
      <c r="QFH541" s="17"/>
      <c r="QFI541" s="17"/>
      <c r="QFJ541" s="17"/>
      <c r="QFK541" s="17"/>
      <c r="QFL541" s="17"/>
      <c r="QFM541" s="17"/>
      <c r="QFN541" s="17"/>
      <c r="QFO541" s="17"/>
      <c r="QFP541" s="17"/>
      <c r="QFQ541" s="17"/>
      <c r="QFR541" s="17"/>
      <c r="QFS541" s="17"/>
      <c r="QFT541" s="17"/>
      <c r="QFU541" s="17"/>
      <c r="QFV541" s="17"/>
      <c r="QFW541" s="17"/>
      <c r="QFX541" s="17"/>
      <c r="QFY541" s="17"/>
      <c r="QFZ541" s="17"/>
      <c r="QGA541" s="17"/>
      <c r="QGB541" s="17"/>
      <c r="QGC541" s="17"/>
      <c r="QGD541" s="17"/>
      <c r="QGE541" s="17"/>
      <c r="QGF541" s="17"/>
      <c r="QGG541" s="17"/>
      <c r="QGH541" s="17"/>
      <c r="QGI541" s="17"/>
      <c r="QGJ541" s="17"/>
      <c r="QGK541" s="17"/>
      <c r="QGL541" s="17"/>
      <c r="QGM541" s="17"/>
      <c r="QGN541" s="17"/>
      <c r="QGO541" s="17"/>
      <c r="QGP541" s="17"/>
      <c r="QGQ541" s="17"/>
      <c r="QGR541" s="17"/>
      <c r="QGS541" s="17"/>
      <c r="QGT541" s="17"/>
      <c r="QGU541" s="17"/>
      <c r="QGV541" s="17"/>
      <c r="QGW541" s="17"/>
      <c r="QGX541" s="17"/>
      <c r="QGY541" s="17"/>
      <c r="QGZ541" s="17"/>
      <c r="QHA541" s="17"/>
      <c r="QHB541" s="17"/>
      <c r="QHC541" s="17"/>
      <c r="QHD541" s="17"/>
      <c r="QHE541" s="17"/>
      <c r="QHF541" s="17"/>
      <c r="QHG541" s="17"/>
      <c r="QHH541" s="17"/>
      <c r="QHI541" s="17"/>
      <c r="QHJ541" s="17"/>
      <c r="QHK541" s="17"/>
      <c r="QHL541" s="17"/>
      <c r="QHM541" s="17"/>
      <c r="QHN541" s="17"/>
      <c r="QHO541" s="17"/>
      <c r="QHP541" s="17"/>
      <c r="QHQ541" s="17"/>
      <c r="QHR541" s="17"/>
      <c r="QHS541" s="17"/>
      <c r="QHT541" s="17"/>
      <c r="QHU541" s="17"/>
      <c r="QHV541" s="17"/>
      <c r="QHW541" s="17"/>
      <c r="QHX541" s="17"/>
      <c r="QHY541" s="17"/>
      <c r="QHZ541" s="17"/>
      <c r="QIA541" s="17"/>
      <c r="QIB541" s="17"/>
      <c r="QIC541" s="17"/>
      <c r="QID541" s="17"/>
      <c r="QIE541" s="17"/>
      <c r="QIF541" s="17"/>
      <c r="QIG541" s="17"/>
      <c r="QIH541" s="17"/>
      <c r="QII541" s="17"/>
      <c r="QIJ541" s="17"/>
      <c r="QIK541" s="17"/>
      <c r="QIL541" s="17"/>
      <c r="QIM541" s="17"/>
      <c r="QIN541" s="17"/>
      <c r="QIO541" s="17"/>
      <c r="QIP541" s="17"/>
      <c r="QIQ541" s="17"/>
      <c r="QIR541" s="17"/>
      <c r="QIS541" s="17"/>
      <c r="QIT541" s="17"/>
      <c r="QIU541" s="17"/>
      <c r="QIV541" s="17"/>
      <c r="QIW541" s="17"/>
      <c r="QIX541" s="17"/>
      <c r="QIY541" s="17"/>
      <c r="QIZ541" s="17"/>
      <c r="QJA541" s="17"/>
      <c r="QJB541" s="17"/>
      <c r="QJC541" s="17"/>
      <c r="QJD541" s="17"/>
      <c r="QJE541" s="17"/>
      <c r="QJF541" s="17"/>
      <c r="QJG541" s="17"/>
      <c r="QJH541" s="17"/>
      <c r="QJI541" s="17"/>
      <c r="QJJ541" s="17"/>
      <c r="QJK541" s="17"/>
      <c r="QJL541" s="17"/>
      <c r="QJM541" s="17"/>
      <c r="QJN541" s="17"/>
      <c r="QJO541" s="17"/>
      <c r="QJP541" s="17"/>
      <c r="QJQ541" s="17"/>
      <c r="QJR541" s="17"/>
      <c r="QJS541" s="17"/>
      <c r="QJT541" s="17"/>
      <c r="QJU541" s="17"/>
      <c r="QJV541" s="17"/>
      <c r="QJW541" s="17"/>
      <c r="QJX541" s="17"/>
      <c r="QJY541" s="17"/>
      <c r="QJZ541" s="17"/>
      <c r="QKA541" s="17"/>
      <c r="QKB541" s="17"/>
      <c r="QKC541" s="17"/>
      <c r="QKD541" s="17"/>
      <c r="QKE541" s="17"/>
      <c r="QKF541" s="17"/>
      <c r="QKG541" s="17"/>
      <c r="QKH541" s="17"/>
      <c r="QKI541" s="17"/>
      <c r="QKJ541" s="17"/>
      <c r="QKK541" s="17"/>
      <c r="QKL541" s="17"/>
      <c r="QKM541" s="17"/>
      <c r="QKN541" s="17"/>
      <c r="QKO541" s="17"/>
      <c r="QKP541" s="17"/>
      <c r="QKQ541" s="17"/>
      <c r="QKR541" s="17"/>
      <c r="QKS541" s="17"/>
      <c r="QKT541" s="17"/>
      <c r="QKU541" s="17"/>
      <c r="QKV541" s="17"/>
      <c r="QKW541" s="17"/>
      <c r="QKX541" s="17"/>
      <c r="QKY541" s="17"/>
      <c r="QKZ541" s="17"/>
      <c r="QLA541" s="17"/>
      <c r="QLB541" s="17"/>
      <c r="QLC541" s="17"/>
      <c r="QLD541" s="17"/>
      <c r="QLE541" s="17"/>
      <c r="QLF541" s="17"/>
      <c r="QLG541" s="17"/>
      <c r="QLH541" s="17"/>
      <c r="QLI541" s="17"/>
      <c r="QLJ541" s="17"/>
      <c r="QLK541" s="17"/>
      <c r="QLL541" s="17"/>
      <c r="QLM541" s="17"/>
      <c r="QLN541" s="17"/>
      <c r="QLO541" s="17"/>
      <c r="QLP541" s="17"/>
      <c r="QLQ541" s="17"/>
      <c r="QLR541" s="17"/>
      <c r="QLS541" s="17"/>
      <c r="QLT541" s="17"/>
      <c r="QLU541" s="17"/>
      <c r="QLV541" s="17"/>
      <c r="QLW541" s="17"/>
      <c r="QLX541" s="17"/>
      <c r="QLY541" s="17"/>
      <c r="QLZ541" s="17"/>
      <c r="QMA541" s="17"/>
      <c r="QMB541" s="17"/>
      <c r="QMC541" s="17"/>
      <c r="QMD541" s="17"/>
      <c r="QME541" s="17"/>
      <c r="QMF541" s="17"/>
      <c r="QMG541" s="17"/>
      <c r="QMH541" s="17"/>
      <c r="QMI541" s="17"/>
      <c r="QMJ541" s="17"/>
      <c r="QMK541" s="17"/>
      <c r="QML541" s="17"/>
      <c r="QMM541" s="17"/>
      <c r="QMN541" s="17"/>
      <c r="QMO541" s="17"/>
      <c r="QMP541" s="17"/>
      <c r="QMQ541" s="17"/>
      <c r="QMR541" s="17"/>
      <c r="QMS541" s="17"/>
      <c r="QMT541" s="17"/>
      <c r="QMU541" s="17"/>
      <c r="QMV541" s="17"/>
      <c r="QMW541" s="17"/>
      <c r="QMX541" s="17"/>
      <c r="QMY541" s="17"/>
      <c r="QMZ541" s="17"/>
      <c r="QNA541" s="17"/>
      <c r="QNB541" s="17"/>
      <c r="QNC541" s="17"/>
      <c r="QND541" s="17"/>
      <c r="QNE541" s="17"/>
      <c r="QNF541" s="17"/>
      <c r="QNG541" s="17"/>
      <c r="QNH541" s="17"/>
      <c r="QNI541" s="17"/>
      <c r="QNJ541" s="17"/>
      <c r="QNK541" s="17"/>
      <c r="QNL541" s="17"/>
      <c r="QNM541" s="17"/>
      <c r="QNN541" s="17"/>
      <c r="QNO541" s="17"/>
      <c r="QNP541" s="17"/>
      <c r="QNQ541" s="17"/>
      <c r="QNR541" s="17"/>
      <c r="QNS541" s="17"/>
      <c r="QNT541" s="17"/>
      <c r="QNU541" s="17"/>
      <c r="QNV541" s="17"/>
      <c r="QNW541" s="17"/>
      <c r="QNX541" s="17"/>
      <c r="QNY541" s="17"/>
      <c r="QNZ541" s="17"/>
      <c r="QOA541" s="17"/>
      <c r="QOB541" s="17"/>
      <c r="QOC541" s="17"/>
      <c r="QOD541" s="17"/>
      <c r="QOE541" s="17"/>
      <c r="QOF541" s="17"/>
      <c r="QOG541" s="17"/>
      <c r="QOH541" s="17"/>
      <c r="QOI541" s="17"/>
      <c r="QOJ541" s="17"/>
      <c r="QOK541" s="17"/>
      <c r="QOL541" s="17"/>
      <c r="QOM541" s="17"/>
      <c r="QON541" s="17"/>
      <c r="QOO541" s="17"/>
      <c r="QOP541" s="17"/>
      <c r="QOQ541" s="17"/>
      <c r="QOR541" s="17"/>
      <c r="QOS541" s="17"/>
      <c r="QOT541" s="17"/>
      <c r="QOU541" s="17"/>
      <c r="QOV541" s="17"/>
      <c r="QOW541" s="17"/>
      <c r="QOX541" s="17"/>
      <c r="QOY541" s="17"/>
      <c r="QOZ541" s="17"/>
      <c r="QPA541" s="17"/>
      <c r="QPB541" s="17"/>
      <c r="QPC541" s="17"/>
      <c r="QPD541" s="17"/>
      <c r="QPE541" s="17"/>
      <c r="QPF541" s="17"/>
      <c r="QPG541" s="17"/>
      <c r="QPH541" s="17"/>
      <c r="QPI541" s="17"/>
      <c r="QPJ541" s="17"/>
      <c r="QPK541" s="17"/>
      <c r="QPL541" s="17"/>
      <c r="QPM541" s="17"/>
      <c r="QPN541" s="17"/>
      <c r="QPO541" s="17"/>
      <c r="QPP541" s="17"/>
      <c r="QPQ541" s="17"/>
      <c r="QPR541" s="17"/>
      <c r="QPS541" s="17"/>
      <c r="QPT541" s="17"/>
      <c r="QPU541" s="17"/>
      <c r="QPV541" s="17"/>
      <c r="QPW541" s="17"/>
      <c r="QPX541" s="17"/>
      <c r="QPY541" s="17"/>
      <c r="QPZ541" s="17"/>
      <c r="QQA541" s="17"/>
      <c r="QQB541" s="17"/>
      <c r="QQC541" s="17"/>
      <c r="QQD541" s="17"/>
      <c r="QQE541" s="17"/>
      <c r="QQF541" s="17"/>
      <c r="QQG541" s="17"/>
      <c r="QQH541" s="17"/>
      <c r="QQI541" s="17"/>
      <c r="QQJ541" s="17"/>
      <c r="QQK541" s="17"/>
      <c r="QQL541" s="17"/>
      <c r="QQM541" s="17"/>
      <c r="QQN541" s="17"/>
      <c r="QQO541" s="17"/>
      <c r="QQP541" s="17"/>
      <c r="QQQ541" s="17"/>
      <c r="QQR541" s="17"/>
      <c r="QQS541" s="17"/>
      <c r="QQT541" s="17"/>
      <c r="QQU541" s="17"/>
      <c r="QQV541" s="17"/>
      <c r="QQW541" s="17"/>
      <c r="QQX541" s="17"/>
      <c r="QQY541" s="17"/>
      <c r="QQZ541" s="17"/>
      <c r="QRA541" s="17"/>
      <c r="QRB541" s="17"/>
      <c r="QRC541" s="17"/>
      <c r="QRD541" s="17"/>
      <c r="QRE541" s="17"/>
      <c r="QRF541" s="17"/>
      <c r="QRG541" s="17"/>
      <c r="QRH541" s="17"/>
      <c r="QRI541" s="17"/>
      <c r="QRJ541" s="17"/>
      <c r="QRK541" s="17"/>
      <c r="QRL541" s="17"/>
      <c r="QRM541" s="17"/>
      <c r="QRN541" s="17"/>
      <c r="QRO541" s="17"/>
      <c r="QRP541" s="17"/>
      <c r="QRQ541" s="17"/>
      <c r="QRR541" s="17"/>
      <c r="QRS541" s="17"/>
      <c r="QRT541" s="17"/>
      <c r="QRU541" s="17"/>
      <c r="QRV541" s="17"/>
      <c r="QRW541" s="17"/>
      <c r="QRX541" s="17"/>
      <c r="QRY541" s="17"/>
      <c r="QRZ541" s="17"/>
      <c r="QSA541" s="17"/>
      <c r="QSB541" s="17"/>
      <c r="QSC541" s="17"/>
      <c r="QSD541" s="17"/>
      <c r="QSE541" s="17"/>
      <c r="QSF541" s="17"/>
      <c r="QSG541" s="17"/>
      <c r="QSH541" s="17"/>
      <c r="QSI541" s="17"/>
      <c r="QSJ541" s="17"/>
      <c r="QSK541" s="17"/>
      <c r="QSL541" s="17"/>
      <c r="QSM541" s="17"/>
      <c r="QSN541" s="17"/>
      <c r="QSO541" s="17"/>
      <c r="QSP541" s="17"/>
      <c r="QSQ541" s="17"/>
      <c r="QSR541" s="17"/>
      <c r="QSS541" s="17"/>
      <c r="QST541" s="17"/>
      <c r="QSU541" s="17"/>
      <c r="QSV541" s="17"/>
      <c r="QSW541" s="17"/>
      <c r="QSX541" s="17"/>
      <c r="QSY541" s="17"/>
      <c r="QSZ541" s="17"/>
      <c r="QTA541" s="17"/>
      <c r="QTB541" s="17"/>
      <c r="QTC541" s="17"/>
      <c r="QTD541" s="17"/>
      <c r="QTE541" s="17"/>
      <c r="QTF541" s="17"/>
      <c r="QTG541" s="17"/>
      <c r="QTH541" s="17"/>
      <c r="QTI541" s="17"/>
      <c r="QTJ541" s="17"/>
      <c r="QTK541" s="17"/>
      <c r="QTL541" s="17"/>
      <c r="QTM541" s="17"/>
      <c r="QTN541" s="17"/>
      <c r="QTO541" s="17"/>
      <c r="QTP541" s="17"/>
      <c r="QTQ541" s="17"/>
      <c r="QTR541" s="17"/>
      <c r="QTS541" s="17"/>
      <c r="QTT541" s="17"/>
      <c r="QTU541" s="17"/>
      <c r="QTV541" s="17"/>
      <c r="QTW541" s="17"/>
      <c r="QTX541" s="17"/>
      <c r="QTY541" s="17"/>
      <c r="QTZ541" s="17"/>
      <c r="QUA541" s="17"/>
      <c r="QUB541" s="17"/>
      <c r="QUC541" s="17"/>
      <c r="QUD541" s="17"/>
      <c r="QUE541" s="17"/>
      <c r="QUF541" s="17"/>
      <c r="QUG541" s="17"/>
      <c r="QUH541" s="17"/>
      <c r="QUI541" s="17"/>
      <c r="QUJ541" s="17"/>
      <c r="QUK541" s="17"/>
      <c r="QUL541" s="17"/>
      <c r="QUM541" s="17"/>
      <c r="QUN541" s="17"/>
      <c r="QUO541" s="17"/>
      <c r="QUP541" s="17"/>
      <c r="QUQ541" s="17"/>
      <c r="QUR541" s="17"/>
      <c r="QUS541" s="17"/>
      <c r="QUT541" s="17"/>
      <c r="QUU541" s="17"/>
      <c r="QUV541" s="17"/>
      <c r="QUW541" s="17"/>
      <c r="QUX541" s="17"/>
      <c r="QUY541" s="17"/>
      <c r="QUZ541" s="17"/>
      <c r="QVA541" s="17"/>
      <c r="QVB541" s="17"/>
      <c r="QVC541" s="17"/>
      <c r="QVD541" s="17"/>
      <c r="QVE541" s="17"/>
      <c r="QVF541" s="17"/>
      <c r="QVG541" s="17"/>
      <c r="QVH541" s="17"/>
      <c r="QVI541" s="17"/>
      <c r="QVJ541" s="17"/>
      <c r="QVK541" s="17"/>
      <c r="QVL541" s="17"/>
      <c r="QVM541" s="17"/>
      <c r="QVN541" s="17"/>
      <c r="QVO541" s="17"/>
      <c r="QVP541" s="17"/>
      <c r="QVQ541" s="17"/>
      <c r="QVR541" s="17"/>
      <c r="QVS541" s="17"/>
      <c r="QVT541" s="17"/>
      <c r="QVU541" s="17"/>
      <c r="QVV541" s="17"/>
      <c r="QVW541" s="17"/>
      <c r="QVX541" s="17"/>
      <c r="QVY541" s="17"/>
      <c r="QVZ541" s="17"/>
      <c r="QWA541" s="17"/>
      <c r="QWB541" s="17"/>
      <c r="QWC541" s="17"/>
      <c r="QWD541" s="17"/>
      <c r="QWE541" s="17"/>
      <c r="QWF541" s="17"/>
      <c r="QWG541" s="17"/>
      <c r="QWH541" s="17"/>
      <c r="QWI541" s="17"/>
      <c r="QWJ541" s="17"/>
      <c r="QWK541" s="17"/>
      <c r="QWL541" s="17"/>
      <c r="QWM541" s="17"/>
      <c r="QWN541" s="17"/>
      <c r="QWO541" s="17"/>
      <c r="QWP541" s="17"/>
      <c r="QWQ541" s="17"/>
      <c r="QWR541" s="17"/>
      <c r="QWS541" s="17"/>
      <c r="QWT541" s="17"/>
      <c r="QWU541" s="17"/>
      <c r="QWV541" s="17"/>
      <c r="QWW541" s="17"/>
      <c r="QWX541" s="17"/>
      <c r="QWY541" s="17"/>
      <c r="QWZ541" s="17"/>
      <c r="QXA541" s="17"/>
      <c r="QXB541" s="17"/>
      <c r="QXC541" s="17"/>
      <c r="QXD541" s="17"/>
      <c r="QXE541" s="17"/>
      <c r="QXF541" s="17"/>
      <c r="QXG541" s="17"/>
      <c r="QXH541" s="17"/>
      <c r="QXI541" s="17"/>
      <c r="QXJ541" s="17"/>
      <c r="QXK541" s="17"/>
      <c r="QXL541" s="17"/>
      <c r="QXM541" s="17"/>
      <c r="QXN541" s="17"/>
      <c r="QXO541" s="17"/>
      <c r="QXP541" s="17"/>
      <c r="QXQ541" s="17"/>
      <c r="QXR541" s="17"/>
      <c r="QXS541" s="17"/>
      <c r="QXT541" s="17"/>
      <c r="QXU541" s="17"/>
      <c r="QXV541" s="17"/>
      <c r="QXW541" s="17"/>
      <c r="QXX541" s="17"/>
      <c r="QXY541" s="17"/>
      <c r="QXZ541" s="17"/>
      <c r="QYA541" s="17"/>
      <c r="QYB541" s="17"/>
      <c r="QYC541" s="17"/>
      <c r="QYD541" s="17"/>
      <c r="QYE541" s="17"/>
      <c r="QYF541" s="17"/>
      <c r="QYG541" s="17"/>
      <c r="QYH541" s="17"/>
      <c r="QYI541" s="17"/>
      <c r="QYJ541" s="17"/>
      <c r="QYK541" s="17"/>
      <c r="QYL541" s="17"/>
      <c r="QYM541" s="17"/>
      <c r="QYN541" s="17"/>
      <c r="QYO541" s="17"/>
      <c r="QYP541" s="17"/>
      <c r="QYQ541" s="17"/>
      <c r="QYR541" s="17"/>
      <c r="QYS541" s="17"/>
      <c r="QYT541" s="17"/>
      <c r="QYU541" s="17"/>
      <c r="QYV541" s="17"/>
      <c r="QYW541" s="17"/>
      <c r="QYX541" s="17"/>
      <c r="QYY541" s="17"/>
      <c r="QYZ541" s="17"/>
      <c r="QZA541" s="17"/>
      <c r="QZB541" s="17"/>
      <c r="QZC541" s="17"/>
      <c r="QZD541" s="17"/>
      <c r="QZE541" s="17"/>
      <c r="QZF541" s="17"/>
      <c r="QZG541" s="17"/>
      <c r="QZH541" s="17"/>
      <c r="QZI541" s="17"/>
      <c r="QZJ541" s="17"/>
      <c r="QZK541" s="17"/>
      <c r="QZL541" s="17"/>
      <c r="QZM541" s="17"/>
      <c r="QZN541" s="17"/>
      <c r="QZO541" s="17"/>
      <c r="QZP541" s="17"/>
      <c r="QZQ541" s="17"/>
      <c r="QZR541" s="17"/>
      <c r="QZS541" s="17"/>
      <c r="QZT541" s="17"/>
      <c r="QZU541" s="17"/>
      <c r="QZV541" s="17"/>
      <c r="QZW541" s="17"/>
      <c r="QZX541" s="17"/>
      <c r="QZY541" s="17"/>
      <c r="QZZ541" s="17"/>
      <c r="RAA541" s="17"/>
      <c r="RAB541" s="17"/>
      <c r="RAC541" s="17"/>
      <c r="RAD541" s="17"/>
      <c r="RAE541" s="17"/>
      <c r="RAF541" s="17"/>
      <c r="RAG541" s="17"/>
      <c r="RAH541" s="17"/>
      <c r="RAI541" s="17"/>
      <c r="RAJ541" s="17"/>
      <c r="RAK541" s="17"/>
      <c r="RAL541" s="17"/>
      <c r="RAM541" s="17"/>
      <c r="RAN541" s="17"/>
      <c r="RAO541" s="17"/>
      <c r="RAP541" s="17"/>
      <c r="RAQ541" s="17"/>
      <c r="RAR541" s="17"/>
      <c r="RAS541" s="17"/>
      <c r="RAT541" s="17"/>
      <c r="RAU541" s="17"/>
      <c r="RAV541" s="17"/>
      <c r="RAW541" s="17"/>
      <c r="RAX541" s="17"/>
      <c r="RAY541" s="17"/>
      <c r="RAZ541" s="17"/>
      <c r="RBA541" s="17"/>
      <c r="RBB541" s="17"/>
      <c r="RBC541" s="17"/>
      <c r="RBD541" s="17"/>
      <c r="RBE541" s="17"/>
      <c r="RBF541" s="17"/>
      <c r="RBG541" s="17"/>
      <c r="RBH541" s="17"/>
      <c r="RBI541" s="17"/>
      <c r="RBJ541" s="17"/>
      <c r="RBK541" s="17"/>
      <c r="RBL541" s="17"/>
      <c r="RBM541" s="17"/>
      <c r="RBN541" s="17"/>
      <c r="RBO541" s="17"/>
      <c r="RBP541" s="17"/>
      <c r="RBQ541" s="17"/>
      <c r="RBR541" s="17"/>
      <c r="RBS541" s="17"/>
      <c r="RBT541" s="17"/>
      <c r="RBU541" s="17"/>
      <c r="RBV541" s="17"/>
      <c r="RBW541" s="17"/>
      <c r="RBX541" s="17"/>
      <c r="RBY541" s="17"/>
      <c r="RBZ541" s="17"/>
      <c r="RCA541" s="17"/>
      <c r="RCB541" s="17"/>
      <c r="RCC541" s="17"/>
      <c r="RCD541" s="17"/>
      <c r="RCE541" s="17"/>
      <c r="RCF541" s="17"/>
      <c r="RCG541" s="17"/>
      <c r="RCH541" s="17"/>
      <c r="RCI541" s="17"/>
      <c r="RCJ541" s="17"/>
      <c r="RCK541" s="17"/>
      <c r="RCL541" s="17"/>
      <c r="RCM541" s="17"/>
      <c r="RCN541" s="17"/>
      <c r="RCO541" s="17"/>
      <c r="RCP541" s="17"/>
      <c r="RCQ541" s="17"/>
      <c r="RCR541" s="17"/>
      <c r="RCS541" s="17"/>
      <c r="RCT541" s="17"/>
      <c r="RCU541" s="17"/>
      <c r="RCV541" s="17"/>
      <c r="RCW541" s="17"/>
      <c r="RCX541" s="17"/>
      <c r="RCY541" s="17"/>
      <c r="RCZ541" s="17"/>
      <c r="RDA541" s="17"/>
      <c r="RDB541" s="17"/>
      <c r="RDC541" s="17"/>
      <c r="RDD541" s="17"/>
      <c r="RDE541" s="17"/>
      <c r="RDF541" s="17"/>
      <c r="RDG541" s="17"/>
      <c r="RDH541" s="17"/>
      <c r="RDI541" s="17"/>
      <c r="RDJ541" s="17"/>
      <c r="RDK541" s="17"/>
      <c r="RDL541" s="17"/>
      <c r="RDM541" s="17"/>
      <c r="RDN541" s="17"/>
      <c r="RDO541" s="17"/>
      <c r="RDP541" s="17"/>
      <c r="RDQ541" s="17"/>
      <c r="RDR541" s="17"/>
      <c r="RDS541" s="17"/>
      <c r="RDT541" s="17"/>
      <c r="RDU541" s="17"/>
      <c r="RDV541" s="17"/>
      <c r="RDW541" s="17"/>
      <c r="RDX541" s="17"/>
      <c r="RDY541" s="17"/>
      <c r="RDZ541" s="17"/>
      <c r="REA541" s="17"/>
      <c r="REB541" s="17"/>
      <c r="REC541" s="17"/>
      <c r="RED541" s="17"/>
      <c r="REE541" s="17"/>
      <c r="REF541" s="17"/>
      <c r="REG541" s="17"/>
      <c r="REH541" s="17"/>
      <c r="REI541" s="17"/>
      <c r="REJ541" s="17"/>
      <c r="REK541" s="17"/>
      <c r="REL541" s="17"/>
      <c r="REM541" s="17"/>
      <c r="REN541" s="17"/>
      <c r="REO541" s="17"/>
      <c r="REP541" s="17"/>
      <c r="REQ541" s="17"/>
      <c r="RER541" s="17"/>
      <c r="RES541" s="17"/>
      <c r="RET541" s="17"/>
      <c r="REU541" s="17"/>
      <c r="REV541" s="17"/>
      <c r="REW541" s="17"/>
      <c r="REX541" s="17"/>
      <c r="REY541" s="17"/>
      <c r="REZ541" s="17"/>
      <c r="RFA541" s="17"/>
      <c r="RFB541" s="17"/>
      <c r="RFC541" s="17"/>
      <c r="RFD541" s="17"/>
      <c r="RFE541" s="17"/>
      <c r="RFF541" s="17"/>
      <c r="RFG541" s="17"/>
      <c r="RFH541" s="17"/>
      <c r="RFI541" s="17"/>
      <c r="RFJ541" s="17"/>
      <c r="RFK541" s="17"/>
      <c r="RFL541" s="17"/>
      <c r="RFM541" s="17"/>
      <c r="RFN541" s="17"/>
      <c r="RFO541" s="17"/>
      <c r="RFP541" s="17"/>
      <c r="RFQ541" s="17"/>
      <c r="RFR541" s="17"/>
      <c r="RFS541" s="17"/>
      <c r="RFT541" s="17"/>
      <c r="RFU541" s="17"/>
      <c r="RFV541" s="17"/>
      <c r="RFW541" s="17"/>
      <c r="RFX541" s="17"/>
      <c r="RFY541" s="17"/>
      <c r="RFZ541" s="17"/>
      <c r="RGA541" s="17"/>
      <c r="RGB541" s="17"/>
      <c r="RGC541" s="17"/>
      <c r="RGD541" s="17"/>
      <c r="RGE541" s="17"/>
      <c r="RGF541" s="17"/>
      <c r="RGG541" s="17"/>
      <c r="RGH541" s="17"/>
      <c r="RGI541" s="17"/>
      <c r="RGJ541" s="17"/>
      <c r="RGK541" s="17"/>
      <c r="RGL541" s="17"/>
      <c r="RGM541" s="17"/>
      <c r="RGN541" s="17"/>
      <c r="RGO541" s="17"/>
      <c r="RGP541" s="17"/>
      <c r="RGQ541" s="17"/>
      <c r="RGR541" s="17"/>
      <c r="RGS541" s="17"/>
      <c r="RGT541" s="17"/>
      <c r="RGU541" s="17"/>
      <c r="RGV541" s="17"/>
      <c r="RGW541" s="17"/>
      <c r="RGX541" s="17"/>
      <c r="RGY541" s="17"/>
      <c r="RGZ541" s="17"/>
      <c r="RHA541" s="17"/>
      <c r="RHB541" s="17"/>
      <c r="RHC541" s="17"/>
      <c r="RHD541" s="17"/>
      <c r="RHE541" s="17"/>
      <c r="RHF541" s="17"/>
      <c r="RHG541" s="17"/>
      <c r="RHH541" s="17"/>
      <c r="RHI541" s="17"/>
      <c r="RHJ541" s="17"/>
      <c r="RHK541" s="17"/>
      <c r="RHL541" s="17"/>
      <c r="RHM541" s="17"/>
      <c r="RHN541" s="17"/>
      <c r="RHO541" s="17"/>
      <c r="RHP541" s="17"/>
      <c r="RHQ541" s="17"/>
      <c r="RHR541" s="17"/>
      <c r="RHS541" s="17"/>
      <c r="RHT541" s="17"/>
      <c r="RHU541" s="17"/>
      <c r="RHV541" s="17"/>
      <c r="RHW541" s="17"/>
      <c r="RHX541" s="17"/>
      <c r="RHY541" s="17"/>
      <c r="RHZ541" s="17"/>
      <c r="RIA541" s="17"/>
      <c r="RIB541" s="17"/>
      <c r="RIC541" s="17"/>
      <c r="RID541" s="17"/>
      <c r="RIE541" s="17"/>
      <c r="RIF541" s="17"/>
      <c r="RIG541" s="17"/>
      <c r="RIH541" s="17"/>
      <c r="RII541" s="17"/>
      <c r="RIJ541" s="17"/>
      <c r="RIK541" s="17"/>
      <c r="RIL541" s="17"/>
      <c r="RIM541" s="17"/>
      <c r="RIN541" s="17"/>
      <c r="RIO541" s="17"/>
      <c r="RIP541" s="17"/>
      <c r="RIQ541" s="17"/>
      <c r="RIR541" s="17"/>
      <c r="RIS541" s="17"/>
      <c r="RIT541" s="17"/>
      <c r="RIU541" s="17"/>
      <c r="RIV541" s="17"/>
      <c r="RIW541" s="17"/>
      <c r="RIX541" s="17"/>
      <c r="RIY541" s="17"/>
      <c r="RIZ541" s="17"/>
      <c r="RJA541" s="17"/>
      <c r="RJB541" s="17"/>
      <c r="RJC541" s="17"/>
      <c r="RJD541" s="17"/>
      <c r="RJE541" s="17"/>
      <c r="RJF541" s="17"/>
      <c r="RJG541" s="17"/>
      <c r="RJH541" s="17"/>
      <c r="RJI541" s="17"/>
      <c r="RJJ541" s="17"/>
      <c r="RJK541" s="17"/>
      <c r="RJL541" s="17"/>
      <c r="RJM541" s="17"/>
      <c r="RJN541" s="17"/>
      <c r="RJO541" s="17"/>
      <c r="RJP541" s="17"/>
      <c r="RJQ541" s="17"/>
      <c r="RJR541" s="17"/>
      <c r="RJS541" s="17"/>
      <c r="RJT541" s="17"/>
      <c r="RJU541" s="17"/>
      <c r="RJV541" s="17"/>
      <c r="RJW541" s="17"/>
      <c r="RJX541" s="17"/>
      <c r="RJY541" s="17"/>
      <c r="RJZ541" s="17"/>
      <c r="RKA541" s="17"/>
      <c r="RKB541" s="17"/>
      <c r="RKC541" s="17"/>
      <c r="RKD541" s="17"/>
      <c r="RKE541" s="17"/>
      <c r="RKF541" s="17"/>
      <c r="RKG541" s="17"/>
      <c r="RKH541" s="17"/>
      <c r="RKI541" s="17"/>
      <c r="RKJ541" s="17"/>
      <c r="RKK541" s="17"/>
      <c r="RKL541" s="17"/>
      <c r="RKM541" s="17"/>
      <c r="RKN541" s="17"/>
      <c r="RKO541" s="17"/>
      <c r="RKP541" s="17"/>
      <c r="RKQ541" s="17"/>
      <c r="RKR541" s="17"/>
      <c r="RKS541" s="17"/>
      <c r="RKT541" s="17"/>
      <c r="RKU541" s="17"/>
      <c r="RKV541" s="17"/>
      <c r="RKW541" s="17"/>
      <c r="RKX541" s="17"/>
      <c r="RKY541" s="17"/>
      <c r="RKZ541" s="17"/>
      <c r="RLA541" s="17"/>
      <c r="RLB541" s="17"/>
      <c r="RLC541" s="17"/>
      <c r="RLD541" s="17"/>
      <c r="RLE541" s="17"/>
      <c r="RLF541" s="17"/>
      <c r="RLG541" s="17"/>
      <c r="RLH541" s="17"/>
      <c r="RLI541" s="17"/>
      <c r="RLJ541" s="17"/>
      <c r="RLK541" s="17"/>
      <c r="RLL541" s="17"/>
      <c r="RLM541" s="17"/>
      <c r="RLN541" s="17"/>
      <c r="RLO541" s="17"/>
      <c r="RLP541" s="17"/>
      <c r="RLQ541" s="17"/>
      <c r="RLR541" s="17"/>
      <c r="RLS541" s="17"/>
      <c r="RLT541" s="17"/>
      <c r="RLU541" s="17"/>
      <c r="RLV541" s="17"/>
      <c r="RLW541" s="17"/>
      <c r="RLX541" s="17"/>
      <c r="RLY541" s="17"/>
      <c r="RLZ541" s="17"/>
      <c r="RMA541" s="17"/>
      <c r="RMB541" s="17"/>
      <c r="RMC541" s="17"/>
      <c r="RMD541" s="17"/>
      <c r="RME541" s="17"/>
      <c r="RMF541" s="17"/>
      <c r="RMG541" s="17"/>
      <c r="RMH541" s="17"/>
      <c r="RMI541" s="17"/>
      <c r="RMJ541" s="17"/>
      <c r="RMK541" s="17"/>
      <c r="RML541" s="17"/>
      <c r="RMM541" s="17"/>
      <c r="RMN541" s="17"/>
      <c r="RMO541" s="17"/>
      <c r="RMP541" s="17"/>
      <c r="RMQ541" s="17"/>
      <c r="RMR541" s="17"/>
      <c r="RMS541" s="17"/>
      <c r="RMT541" s="17"/>
      <c r="RMU541" s="17"/>
      <c r="RMV541" s="17"/>
      <c r="RMW541" s="17"/>
      <c r="RMX541" s="17"/>
      <c r="RMY541" s="17"/>
      <c r="RMZ541" s="17"/>
      <c r="RNA541" s="17"/>
      <c r="RNB541" s="17"/>
      <c r="RNC541" s="17"/>
      <c r="RND541" s="17"/>
      <c r="RNE541" s="17"/>
      <c r="RNF541" s="17"/>
      <c r="RNG541" s="17"/>
      <c r="RNH541" s="17"/>
      <c r="RNI541" s="17"/>
      <c r="RNJ541" s="17"/>
      <c r="RNK541" s="17"/>
      <c r="RNL541" s="17"/>
      <c r="RNM541" s="17"/>
      <c r="RNN541" s="17"/>
      <c r="RNO541" s="17"/>
      <c r="RNP541" s="17"/>
      <c r="RNQ541" s="17"/>
      <c r="RNR541" s="17"/>
      <c r="RNS541" s="17"/>
      <c r="RNT541" s="17"/>
      <c r="RNU541" s="17"/>
      <c r="RNV541" s="17"/>
      <c r="RNW541" s="17"/>
      <c r="RNX541" s="17"/>
      <c r="RNY541" s="17"/>
      <c r="RNZ541" s="17"/>
      <c r="ROA541" s="17"/>
      <c r="ROB541" s="17"/>
      <c r="ROC541" s="17"/>
      <c r="ROD541" s="17"/>
      <c r="ROE541" s="17"/>
      <c r="ROF541" s="17"/>
      <c r="ROG541" s="17"/>
      <c r="ROH541" s="17"/>
      <c r="ROI541" s="17"/>
      <c r="ROJ541" s="17"/>
      <c r="ROK541" s="17"/>
      <c r="ROL541" s="17"/>
      <c r="ROM541" s="17"/>
      <c r="RON541" s="17"/>
      <c r="ROO541" s="17"/>
      <c r="ROP541" s="17"/>
      <c r="ROQ541" s="17"/>
      <c r="ROR541" s="17"/>
      <c r="ROS541" s="17"/>
      <c r="ROT541" s="17"/>
      <c r="ROU541" s="17"/>
      <c r="ROV541" s="17"/>
      <c r="ROW541" s="17"/>
      <c r="ROX541" s="17"/>
      <c r="ROY541" s="17"/>
      <c r="ROZ541" s="17"/>
      <c r="RPA541" s="17"/>
      <c r="RPB541" s="17"/>
      <c r="RPC541" s="17"/>
      <c r="RPD541" s="17"/>
      <c r="RPE541" s="17"/>
      <c r="RPF541" s="17"/>
      <c r="RPG541" s="17"/>
      <c r="RPH541" s="17"/>
      <c r="RPI541" s="17"/>
      <c r="RPJ541" s="17"/>
      <c r="RPK541" s="17"/>
      <c r="RPL541" s="17"/>
      <c r="RPM541" s="17"/>
      <c r="RPN541" s="17"/>
      <c r="RPO541" s="17"/>
      <c r="RPP541" s="17"/>
      <c r="RPQ541" s="17"/>
      <c r="RPR541" s="17"/>
      <c r="RPS541" s="17"/>
      <c r="RPT541" s="17"/>
      <c r="RPU541" s="17"/>
      <c r="RPV541" s="17"/>
      <c r="RPW541" s="17"/>
      <c r="RPX541" s="17"/>
      <c r="RPY541" s="17"/>
      <c r="RPZ541" s="17"/>
      <c r="RQA541" s="17"/>
      <c r="RQB541" s="17"/>
      <c r="RQC541" s="17"/>
      <c r="RQD541" s="17"/>
      <c r="RQE541" s="17"/>
      <c r="RQF541" s="17"/>
      <c r="RQG541" s="17"/>
      <c r="RQH541" s="17"/>
      <c r="RQI541" s="17"/>
      <c r="RQJ541" s="17"/>
      <c r="RQK541" s="17"/>
      <c r="RQL541" s="17"/>
      <c r="RQM541" s="17"/>
      <c r="RQN541" s="17"/>
      <c r="RQO541" s="17"/>
      <c r="RQP541" s="17"/>
      <c r="RQQ541" s="17"/>
      <c r="RQR541" s="17"/>
      <c r="RQS541" s="17"/>
      <c r="RQT541" s="17"/>
      <c r="RQU541" s="17"/>
      <c r="RQV541" s="17"/>
      <c r="RQW541" s="17"/>
      <c r="RQX541" s="17"/>
      <c r="RQY541" s="17"/>
      <c r="RQZ541" s="17"/>
      <c r="RRA541" s="17"/>
      <c r="RRB541" s="17"/>
      <c r="RRC541" s="17"/>
      <c r="RRD541" s="17"/>
      <c r="RRE541" s="17"/>
      <c r="RRF541" s="17"/>
      <c r="RRG541" s="17"/>
      <c r="RRH541" s="17"/>
      <c r="RRI541" s="17"/>
      <c r="RRJ541" s="17"/>
      <c r="RRK541" s="17"/>
      <c r="RRL541" s="17"/>
      <c r="RRM541" s="17"/>
      <c r="RRN541" s="17"/>
      <c r="RRO541" s="17"/>
      <c r="RRP541" s="17"/>
      <c r="RRQ541" s="17"/>
      <c r="RRR541" s="17"/>
      <c r="RRS541" s="17"/>
      <c r="RRT541" s="17"/>
      <c r="RRU541" s="17"/>
      <c r="RRV541" s="17"/>
      <c r="RRW541" s="17"/>
      <c r="RRX541" s="17"/>
      <c r="RRY541" s="17"/>
      <c r="RRZ541" s="17"/>
      <c r="RSA541" s="17"/>
      <c r="RSB541" s="17"/>
      <c r="RSC541" s="17"/>
      <c r="RSD541" s="17"/>
      <c r="RSE541" s="17"/>
      <c r="RSF541" s="17"/>
      <c r="RSG541" s="17"/>
      <c r="RSH541" s="17"/>
      <c r="RSI541" s="17"/>
      <c r="RSJ541" s="17"/>
      <c r="RSK541" s="17"/>
      <c r="RSL541" s="17"/>
      <c r="RSM541" s="17"/>
      <c r="RSN541" s="17"/>
      <c r="RSO541" s="17"/>
      <c r="RSP541" s="17"/>
      <c r="RSQ541" s="17"/>
      <c r="RSR541" s="17"/>
      <c r="RSS541" s="17"/>
      <c r="RST541" s="17"/>
      <c r="RSU541" s="17"/>
      <c r="RSV541" s="17"/>
      <c r="RSW541" s="17"/>
      <c r="RSX541" s="17"/>
      <c r="RSY541" s="17"/>
      <c r="RSZ541" s="17"/>
      <c r="RTA541" s="17"/>
      <c r="RTB541" s="17"/>
      <c r="RTC541" s="17"/>
      <c r="RTD541" s="17"/>
      <c r="RTE541" s="17"/>
      <c r="RTF541" s="17"/>
      <c r="RTG541" s="17"/>
      <c r="RTH541" s="17"/>
      <c r="RTI541" s="17"/>
      <c r="RTJ541" s="17"/>
      <c r="RTK541" s="17"/>
      <c r="RTL541" s="17"/>
      <c r="RTM541" s="17"/>
      <c r="RTN541" s="17"/>
      <c r="RTO541" s="17"/>
      <c r="RTP541" s="17"/>
      <c r="RTQ541" s="17"/>
      <c r="RTR541" s="17"/>
      <c r="RTS541" s="17"/>
      <c r="RTT541" s="17"/>
      <c r="RTU541" s="17"/>
      <c r="RTV541" s="17"/>
      <c r="RTW541" s="17"/>
      <c r="RTX541" s="17"/>
      <c r="RTY541" s="17"/>
      <c r="RTZ541" s="17"/>
      <c r="RUA541" s="17"/>
      <c r="RUB541" s="17"/>
      <c r="RUC541" s="17"/>
      <c r="RUD541" s="17"/>
      <c r="RUE541" s="17"/>
      <c r="RUF541" s="17"/>
      <c r="RUG541" s="17"/>
      <c r="RUH541" s="17"/>
      <c r="RUI541" s="17"/>
      <c r="RUJ541" s="17"/>
      <c r="RUK541" s="17"/>
      <c r="RUL541" s="17"/>
      <c r="RUM541" s="17"/>
      <c r="RUN541" s="17"/>
      <c r="RUO541" s="17"/>
      <c r="RUP541" s="17"/>
      <c r="RUQ541" s="17"/>
      <c r="RUR541" s="17"/>
      <c r="RUS541" s="17"/>
      <c r="RUT541" s="17"/>
      <c r="RUU541" s="17"/>
      <c r="RUV541" s="17"/>
      <c r="RUW541" s="17"/>
      <c r="RUX541" s="17"/>
      <c r="RUY541" s="17"/>
      <c r="RUZ541" s="17"/>
      <c r="RVA541" s="17"/>
      <c r="RVB541" s="17"/>
      <c r="RVC541" s="17"/>
      <c r="RVD541" s="17"/>
      <c r="RVE541" s="17"/>
      <c r="RVF541" s="17"/>
      <c r="RVG541" s="17"/>
      <c r="RVH541" s="17"/>
      <c r="RVI541" s="17"/>
      <c r="RVJ541" s="17"/>
      <c r="RVK541" s="17"/>
      <c r="RVL541" s="17"/>
      <c r="RVM541" s="17"/>
      <c r="RVN541" s="17"/>
      <c r="RVO541" s="17"/>
      <c r="RVP541" s="17"/>
      <c r="RVQ541" s="17"/>
      <c r="RVR541" s="17"/>
      <c r="RVS541" s="17"/>
      <c r="RVT541" s="17"/>
      <c r="RVU541" s="17"/>
      <c r="RVV541" s="17"/>
      <c r="RVW541" s="17"/>
      <c r="RVX541" s="17"/>
      <c r="RVY541" s="17"/>
      <c r="RVZ541" s="17"/>
      <c r="RWA541" s="17"/>
      <c r="RWB541" s="17"/>
      <c r="RWC541" s="17"/>
      <c r="RWD541" s="17"/>
      <c r="RWE541" s="17"/>
      <c r="RWF541" s="17"/>
      <c r="RWG541" s="17"/>
      <c r="RWH541" s="17"/>
      <c r="RWI541" s="17"/>
      <c r="RWJ541" s="17"/>
      <c r="RWK541" s="17"/>
      <c r="RWL541" s="17"/>
      <c r="RWM541" s="17"/>
      <c r="RWN541" s="17"/>
      <c r="RWO541" s="17"/>
      <c r="RWP541" s="17"/>
      <c r="RWQ541" s="17"/>
      <c r="RWR541" s="17"/>
      <c r="RWS541" s="17"/>
      <c r="RWT541" s="17"/>
      <c r="RWU541" s="17"/>
      <c r="RWV541" s="17"/>
      <c r="RWW541" s="17"/>
      <c r="RWX541" s="17"/>
      <c r="RWY541" s="17"/>
      <c r="RWZ541" s="17"/>
      <c r="RXA541" s="17"/>
      <c r="RXB541" s="17"/>
      <c r="RXC541" s="17"/>
      <c r="RXD541" s="17"/>
      <c r="RXE541" s="17"/>
      <c r="RXF541" s="17"/>
      <c r="RXG541" s="17"/>
      <c r="RXH541" s="17"/>
      <c r="RXI541" s="17"/>
      <c r="RXJ541" s="17"/>
      <c r="RXK541" s="17"/>
      <c r="RXL541" s="17"/>
      <c r="RXM541" s="17"/>
      <c r="RXN541" s="17"/>
      <c r="RXO541" s="17"/>
      <c r="RXP541" s="17"/>
      <c r="RXQ541" s="17"/>
      <c r="RXR541" s="17"/>
      <c r="RXS541" s="17"/>
      <c r="RXT541" s="17"/>
      <c r="RXU541" s="17"/>
      <c r="RXV541" s="17"/>
      <c r="RXW541" s="17"/>
      <c r="RXX541" s="17"/>
      <c r="RXY541" s="17"/>
      <c r="RXZ541" s="17"/>
      <c r="RYA541" s="17"/>
      <c r="RYB541" s="17"/>
      <c r="RYC541" s="17"/>
      <c r="RYD541" s="17"/>
      <c r="RYE541" s="17"/>
      <c r="RYF541" s="17"/>
      <c r="RYG541" s="17"/>
      <c r="RYH541" s="17"/>
      <c r="RYI541" s="17"/>
      <c r="RYJ541" s="17"/>
      <c r="RYK541" s="17"/>
      <c r="RYL541" s="17"/>
      <c r="RYM541" s="17"/>
      <c r="RYN541" s="17"/>
      <c r="RYO541" s="17"/>
      <c r="RYP541" s="17"/>
      <c r="RYQ541" s="17"/>
      <c r="RYR541" s="17"/>
      <c r="RYS541" s="17"/>
      <c r="RYT541" s="17"/>
      <c r="RYU541" s="17"/>
      <c r="RYV541" s="17"/>
      <c r="RYW541" s="17"/>
      <c r="RYX541" s="17"/>
      <c r="RYY541" s="17"/>
      <c r="RYZ541" s="17"/>
      <c r="RZA541" s="17"/>
      <c r="RZB541" s="17"/>
      <c r="RZC541" s="17"/>
      <c r="RZD541" s="17"/>
      <c r="RZE541" s="17"/>
      <c r="RZF541" s="17"/>
      <c r="RZG541" s="17"/>
      <c r="RZH541" s="17"/>
      <c r="RZI541" s="17"/>
      <c r="RZJ541" s="17"/>
      <c r="RZK541" s="17"/>
      <c r="RZL541" s="17"/>
      <c r="RZM541" s="17"/>
      <c r="RZN541" s="17"/>
      <c r="RZO541" s="17"/>
      <c r="RZP541" s="17"/>
      <c r="RZQ541" s="17"/>
      <c r="RZR541" s="17"/>
      <c r="RZS541" s="17"/>
      <c r="RZT541" s="17"/>
      <c r="RZU541" s="17"/>
      <c r="RZV541" s="17"/>
      <c r="RZW541" s="17"/>
      <c r="RZX541" s="17"/>
      <c r="RZY541" s="17"/>
      <c r="RZZ541" s="17"/>
      <c r="SAA541" s="17"/>
      <c r="SAB541" s="17"/>
      <c r="SAC541" s="17"/>
      <c r="SAD541" s="17"/>
      <c r="SAE541" s="17"/>
      <c r="SAF541" s="17"/>
      <c r="SAG541" s="17"/>
      <c r="SAH541" s="17"/>
      <c r="SAI541" s="17"/>
      <c r="SAJ541" s="17"/>
      <c r="SAK541" s="17"/>
      <c r="SAL541" s="17"/>
      <c r="SAM541" s="17"/>
      <c r="SAN541" s="17"/>
      <c r="SAO541" s="17"/>
      <c r="SAP541" s="17"/>
      <c r="SAQ541" s="17"/>
      <c r="SAR541" s="17"/>
      <c r="SAS541" s="17"/>
      <c r="SAT541" s="17"/>
      <c r="SAU541" s="17"/>
      <c r="SAV541" s="17"/>
      <c r="SAW541" s="17"/>
      <c r="SAX541" s="17"/>
      <c r="SAY541" s="17"/>
      <c r="SAZ541" s="17"/>
      <c r="SBA541" s="17"/>
      <c r="SBB541" s="17"/>
      <c r="SBC541" s="17"/>
      <c r="SBD541" s="17"/>
      <c r="SBE541" s="17"/>
      <c r="SBF541" s="17"/>
      <c r="SBG541" s="17"/>
      <c r="SBH541" s="17"/>
      <c r="SBI541" s="17"/>
      <c r="SBJ541" s="17"/>
      <c r="SBK541" s="17"/>
      <c r="SBL541" s="17"/>
      <c r="SBM541" s="17"/>
      <c r="SBN541" s="17"/>
      <c r="SBO541" s="17"/>
      <c r="SBP541" s="17"/>
      <c r="SBQ541" s="17"/>
      <c r="SBR541" s="17"/>
      <c r="SBS541" s="17"/>
      <c r="SBT541" s="17"/>
      <c r="SBU541" s="17"/>
      <c r="SBV541" s="17"/>
      <c r="SBW541" s="17"/>
      <c r="SBX541" s="17"/>
      <c r="SBY541" s="17"/>
      <c r="SBZ541" s="17"/>
      <c r="SCA541" s="17"/>
      <c r="SCB541" s="17"/>
      <c r="SCC541" s="17"/>
      <c r="SCD541" s="17"/>
      <c r="SCE541" s="17"/>
      <c r="SCF541" s="17"/>
      <c r="SCG541" s="17"/>
      <c r="SCH541" s="17"/>
      <c r="SCI541" s="17"/>
      <c r="SCJ541" s="17"/>
      <c r="SCK541" s="17"/>
      <c r="SCL541" s="17"/>
      <c r="SCM541" s="17"/>
      <c r="SCN541" s="17"/>
      <c r="SCO541" s="17"/>
      <c r="SCP541" s="17"/>
      <c r="SCQ541" s="17"/>
      <c r="SCR541" s="17"/>
      <c r="SCS541" s="17"/>
      <c r="SCT541" s="17"/>
      <c r="SCU541" s="17"/>
      <c r="SCV541" s="17"/>
      <c r="SCW541" s="17"/>
      <c r="SCX541" s="17"/>
      <c r="SCY541" s="17"/>
      <c r="SCZ541" s="17"/>
      <c r="SDA541" s="17"/>
      <c r="SDB541" s="17"/>
      <c r="SDC541" s="17"/>
      <c r="SDD541" s="17"/>
      <c r="SDE541" s="17"/>
      <c r="SDF541" s="17"/>
      <c r="SDG541" s="17"/>
      <c r="SDH541" s="17"/>
      <c r="SDI541" s="17"/>
      <c r="SDJ541" s="17"/>
      <c r="SDK541" s="17"/>
      <c r="SDL541" s="17"/>
      <c r="SDM541" s="17"/>
      <c r="SDN541" s="17"/>
      <c r="SDO541" s="17"/>
      <c r="SDP541" s="17"/>
      <c r="SDQ541" s="17"/>
      <c r="SDR541" s="17"/>
      <c r="SDS541" s="17"/>
      <c r="SDT541" s="17"/>
      <c r="SDU541" s="17"/>
      <c r="SDV541" s="17"/>
      <c r="SDW541" s="17"/>
      <c r="SDX541" s="17"/>
      <c r="SDY541" s="17"/>
      <c r="SDZ541" s="17"/>
      <c r="SEA541" s="17"/>
      <c r="SEB541" s="17"/>
      <c r="SEC541" s="17"/>
      <c r="SED541" s="17"/>
      <c r="SEE541" s="17"/>
      <c r="SEF541" s="17"/>
      <c r="SEG541" s="17"/>
      <c r="SEH541" s="17"/>
      <c r="SEI541" s="17"/>
      <c r="SEJ541" s="17"/>
      <c r="SEK541" s="17"/>
      <c r="SEL541" s="17"/>
      <c r="SEM541" s="17"/>
      <c r="SEN541" s="17"/>
      <c r="SEO541" s="17"/>
      <c r="SEP541" s="17"/>
      <c r="SEQ541" s="17"/>
      <c r="SER541" s="17"/>
      <c r="SES541" s="17"/>
      <c r="SET541" s="17"/>
      <c r="SEU541" s="17"/>
      <c r="SEV541" s="17"/>
      <c r="SEW541" s="17"/>
      <c r="SEX541" s="17"/>
      <c r="SEY541" s="17"/>
      <c r="SEZ541" s="17"/>
      <c r="SFA541" s="17"/>
      <c r="SFB541" s="17"/>
      <c r="SFC541" s="17"/>
      <c r="SFD541" s="17"/>
      <c r="SFE541" s="17"/>
      <c r="SFF541" s="17"/>
      <c r="SFG541" s="17"/>
      <c r="SFH541" s="17"/>
      <c r="SFI541" s="17"/>
      <c r="SFJ541" s="17"/>
      <c r="SFK541" s="17"/>
      <c r="SFL541" s="17"/>
      <c r="SFM541" s="17"/>
      <c r="SFN541" s="17"/>
      <c r="SFO541" s="17"/>
      <c r="SFP541" s="17"/>
      <c r="SFQ541" s="17"/>
      <c r="SFR541" s="17"/>
      <c r="SFS541" s="17"/>
      <c r="SFT541" s="17"/>
      <c r="SFU541" s="17"/>
      <c r="SFV541" s="17"/>
      <c r="SFW541" s="17"/>
      <c r="SFX541" s="17"/>
      <c r="SFY541" s="17"/>
      <c r="SFZ541" s="17"/>
      <c r="SGA541" s="17"/>
      <c r="SGB541" s="17"/>
      <c r="SGC541" s="17"/>
      <c r="SGD541" s="17"/>
      <c r="SGE541" s="17"/>
      <c r="SGF541" s="17"/>
      <c r="SGG541" s="17"/>
      <c r="SGH541" s="17"/>
      <c r="SGI541" s="17"/>
      <c r="SGJ541" s="17"/>
      <c r="SGK541" s="17"/>
      <c r="SGL541" s="17"/>
      <c r="SGM541" s="17"/>
      <c r="SGN541" s="17"/>
      <c r="SGO541" s="17"/>
      <c r="SGP541" s="17"/>
      <c r="SGQ541" s="17"/>
      <c r="SGR541" s="17"/>
      <c r="SGS541" s="17"/>
      <c r="SGT541" s="17"/>
      <c r="SGU541" s="17"/>
      <c r="SGV541" s="17"/>
      <c r="SGW541" s="17"/>
      <c r="SGX541" s="17"/>
      <c r="SGY541" s="17"/>
      <c r="SGZ541" s="17"/>
      <c r="SHA541" s="17"/>
      <c r="SHB541" s="17"/>
      <c r="SHC541" s="17"/>
      <c r="SHD541" s="17"/>
      <c r="SHE541" s="17"/>
      <c r="SHF541" s="17"/>
      <c r="SHG541" s="17"/>
      <c r="SHH541" s="17"/>
      <c r="SHI541" s="17"/>
      <c r="SHJ541" s="17"/>
      <c r="SHK541" s="17"/>
      <c r="SHL541" s="17"/>
      <c r="SHM541" s="17"/>
      <c r="SHN541" s="17"/>
      <c r="SHO541" s="17"/>
      <c r="SHP541" s="17"/>
      <c r="SHQ541" s="17"/>
      <c r="SHR541" s="17"/>
      <c r="SHS541" s="17"/>
      <c r="SHT541" s="17"/>
      <c r="SHU541" s="17"/>
      <c r="SHV541" s="17"/>
      <c r="SHW541" s="17"/>
      <c r="SHX541" s="17"/>
      <c r="SHY541" s="17"/>
      <c r="SHZ541" s="17"/>
      <c r="SIA541" s="17"/>
      <c r="SIB541" s="17"/>
      <c r="SIC541" s="17"/>
      <c r="SID541" s="17"/>
      <c r="SIE541" s="17"/>
      <c r="SIF541" s="17"/>
      <c r="SIG541" s="17"/>
      <c r="SIH541" s="17"/>
      <c r="SII541" s="17"/>
      <c r="SIJ541" s="17"/>
      <c r="SIK541" s="17"/>
      <c r="SIL541" s="17"/>
      <c r="SIM541" s="17"/>
      <c r="SIN541" s="17"/>
      <c r="SIO541" s="17"/>
      <c r="SIP541" s="17"/>
      <c r="SIQ541" s="17"/>
      <c r="SIR541" s="17"/>
      <c r="SIS541" s="17"/>
      <c r="SIT541" s="17"/>
      <c r="SIU541" s="17"/>
      <c r="SIV541" s="17"/>
      <c r="SIW541" s="17"/>
      <c r="SIX541" s="17"/>
      <c r="SIY541" s="17"/>
      <c r="SIZ541" s="17"/>
      <c r="SJA541" s="17"/>
      <c r="SJB541" s="17"/>
      <c r="SJC541" s="17"/>
      <c r="SJD541" s="17"/>
      <c r="SJE541" s="17"/>
      <c r="SJF541" s="17"/>
      <c r="SJG541" s="17"/>
      <c r="SJH541" s="17"/>
      <c r="SJI541" s="17"/>
      <c r="SJJ541" s="17"/>
      <c r="SJK541" s="17"/>
      <c r="SJL541" s="17"/>
      <c r="SJM541" s="17"/>
      <c r="SJN541" s="17"/>
      <c r="SJO541" s="17"/>
      <c r="SJP541" s="17"/>
      <c r="SJQ541" s="17"/>
      <c r="SJR541" s="17"/>
      <c r="SJS541" s="17"/>
      <c r="SJT541" s="17"/>
      <c r="SJU541" s="17"/>
      <c r="SJV541" s="17"/>
      <c r="SJW541" s="17"/>
      <c r="SJX541" s="17"/>
      <c r="SJY541" s="17"/>
      <c r="SJZ541" s="17"/>
      <c r="SKA541" s="17"/>
      <c r="SKB541" s="17"/>
      <c r="SKC541" s="17"/>
      <c r="SKD541" s="17"/>
      <c r="SKE541" s="17"/>
      <c r="SKF541" s="17"/>
      <c r="SKG541" s="17"/>
      <c r="SKH541" s="17"/>
      <c r="SKI541" s="17"/>
      <c r="SKJ541" s="17"/>
      <c r="SKK541" s="17"/>
      <c r="SKL541" s="17"/>
      <c r="SKM541" s="17"/>
      <c r="SKN541" s="17"/>
      <c r="SKO541" s="17"/>
      <c r="SKP541" s="17"/>
      <c r="SKQ541" s="17"/>
      <c r="SKR541" s="17"/>
      <c r="SKS541" s="17"/>
      <c r="SKT541" s="17"/>
      <c r="SKU541" s="17"/>
      <c r="SKV541" s="17"/>
      <c r="SKW541" s="17"/>
      <c r="SKX541" s="17"/>
      <c r="SKY541" s="17"/>
      <c r="SKZ541" s="17"/>
      <c r="SLA541" s="17"/>
      <c r="SLB541" s="17"/>
      <c r="SLC541" s="17"/>
      <c r="SLD541" s="17"/>
      <c r="SLE541" s="17"/>
      <c r="SLF541" s="17"/>
      <c r="SLG541" s="17"/>
      <c r="SLH541" s="17"/>
      <c r="SLI541" s="17"/>
      <c r="SLJ541" s="17"/>
      <c r="SLK541" s="17"/>
      <c r="SLL541" s="17"/>
      <c r="SLM541" s="17"/>
      <c r="SLN541" s="17"/>
      <c r="SLO541" s="17"/>
      <c r="SLP541" s="17"/>
      <c r="SLQ541" s="17"/>
      <c r="SLR541" s="17"/>
      <c r="SLS541" s="17"/>
      <c r="SLT541" s="17"/>
      <c r="SLU541" s="17"/>
      <c r="SLV541" s="17"/>
      <c r="SLW541" s="17"/>
      <c r="SLX541" s="17"/>
      <c r="SLY541" s="17"/>
      <c r="SLZ541" s="17"/>
      <c r="SMA541" s="17"/>
      <c r="SMB541" s="17"/>
      <c r="SMC541" s="17"/>
      <c r="SMD541" s="17"/>
      <c r="SME541" s="17"/>
      <c r="SMF541" s="17"/>
      <c r="SMG541" s="17"/>
      <c r="SMH541" s="17"/>
      <c r="SMI541" s="17"/>
      <c r="SMJ541" s="17"/>
      <c r="SMK541" s="17"/>
      <c r="SML541" s="17"/>
      <c r="SMM541" s="17"/>
      <c r="SMN541" s="17"/>
      <c r="SMO541" s="17"/>
      <c r="SMP541" s="17"/>
      <c r="SMQ541" s="17"/>
      <c r="SMR541" s="17"/>
      <c r="SMS541" s="17"/>
      <c r="SMT541" s="17"/>
      <c r="SMU541" s="17"/>
      <c r="SMV541" s="17"/>
      <c r="SMW541" s="17"/>
      <c r="SMX541" s="17"/>
      <c r="SMY541" s="17"/>
      <c r="SMZ541" s="17"/>
      <c r="SNA541" s="17"/>
      <c r="SNB541" s="17"/>
      <c r="SNC541" s="17"/>
      <c r="SND541" s="17"/>
      <c r="SNE541" s="17"/>
      <c r="SNF541" s="17"/>
      <c r="SNG541" s="17"/>
      <c r="SNH541" s="17"/>
      <c r="SNI541" s="17"/>
      <c r="SNJ541" s="17"/>
      <c r="SNK541" s="17"/>
      <c r="SNL541" s="17"/>
      <c r="SNM541" s="17"/>
      <c r="SNN541" s="17"/>
      <c r="SNO541" s="17"/>
      <c r="SNP541" s="17"/>
      <c r="SNQ541" s="17"/>
      <c r="SNR541" s="17"/>
      <c r="SNS541" s="17"/>
      <c r="SNT541" s="17"/>
      <c r="SNU541" s="17"/>
      <c r="SNV541" s="17"/>
      <c r="SNW541" s="17"/>
      <c r="SNX541" s="17"/>
      <c r="SNY541" s="17"/>
      <c r="SNZ541" s="17"/>
      <c r="SOA541" s="17"/>
      <c r="SOB541" s="17"/>
      <c r="SOC541" s="17"/>
      <c r="SOD541" s="17"/>
      <c r="SOE541" s="17"/>
      <c r="SOF541" s="17"/>
      <c r="SOG541" s="17"/>
      <c r="SOH541" s="17"/>
      <c r="SOI541" s="17"/>
      <c r="SOJ541" s="17"/>
      <c r="SOK541" s="17"/>
      <c r="SOL541" s="17"/>
      <c r="SOM541" s="17"/>
      <c r="SON541" s="17"/>
      <c r="SOO541" s="17"/>
      <c r="SOP541" s="17"/>
      <c r="SOQ541" s="17"/>
      <c r="SOR541" s="17"/>
      <c r="SOS541" s="17"/>
      <c r="SOT541" s="17"/>
      <c r="SOU541" s="17"/>
      <c r="SOV541" s="17"/>
      <c r="SOW541" s="17"/>
      <c r="SOX541" s="17"/>
      <c r="SOY541" s="17"/>
      <c r="SOZ541" s="17"/>
      <c r="SPA541" s="17"/>
      <c r="SPB541" s="17"/>
      <c r="SPC541" s="17"/>
      <c r="SPD541" s="17"/>
      <c r="SPE541" s="17"/>
      <c r="SPF541" s="17"/>
      <c r="SPG541" s="17"/>
      <c r="SPH541" s="17"/>
      <c r="SPI541" s="17"/>
      <c r="SPJ541" s="17"/>
      <c r="SPK541" s="17"/>
      <c r="SPL541" s="17"/>
      <c r="SPM541" s="17"/>
      <c r="SPN541" s="17"/>
      <c r="SPO541" s="17"/>
      <c r="SPP541" s="17"/>
      <c r="SPQ541" s="17"/>
      <c r="SPR541" s="17"/>
      <c r="SPS541" s="17"/>
      <c r="SPT541" s="17"/>
      <c r="SPU541" s="17"/>
      <c r="SPV541" s="17"/>
      <c r="SPW541" s="17"/>
      <c r="SPX541" s="17"/>
      <c r="SPY541" s="17"/>
      <c r="SPZ541" s="17"/>
      <c r="SQA541" s="17"/>
      <c r="SQB541" s="17"/>
      <c r="SQC541" s="17"/>
      <c r="SQD541" s="17"/>
      <c r="SQE541" s="17"/>
      <c r="SQF541" s="17"/>
      <c r="SQG541" s="17"/>
      <c r="SQH541" s="17"/>
      <c r="SQI541" s="17"/>
      <c r="SQJ541" s="17"/>
      <c r="SQK541" s="17"/>
      <c r="SQL541" s="17"/>
      <c r="SQM541" s="17"/>
      <c r="SQN541" s="17"/>
      <c r="SQO541" s="17"/>
      <c r="SQP541" s="17"/>
      <c r="SQQ541" s="17"/>
      <c r="SQR541" s="17"/>
      <c r="SQS541" s="17"/>
      <c r="SQT541" s="17"/>
      <c r="SQU541" s="17"/>
      <c r="SQV541" s="17"/>
      <c r="SQW541" s="17"/>
      <c r="SQX541" s="17"/>
      <c r="SQY541" s="17"/>
      <c r="SQZ541" s="17"/>
      <c r="SRA541" s="17"/>
      <c r="SRB541" s="17"/>
      <c r="SRC541" s="17"/>
      <c r="SRD541" s="17"/>
      <c r="SRE541" s="17"/>
      <c r="SRF541" s="17"/>
      <c r="SRG541" s="17"/>
      <c r="SRH541" s="17"/>
      <c r="SRI541" s="17"/>
      <c r="SRJ541" s="17"/>
      <c r="SRK541" s="17"/>
      <c r="SRL541" s="17"/>
      <c r="SRM541" s="17"/>
      <c r="SRN541" s="17"/>
      <c r="SRO541" s="17"/>
      <c r="SRP541" s="17"/>
      <c r="SRQ541" s="17"/>
      <c r="SRR541" s="17"/>
      <c r="SRS541" s="17"/>
      <c r="SRT541" s="17"/>
      <c r="SRU541" s="17"/>
      <c r="SRV541" s="17"/>
      <c r="SRW541" s="17"/>
      <c r="SRX541" s="17"/>
      <c r="SRY541" s="17"/>
      <c r="SRZ541" s="17"/>
      <c r="SSA541" s="17"/>
      <c r="SSB541" s="17"/>
      <c r="SSC541" s="17"/>
      <c r="SSD541" s="17"/>
      <c r="SSE541" s="17"/>
      <c r="SSF541" s="17"/>
      <c r="SSG541" s="17"/>
      <c r="SSH541" s="17"/>
      <c r="SSI541" s="17"/>
      <c r="SSJ541" s="17"/>
      <c r="SSK541" s="17"/>
      <c r="SSL541" s="17"/>
      <c r="SSM541" s="17"/>
      <c r="SSN541" s="17"/>
      <c r="SSO541" s="17"/>
      <c r="SSP541" s="17"/>
      <c r="SSQ541" s="17"/>
      <c r="SSR541" s="17"/>
      <c r="SSS541" s="17"/>
      <c r="SST541" s="17"/>
      <c r="SSU541" s="17"/>
      <c r="SSV541" s="17"/>
      <c r="SSW541" s="17"/>
      <c r="SSX541" s="17"/>
      <c r="SSY541" s="17"/>
      <c r="SSZ541" s="17"/>
      <c r="STA541" s="17"/>
      <c r="STB541" s="17"/>
      <c r="STC541" s="17"/>
      <c r="STD541" s="17"/>
      <c r="STE541" s="17"/>
      <c r="STF541" s="17"/>
      <c r="STG541" s="17"/>
      <c r="STH541" s="17"/>
      <c r="STI541" s="17"/>
      <c r="STJ541" s="17"/>
      <c r="STK541" s="17"/>
      <c r="STL541" s="17"/>
      <c r="STM541" s="17"/>
      <c r="STN541" s="17"/>
      <c r="STO541" s="17"/>
      <c r="STP541" s="17"/>
      <c r="STQ541" s="17"/>
      <c r="STR541" s="17"/>
      <c r="STS541" s="17"/>
      <c r="STT541" s="17"/>
      <c r="STU541" s="17"/>
      <c r="STV541" s="17"/>
      <c r="STW541" s="17"/>
      <c r="STX541" s="17"/>
      <c r="STY541" s="17"/>
      <c r="STZ541" s="17"/>
      <c r="SUA541" s="17"/>
      <c r="SUB541" s="17"/>
      <c r="SUC541" s="17"/>
      <c r="SUD541" s="17"/>
      <c r="SUE541" s="17"/>
      <c r="SUF541" s="17"/>
      <c r="SUG541" s="17"/>
      <c r="SUH541" s="17"/>
      <c r="SUI541" s="17"/>
      <c r="SUJ541" s="17"/>
      <c r="SUK541" s="17"/>
      <c r="SUL541" s="17"/>
      <c r="SUM541" s="17"/>
      <c r="SUN541" s="17"/>
      <c r="SUO541" s="17"/>
      <c r="SUP541" s="17"/>
      <c r="SUQ541" s="17"/>
      <c r="SUR541" s="17"/>
      <c r="SUS541" s="17"/>
      <c r="SUT541" s="17"/>
      <c r="SUU541" s="17"/>
      <c r="SUV541" s="17"/>
      <c r="SUW541" s="17"/>
      <c r="SUX541" s="17"/>
      <c r="SUY541" s="17"/>
      <c r="SUZ541" s="17"/>
      <c r="SVA541" s="17"/>
      <c r="SVB541" s="17"/>
      <c r="SVC541" s="17"/>
      <c r="SVD541" s="17"/>
      <c r="SVE541" s="17"/>
      <c r="SVF541" s="17"/>
      <c r="SVG541" s="17"/>
      <c r="SVH541" s="17"/>
      <c r="SVI541" s="17"/>
      <c r="SVJ541" s="17"/>
      <c r="SVK541" s="17"/>
      <c r="SVL541" s="17"/>
      <c r="SVM541" s="17"/>
      <c r="SVN541" s="17"/>
      <c r="SVO541" s="17"/>
      <c r="SVP541" s="17"/>
      <c r="SVQ541" s="17"/>
      <c r="SVR541" s="17"/>
      <c r="SVS541" s="17"/>
      <c r="SVT541" s="17"/>
      <c r="SVU541" s="17"/>
      <c r="SVV541" s="17"/>
      <c r="SVW541" s="17"/>
      <c r="SVX541" s="17"/>
      <c r="SVY541" s="17"/>
      <c r="SVZ541" s="17"/>
      <c r="SWA541" s="17"/>
      <c r="SWB541" s="17"/>
      <c r="SWC541" s="17"/>
      <c r="SWD541" s="17"/>
      <c r="SWE541" s="17"/>
      <c r="SWF541" s="17"/>
      <c r="SWG541" s="17"/>
      <c r="SWH541" s="17"/>
      <c r="SWI541" s="17"/>
      <c r="SWJ541" s="17"/>
      <c r="SWK541" s="17"/>
      <c r="SWL541" s="17"/>
      <c r="SWM541" s="17"/>
      <c r="SWN541" s="17"/>
      <c r="SWO541" s="17"/>
      <c r="SWP541" s="17"/>
      <c r="SWQ541" s="17"/>
      <c r="SWR541" s="17"/>
      <c r="SWS541" s="17"/>
      <c r="SWT541" s="17"/>
      <c r="SWU541" s="17"/>
      <c r="SWV541" s="17"/>
      <c r="SWW541" s="17"/>
      <c r="SWX541" s="17"/>
      <c r="SWY541" s="17"/>
      <c r="SWZ541" s="17"/>
      <c r="SXA541" s="17"/>
      <c r="SXB541" s="17"/>
      <c r="SXC541" s="17"/>
      <c r="SXD541" s="17"/>
      <c r="SXE541" s="17"/>
      <c r="SXF541" s="17"/>
      <c r="SXG541" s="17"/>
      <c r="SXH541" s="17"/>
      <c r="SXI541" s="17"/>
      <c r="SXJ541" s="17"/>
      <c r="SXK541" s="17"/>
      <c r="SXL541" s="17"/>
      <c r="SXM541" s="17"/>
      <c r="SXN541" s="17"/>
      <c r="SXO541" s="17"/>
      <c r="SXP541" s="17"/>
      <c r="SXQ541" s="17"/>
      <c r="SXR541" s="17"/>
      <c r="SXS541" s="17"/>
      <c r="SXT541" s="17"/>
      <c r="SXU541" s="17"/>
      <c r="SXV541" s="17"/>
      <c r="SXW541" s="17"/>
      <c r="SXX541" s="17"/>
      <c r="SXY541" s="17"/>
      <c r="SXZ541" s="17"/>
      <c r="SYA541" s="17"/>
      <c r="SYB541" s="17"/>
      <c r="SYC541" s="17"/>
      <c r="SYD541" s="17"/>
      <c r="SYE541" s="17"/>
      <c r="SYF541" s="17"/>
      <c r="SYG541" s="17"/>
      <c r="SYH541" s="17"/>
      <c r="SYI541" s="17"/>
      <c r="SYJ541" s="17"/>
      <c r="SYK541" s="17"/>
      <c r="SYL541" s="17"/>
      <c r="SYM541" s="17"/>
      <c r="SYN541" s="17"/>
      <c r="SYO541" s="17"/>
      <c r="SYP541" s="17"/>
      <c r="SYQ541" s="17"/>
      <c r="SYR541" s="17"/>
      <c r="SYS541" s="17"/>
      <c r="SYT541" s="17"/>
      <c r="SYU541" s="17"/>
      <c r="SYV541" s="17"/>
      <c r="SYW541" s="17"/>
      <c r="SYX541" s="17"/>
      <c r="SYY541" s="17"/>
      <c r="SYZ541" s="17"/>
      <c r="SZA541" s="17"/>
      <c r="SZB541" s="17"/>
      <c r="SZC541" s="17"/>
      <c r="SZD541" s="17"/>
      <c r="SZE541" s="17"/>
      <c r="SZF541" s="17"/>
      <c r="SZG541" s="17"/>
      <c r="SZH541" s="17"/>
      <c r="SZI541" s="17"/>
      <c r="SZJ541" s="17"/>
      <c r="SZK541" s="17"/>
      <c r="SZL541" s="17"/>
      <c r="SZM541" s="17"/>
      <c r="SZN541" s="17"/>
      <c r="SZO541" s="17"/>
      <c r="SZP541" s="17"/>
      <c r="SZQ541" s="17"/>
      <c r="SZR541" s="17"/>
      <c r="SZS541" s="17"/>
      <c r="SZT541" s="17"/>
      <c r="SZU541" s="17"/>
      <c r="SZV541" s="17"/>
      <c r="SZW541" s="17"/>
      <c r="SZX541" s="17"/>
      <c r="SZY541" s="17"/>
      <c r="SZZ541" s="17"/>
      <c r="TAA541" s="17"/>
      <c r="TAB541" s="17"/>
      <c r="TAC541" s="17"/>
      <c r="TAD541" s="17"/>
      <c r="TAE541" s="17"/>
      <c r="TAF541" s="17"/>
      <c r="TAG541" s="17"/>
      <c r="TAH541" s="17"/>
      <c r="TAI541" s="17"/>
      <c r="TAJ541" s="17"/>
      <c r="TAK541" s="17"/>
      <c r="TAL541" s="17"/>
      <c r="TAM541" s="17"/>
      <c r="TAN541" s="17"/>
      <c r="TAO541" s="17"/>
      <c r="TAP541" s="17"/>
      <c r="TAQ541" s="17"/>
      <c r="TAR541" s="17"/>
      <c r="TAS541" s="17"/>
      <c r="TAT541" s="17"/>
      <c r="TAU541" s="17"/>
      <c r="TAV541" s="17"/>
      <c r="TAW541" s="17"/>
      <c r="TAX541" s="17"/>
      <c r="TAY541" s="17"/>
      <c r="TAZ541" s="17"/>
      <c r="TBA541" s="17"/>
      <c r="TBB541" s="17"/>
      <c r="TBC541" s="17"/>
      <c r="TBD541" s="17"/>
      <c r="TBE541" s="17"/>
      <c r="TBF541" s="17"/>
      <c r="TBG541" s="17"/>
      <c r="TBH541" s="17"/>
      <c r="TBI541" s="17"/>
      <c r="TBJ541" s="17"/>
      <c r="TBK541" s="17"/>
      <c r="TBL541" s="17"/>
      <c r="TBM541" s="17"/>
      <c r="TBN541" s="17"/>
      <c r="TBO541" s="17"/>
      <c r="TBP541" s="17"/>
      <c r="TBQ541" s="17"/>
      <c r="TBR541" s="17"/>
      <c r="TBS541" s="17"/>
      <c r="TBT541" s="17"/>
      <c r="TBU541" s="17"/>
      <c r="TBV541" s="17"/>
      <c r="TBW541" s="17"/>
      <c r="TBX541" s="17"/>
      <c r="TBY541" s="17"/>
      <c r="TBZ541" s="17"/>
      <c r="TCA541" s="17"/>
      <c r="TCB541" s="17"/>
      <c r="TCC541" s="17"/>
      <c r="TCD541" s="17"/>
      <c r="TCE541" s="17"/>
      <c r="TCF541" s="17"/>
      <c r="TCG541" s="17"/>
      <c r="TCH541" s="17"/>
      <c r="TCI541" s="17"/>
      <c r="TCJ541" s="17"/>
      <c r="TCK541" s="17"/>
      <c r="TCL541" s="17"/>
      <c r="TCM541" s="17"/>
      <c r="TCN541" s="17"/>
      <c r="TCO541" s="17"/>
      <c r="TCP541" s="17"/>
      <c r="TCQ541" s="17"/>
      <c r="TCR541" s="17"/>
      <c r="TCS541" s="17"/>
      <c r="TCT541" s="17"/>
      <c r="TCU541" s="17"/>
      <c r="TCV541" s="17"/>
      <c r="TCW541" s="17"/>
      <c r="TCX541" s="17"/>
      <c r="TCY541" s="17"/>
      <c r="TCZ541" s="17"/>
      <c r="TDA541" s="17"/>
      <c r="TDB541" s="17"/>
      <c r="TDC541" s="17"/>
      <c r="TDD541" s="17"/>
      <c r="TDE541" s="17"/>
      <c r="TDF541" s="17"/>
      <c r="TDG541" s="17"/>
      <c r="TDH541" s="17"/>
      <c r="TDI541" s="17"/>
      <c r="TDJ541" s="17"/>
      <c r="TDK541" s="17"/>
      <c r="TDL541" s="17"/>
      <c r="TDM541" s="17"/>
      <c r="TDN541" s="17"/>
      <c r="TDO541" s="17"/>
      <c r="TDP541" s="17"/>
      <c r="TDQ541" s="17"/>
      <c r="TDR541" s="17"/>
      <c r="TDS541" s="17"/>
      <c r="TDT541" s="17"/>
      <c r="TDU541" s="17"/>
      <c r="TDV541" s="17"/>
      <c r="TDW541" s="17"/>
      <c r="TDX541" s="17"/>
      <c r="TDY541" s="17"/>
      <c r="TDZ541" s="17"/>
      <c r="TEA541" s="17"/>
      <c r="TEB541" s="17"/>
      <c r="TEC541" s="17"/>
      <c r="TED541" s="17"/>
      <c r="TEE541" s="17"/>
      <c r="TEF541" s="17"/>
      <c r="TEG541" s="17"/>
      <c r="TEH541" s="17"/>
      <c r="TEI541" s="17"/>
      <c r="TEJ541" s="17"/>
      <c r="TEK541" s="17"/>
      <c r="TEL541" s="17"/>
      <c r="TEM541" s="17"/>
      <c r="TEN541" s="17"/>
      <c r="TEO541" s="17"/>
      <c r="TEP541" s="17"/>
      <c r="TEQ541" s="17"/>
      <c r="TER541" s="17"/>
      <c r="TES541" s="17"/>
      <c r="TET541" s="17"/>
      <c r="TEU541" s="17"/>
      <c r="TEV541" s="17"/>
      <c r="TEW541" s="17"/>
      <c r="TEX541" s="17"/>
      <c r="TEY541" s="17"/>
      <c r="TEZ541" s="17"/>
      <c r="TFA541" s="17"/>
      <c r="TFB541" s="17"/>
      <c r="TFC541" s="17"/>
      <c r="TFD541" s="17"/>
      <c r="TFE541" s="17"/>
      <c r="TFF541" s="17"/>
      <c r="TFG541" s="17"/>
      <c r="TFH541" s="17"/>
      <c r="TFI541" s="17"/>
      <c r="TFJ541" s="17"/>
      <c r="TFK541" s="17"/>
      <c r="TFL541" s="17"/>
      <c r="TFM541" s="17"/>
      <c r="TFN541" s="17"/>
      <c r="TFO541" s="17"/>
      <c r="TFP541" s="17"/>
      <c r="TFQ541" s="17"/>
      <c r="TFR541" s="17"/>
      <c r="TFS541" s="17"/>
      <c r="TFT541" s="17"/>
      <c r="TFU541" s="17"/>
      <c r="TFV541" s="17"/>
      <c r="TFW541" s="17"/>
      <c r="TFX541" s="17"/>
      <c r="TFY541" s="17"/>
      <c r="TFZ541" s="17"/>
      <c r="TGA541" s="17"/>
      <c r="TGB541" s="17"/>
      <c r="TGC541" s="17"/>
      <c r="TGD541" s="17"/>
      <c r="TGE541" s="17"/>
      <c r="TGF541" s="17"/>
      <c r="TGG541" s="17"/>
      <c r="TGH541" s="17"/>
      <c r="TGI541" s="17"/>
      <c r="TGJ541" s="17"/>
      <c r="TGK541" s="17"/>
      <c r="TGL541" s="17"/>
      <c r="TGM541" s="17"/>
      <c r="TGN541" s="17"/>
      <c r="TGO541" s="17"/>
      <c r="TGP541" s="17"/>
      <c r="TGQ541" s="17"/>
      <c r="TGR541" s="17"/>
      <c r="TGS541" s="17"/>
      <c r="TGT541" s="17"/>
      <c r="TGU541" s="17"/>
      <c r="TGV541" s="17"/>
      <c r="TGW541" s="17"/>
      <c r="TGX541" s="17"/>
      <c r="TGY541" s="17"/>
      <c r="TGZ541" s="17"/>
      <c r="THA541" s="17"/>
      <c r="THB541" s="17"/>
      <c r="THC541" s="17"/>
      <c r="THD541" s="17"/>
      <c r="THE541" s="17"/>
      <c r="THF541" s="17"/>
      <c r="THG541" s="17"/>
      <c r="THH541" s="17"/>
      <c r="THI541" s="17"/>
      <c r="THJ541" s="17"/>
      <c r="THK541" s="17"/>
      <c r="THL541" s="17"/>
      <c r="THM541" s="17"/>
      <c r="THN541" s="17"/>
      <c r="THO541" s="17"/>
      <c r="THP541" s="17"/>
      <c r="THQ541" s="17"/>
      <c r="THR541" s="17"/>
      <c r="THS541" s="17"/>
      <c r="THT541" s="17"/>
      <c r="THU541" s="17"/>
      <c r="THV541" s="17"/>
      <c r="THW541" s="17"/>
      <c r="THX541" s="17"/>
      <c r="THY541" s="17"/>
      <c r="THZ541" s="17"/>
      <c r="TIA541" s="17"/>
      <c r="TIB541" s="17"/>
      <c r="TIC541" s="17"/>
      <c r="TID541" s="17"/>
      <c r="TIE541" s="17"/>
      <c r="TIF541" s="17"/>
      <c r="TIG541" s="17"/>
      <c r="TIH541" s="17"/>
      <c r="TII541" s="17"/>
      <c r="TIJ541" s="17"/>
      <c r="TIK541" s="17"/>
      <c r="TIL541" s="17"/>
      <c r="TIM541" s="17"/>
      <c r="TIN541" s="17"/>
      <c r="TIO541" s="17"/>
      <c r="TIP541" s="17"/>
      <c r="TIQ541" s="17"/>
      <c r="TIR541" s="17"/>
      <c r="TIS541" s="17"/>
      <c r="TIT541" s="17"/>
      <c r="TIU541" s="17"/>
      <c r="TIV541" s="17"/>
      <c r="TIW541" s="17"/>
      <c r="TIX541" s="17"/>
      <c r="TIY541" s="17"/>
      <c r="TIZ541" s="17"/>
      <c r="TJA541" s="17"/>
      <c r="TJB541" s="17"/>
      <c r="TJC541" s="17"/>
      <c r="TJD541" s="17"/>
      <c r="TJE541" s="17"/>
      <c r="TJF541" s="17"/>
      <c r="TJG541" s="17"/>
      <c r="TJH541" s="17"/>
      <c r="TJI541" s="17"/>
      <c r="TJJ541" s="17"/>
      <c r="TJK541" s="17"/>
      <c r="TJL541" s="17"/>
      <c r="TJM541" s="17"/>
      <c r="TJN541" s="17"/>
      <c r="TJO541" s="17"/>
      <c r="TJP541" s="17"/>
      <c r="TJQ541" s="17"/>
      <c r="TJR541" s="17"/>
      <c r="TJS541" s="17"/>
      <c r="TJT541" s="17"/>
      <c r="TJU541" s="17"/>
      <c r="TJV541" s="17"/>
      <c r="TJW541" s="17"/>
      <c r="TJX541" s="17"/>
      <c r="TJY541" s="17"/>
      <c r="TJZ541" s="17"/>
      <c r="TKA541" s="17"/>
      <c r="TKB541" s="17"/>
      <c r="TKC541" s="17"/>
      <c r="TKD541" s="17"/>
      <c r="TKE541" s="17"/>
      <c r="TKF541" s="17"/>
      <c r="TKG541" s="17"/>
      <c r="TKH541" s="17"/>
      <c r="TKI541" s="17"/>
      <c r="TKJ541" s="17"/>
      <c r="TKK541" s="17"/>
      <c r="TKL541" s="17"/>
      <c r="TKM541" s="17"/>
      <c r="TKN541" s="17"/>
      <c r="TKO541" s="17"/>
      <c r="TKP541" s="17"/>
      <c r="TKQ541" s="17"/>
      <c r="TKR541" s="17"/>
      <c r="TKS541" s="17"/>
      <c r="TKT541" s="17"/>
      <c r="TKU541" s="17"/>
      <c r="TKV541" s="17"/>
      <c r="TKW541" s="17"/>
      <c r="TKX541" s="17"/>
      <c r="TKY541" s="17"/>
      <c r="TKZ541" s="17"/>
      <c r="TLA541" s="17"/>
      <c r="TLB541" s="17"/>
      <c r="TLC541" s="17"/>
      <c r="TLD541" s="17"/>
      <c r="TLE541" s="17"/>
      <c r="TLF541" s="17"/>
      <c r="TLG541" s="17"/>
      <c r="TLH541" s="17"/>
      <c r="TLI541" s="17"/>
      <c r="TLJ541" s="17"/>
      <c r="TLK541" s="17"/>
      <c r="TLL541" s="17"/>
      <c r="TLM541" s="17"/>
      <c r="TLN541" s="17"/>
      <c r="TLO541" s="17"/>
      <c r="TLP541" s="17"/>
      <c r="TLQ541" s="17"/>
      <c r="TLR541" s="17"/>
      <c r="TLS541" s="17"/>
      <c r="TLT541" s="17"/>
      <c r="TLU541" s="17"/>
      <c r="TLV541" s="17"/>
      <c r="TLW541" s="17"/>
      <c r="TLX541" s="17"/>
      <c r="TLY541" s="17"/>
      <c r="TLZ541" s="17"/>
      <c r="TMA541" s="17"/>
      <c r="TMB541" s="17"/>
      <c r="TMC541" s="17"/>
      <c r="TMD541" s="17"/>
      <c r="TME541" s="17"/>
      <c r="TMF541" s="17"/>
      <c r="TMG541" s="17"/>
      <c r="TMH541" s="17"/>
      <c r="TMI541" s="17"/>
      <c r="TMJ541" s="17"/>
      <c r="TMK541" s="17"/>
      <c r="TML541" s="17"/>
      <c r="TMM541" s="17"/>
      <c r="TMN541" s="17"/>
      <c r="TMO541" s="17"/>
      <c r="TMP541" s="17"/>
      <c r="TMQ541" s="17"/>
      <c r="TMR541" s="17"/>
      <c r="TMS541" s="17"/>
      <c r="TMT541" s="17"/>
      <c r="TMU541" s="17"/>
      <c r="TMV541" s="17"/>
      <c r="TMW541" s="17"/>
      <c r="TMX541" s="17"/>
      <c r="TMY541" s="17"/>
      <c r="TMZ541" s="17"/>
      <c r="TNA541" s="17"/>
      <c r="TNB541" s="17"/>
      <c r="TNC541" s="17"/>
      <c r="TND541" s="17"/>
      <c r="TNE541" s="17"/>
      <c r="TNF541" s="17"/>
      <c r="TNG541" s="17"/>
      <c r="TNH541" s="17"/>
      <c r="TNI541" s="17"/>
      <c r="TNJ541" s="17"/>
      <c r="TNK541" s="17"/>
      <c r="TNL541" s="17"/>
      <c r="TNM541" s="17"/>
      <c r="TNN541" s="17"/>
      <c r="TNO541" s="17"/>
      <c r="TNP541" s="17"/>
      <c r="TNQ541" s="17"/>
      <c r="TNR541" s="17"/>
      <c r="TNS541" s="17"/>
      <c r="TNT541" s="17"/>
      <c r="TNU541" s="17"/>
      <c r="TNV541" s="17"/>
      <c r="TNW541" s="17"/>
      <c r="TNX541" s="17"/>
      <c r="TNY541" s="17"/>
      <c r="TNZ541" s="17"/>
      <c r="TOA541" s="17"/>
      <c r="TOB541" s="17"/>
      <c r="TOC541" s="17"/>
      <c r="TOD541" s="17"/>
      <c r="TOE541" s="17"/>
      <c r="TOF541" s="17"/>
      <c r="TOG541" s="17"/>
      <c r="TOH541" s="17"/>
      <c r="TOI541" s="17"/>
      <c r="TOJ541" s="17"/>
      <c r="TOK541" s="17"/>
      <c r="TOL541" s="17"/>
      <c r="TOM541" s="17"/>
      <c r="TON541" s="17"/>
      <c r="TOO541" s="17"/>
      <c r="TOP541" s="17"/>
      <c r="TOQ541" s="17"/>
      <c r="TOR541" s="17"/>
      <c r="TOS541" s="17"/>
      <c r="TOT541" s="17"/>
      <c r="TOU541" s="17"/>
      <c r="TOV541" s="17"/>
      <c r="TOW541" s="17"/>
      <c r="TOX541" s="17"/>
      <c r="TOY541" s="17"/>
      <c r="TOZ541" s="17"/>
      <c r="TPA541" s="17"/>
      <c r="TPB541" s="17"/>
      <c r="TPC541" s="17"/>
      <c r="TPD541" s="17"/>
      <c r="TPE541" s="17"/>
      <c r="TPF541" s="17"/>
      <c r="TPG541" s="17"/>
      <c r="TPH541" s="17"/>
      <c r="TPI541" s="17"/>
      <c r="TPJ541" s="17"/>
      <c r="TPK541" s="17"/>
      <c r="TPL541" s="17"/>
      <c r="TPM541" s="17"/>
      <c r="TPN541" s="17"/>
      <c r="TPO541" s="17"/>
      <c r="TPP541" s="17"/>
      <c r="TPQ541" s="17"/>
      <c r="TPR541" s="17"/>
      <c r="TPS541" s="17"/>
      <c r="TPT541" s="17"/>
      <c r="TPU541" s="17"/>
      <c r="TPV541" s="17"/>
      <c r="TPW541" s="17"/>
      <c r="TPX541" s="17"/>
      <c r="TPY541" s="17"/>
      <c r="TPZ541" s="17"/>
      <c r="TQA541" s="17"/>
      <c r="TQB541" s="17"/>
      <c r="TQC541" s="17"/>
      <c r="TQD541" s="17"/>
      <c r="TQE541" s="17"/>
      <c r="TQF541" s="17"/>
      <c r="TQG541" s="17"/>
      <c r="TQH541" s="17"/>
      <c r="TQI541" s="17"/>
      <c r="TQJ541" s="17"/>
      <c r="TQK541" s="17"/>
      <c r="TQL541" s="17"/>
      <c r="TQM541" s="17"/>
      <c r="TQN541" s="17"/>
      <c r="TQO541" s="17"/>
      <c r="TQP541" s="17"/>
      <c r="TQQ541" s="17"/>
      <c r="TQR541" s="17"/>
      <c r="TQS541" s="17"/>
      <c r="TQT541" s="17"/>
      <c r="TQU541" s="17"/>
      <c r="TQV541" s="17"/>
      <c r="TQW541" s="17"/>
      <c r="TQX541" s="17"/>
      <c r="TQY541" s="17"/>
      <c r="TQZ541" s="17"/>
      <c r="TRA541" s="17"/>
      <c r="TRB541" s="17"/>
      <c r="TRC541" s="17"/>
      <c r="TRD541" s="17"/>
      <c r="TRE541" s="17"/>
      <c r="TRF541" s="17"/>
      <c r="TRG541" s="17"/>
      <c r="TRH541" s="17"/>
      <c r="TRI541" s="17"/>
      <c r="TRJ541" s="17"/>
      <c r="TRK541" s="17"/>
      <c r="TRL541" s="17"/>
      <c r="TRM541" s="17"/>
      <c r="TRN541" s="17"/>
      <c r="TRO541" s="17"/>
      <c r="TRP541" s="17"/>
      <c r="TRQ541" s="17"/>
      <c r="TRR541" s="17"/>
      <c r="TRS541" s="17"/>
      <c r="TRT541" s="17"/>
      <c r="TRU541" s="17"/>
      <c r="TRV541" s="17"/>
      <c r="TRW541" s="17"/>
      <c r="TRX541" s="17"/>
      <c r="TRY541" s="17"/>
      <c r="TRZ541" s="17"/>
      <c r="TSA541" s="17"/>
      <c r="TSB541" s="17"/>
      <c r="TSC541" s="17"/>
      <c r="TSD541" s="17"/>
      <c r="TSE541" s="17"/>
      <c r="TSF541" s="17"/>
      <c r="TSG541" s="17"/>
      <c r="TSH541" s="17"/>
      <c r="TSI541" s="17"/>
      <c r="TSJ541" s="17"/>
      <c r="TSK541" s="17"/>
      <c r="TSL541" s="17"/>
      <c r="TSM541" s="17"/>
      <c r="TSN541" s="17"/>
      <c r="TSO541" s="17"/>
      <c r="TSP541" s="17"/>
      <c r="TSQ541" s="17"/>
      <c r="TSR541" s="17"/>
      <c r="TSS541" s="17"/>
      <c r="TST541" s="17"/>
      <c r="TSU541" s="17"/>
      <c r="TSV541" s="17"/>
      <c r="TSW541" s="17"/>
      <c r="TSX541" s="17"/>
      <c r="TSY541" s="17"/>
      <c r="TSZ541" s="17"/>
      <c r="TTA541" s="17"/>
      <c r="TTB541" s="17"/>
      <c r="TTC541" s="17"/>
      <c r="TTD541" s="17"/>
      <c r="TTE541" s="17"/>
      <c r="TTF541" s="17"/>
      <c r="TTG541" s="17"/>
      <c r="TTH541" s="17"/>
      <c r="TTI541" s="17"/>
      <c r="TTJ541" s="17"/>
      <c r="TTK541" s="17"/>
      <c r="TTL541" s="17"/>
      <c r="TTM541" s="17"/>
      <c r="TTN541" s="17"/>
      <c r="TTO541" s="17"/>
      <c r="TTP541" s="17"/>
      <c r="TTQ541" s="17"/>
      <c r="TTR541" s="17"/>
      <c r="TTS541" s="17"/>
      <c r="TTT541" s="17"/>
      <c r="TTU541" s="17"/>
      <c r="TTV541" s="17"/>
      <c r="TTW541" s="17"/>
      <c r="TTX541" s="17"/>
      <c r="TTY541" s="17"/>
      <c r="TTZ541" s="17"/>
      <c r="TUA541" s="17"/>
      <c r="TUB541" s="17"/>
      <c r="TUC541" s="17"/>
      <c r="TUD541" s="17"/>
      <c r="TUE541" s="17"/>
      <c r="TUF541" s="17"/>
      <c r="TUG541" s="17"/>
      <c r="TUH541" s="17"/>
      <c r="TUI541" s="17"/>
      <c r="TUJ541" s="17"/>
      <c r="TUK541" s="17"/>
      <c r="TUL541" s="17"/>
      <c r="TUM541" s="17"/>
      <c r="TUN541" s="17"/>
      <c r="TUO541" s="17"/>
      <c r="TUP541" s="17"/>
      <c r="TUQ541" s="17"/>
      <c r="TUR541" s="17"/>
      <c r="TUS541" s="17"/>
      <c r="TUT541" s="17"/>
      <c r="TUU541" s="17"/>
      <c r="TUV541" s="17"/>
      <c r="TUW541" s="17"/>
      <c r="TUX541" s="17"/>
      <c r="TUY541" s="17"/>
      <c r="TUZ541" s="17"/>
      <c r="TVA541" s="17"/>
      <c r="TVB541" s="17"/>
      <c r="TVC541" s="17"/>
      <c r="TVD541" s="17"/>
      <c r="TVE541" s="17"/>
      <c r="TVF541" s="17"/>
      <c r="TVG541" s="17"/>
      <c r="TVH541" s="17"/>
      <c r="TVI541" s="17"/>
      <c r="TVJ541" s="17"/>
      <c r="TVK541" s="17"/>
      <c r="TVL541" s="17"/>
      <c r="TVM541" s="17"/>
      <c r="TVN541" s="17"/>
      <c r="TVO541" s="17"/>
      <c r="TVP541" s="17"/>
      <c r="TVQ541" s="17"/>
      <c r="TVR541" s="17"/>
      <c r="TVS541" s="17"/>
      <c r="TVT541" s="17"/>
      <c r="TVU541" s="17"/>
      <c r="TVV541" s="17"/>
      <c r="TVW541" s="17"/>
      <c r="TVX541" s="17"/>
      <c r="TVY541" s="17"/>
      <c r="TVZ541" s="17"/>
      <c r="TWA541" s="17"/>
      <c r="TWB541" s="17"/>
      <c r="TWC541" s="17"/>
      <c r="TWD541" s="17"/>
      <c r="TWE541" s="17"/>
      <c r="TWF541" s="17"/>
      <c r="TWG541" s="17"/>
      <c r="TWH541" s="17"/>
      <c r="TWI541" s="17"/>
      <c r="TWJ541" s="17"/>
      <c r="TWK541" s="17"/>
      <c r="TWL541" s="17"/>
      <c r="TWM541" s="17"/>
      <c r="TWN541" s="17"/>
      <c r="TWO541" s="17"/>
      <c r="TWP541" s="17"/>
      <c r="TWQ541" s="17"/>
      <c r="TWR541" s="17"/>
      <c r="TWS541" s="17"/>
      <c r="TWT541" s="17"/>
      <c r="TWU541" s="17"/>
      <c r="TWV541" s="17"/>
      <c r="TWW541" s="17"/>
      <c r="TWX541" s="17"/>
      <c r="TWY541" s="17"/>
      <c r="TWZ541" s="17"/>
      <c r="TXA541" s="17"/>
      <c r="TXB541" s="17"/>
      <c r="TXC541" s="17"/>
      <c r="TXD541" s="17"/>
      <c r="TXE541" s="17"/>
      <c r="TXF541" s="17"/>
      <c r="TXG541" s="17"/>
      <c r="TXH541" s="17"/>
      <c r="TXI541" s="17"/>
      <c r="TXJ541" s="17"/>
      <c r="TXK541" s="17"/>
      <c r="TXL541" s="17"/>
      <c r="TXM541" s="17"/>
      <c r="TXN541" s="17"/>
      <c r="TXO541" s="17"/>
      <c r="TXP541" s="17"/>
      <c r="TXQ541" s="17"/>
      <c r="TXR541" s="17"/>
      <c r="TXS541" s="17"/>
      <c r="TXT541" s="17"/>
      <c r="TXU541" s="17"/>
      <c r="TXV541" s="17"/>
      <c r="TXW541" s="17"/>
      <c r="TXX541" s="17"/>
      <c r="TXY541" s="17"/>
      <c r="TXZ541" s="17"/>
      <c r="TYA541" s="17"/>
      <c r="TYB541" s="17"/>
      <c r="TYC541" s="17"/>
      <c r="TYD541" s="17"/>
      <c r="TYE541" s="17"/>
      <c r="TYF541" s="17"/>
      <c r="TYG541" s="17"/>
      <c r="TYH541" s="17"/>
      <c r="TYI541" s="17"/>
      <c r="TYJ541" s="17"/>
      <c r="TYK541" s="17"/>
      <c r="TYL541" s="17"/>
      <c r="TYM541" s="17"/>
      <c r="TYN541" s="17"/>
      <c r="TYO541" s="17"/>
      <c r="TYP541" s="17"/>
      <c r="TYQ541" s="17"/>
      <c r="TYR541" s="17"/>
      <c r="TYS541" s="17"/>
      <c r="TYT541" s="17"/>
      <c r="TYU541" s="17"/>
      <c r="TYV541" s="17"/>
      <c r="TYW541" s="17"/>
      <c r="TYX541" s="17"/>
      <c r="TYY541" s="17"/>
      <c r="TYZ541" s="17"/>
      <c r="TZA541" s="17"/>
      <c r="TZB541" s="17"/>
      <c r="TZC541" s="17"/>
      <c r="TZD541" s="17"/>
      <c r="TZE541" s="17"/>
      <c r="TZF541" s="17"/>
      <c r="TZG541" s="17"/>
      <c r="TZH541" s="17"/>
      <c r="TZI541" s="17"/>
      <c r="TZJ541" s="17"/>
      <c r="TZK541" s="17"/>
      <c r="TZL541" s="17"/>
      <c r="TZM541" s="17"/>
      <c r="TZN541" s="17"/>
      <c r="TZO541" s="17"/>
      <c r="TZP541" s="17"/>
      <c r="TZQ541" s="17"/>
      <c r="TZR541" s="17"/>
      <c r="TZS541" s="17"/>
      <c r="TZT541" s="17"/>
      <c r="TZU541" s="17"/>
      <c r="TZV541" s="17"/>
      <c r="TZW541" s="17"/>
      <c r="TZX541" s="17"/>
      <c r="TZY541" s="17"/>
      <c r="TZZ541" s="17"/>
      <c r="UAA541" s="17"/>
      <c r="UAB541" s="17"/>
      <c r="UAC541" s="17"/>
      <c r="UAD541" s="17"/>
      <c r="UAE541" s="17"/>
      <c r="UAF541" s="17"/>
      <c r="UAG541" s="17"/>
      <c r="UAH541" s="17"/>
      <c r="UAI541" s="17"/>
      <c r="UAJ541" s="17"/>
      <c r="UAK541" s="17"/>
      <c r="UAL541" s="17"/>
      <c r="UAM541" s="17"/>
      <c r="UAN541" s="17"/>
      <c r="UAO541" s="17"/>
      <c r="UAP541" s="17"/>
      <c r="UAQ541" s="17"/>
      <c r="UAR541" s="17"/>
      <c r="UAS541" s="17"/>
      <c r="UAT541" s="17"/>
      <c r="UAU541" s="17"/>
      <c r="UAV541" s="17"/>
      <c r="UAW541" s="17"/>
      <c r="UAX541" s="17"/>
      <c r="UAY541" s="17"/>
      <c r="UAZ541" s="17"/>
      <c r="UBA541" s="17"/>
      <c r="UBB541" s="17"/>
      <c r="UBC541" s="17"/>
      <c r="UBD541" s="17"/>
      <c r="UBE541" s="17"/>
      <c r="UBF541" s="17"/>
      <c r="UBG541" s="17"/>
      <c r="UBH541" s="17"/>
      <c r="UBI541" s="17"/>
      <c r="UBJ541" s="17"/>
      <c r="UBK541" s="17"/>
      <c r="UBL541" s="17"/>
      <c r="UBM541" s="17"/>
      <c r="UBN541" s="17"/>
      <c r="UBO541" s="17"/>
      <c r="UBP541" s="17"/>
      <c r="UBQ541" s="17"/>
      <c r="UBR541" s="17"/>
      <c r="UBS541" s="17"/>
      <c r="UBT541" s="17"/>
      <c r="UBU541" s="17"/>
      <c r="UBV541" s="17"/>
      <c r="UBW541" s="17"/>
      <c r="UBX541" s="17"/>
      <c r="UBY541" s="17"/>
      <c r="UBZ541" s="17"/>
      <c r="UCA541" s="17"/>
      <c r="UCB541" s="17"/>
      <c r="UCC541" s="17"/>
      <c r="UCD541" s="17"/>
      <c r="UCE541" s="17"/>
      <c r="UCF541" s="17"/>
      <c r="UCG541" s="17"/>
      <c r="UCH541" s="17"/>
      <c r="UCI541" s="17"/>
      <c r="UCJ541" s="17"/>
      <c r="UCK541" s="17"/>
      <c r="UCL541" s="17"/>
      <c r="UCM541" s="17"/>
      <c r="UCN541" s="17"/>
      <c r="UCO541" s="17"/>
      <c r="UCP541" s="17"/>
      <c r="UCQ541" s="17"/>
      <c r="UCR541" s="17"/>
      <c r="UCS541" s="17"/>
      <c r="UCT541" s="17"/>
      <c r="UCU541" s="17"/>
      <c r="UCV541" s="17"/>
      <c r="UCW541" s="17"/>
      <c r="UCX541" s="17"/>
      <c r="UCY541" s="17"/>
      <c r="UCZ541" s="17"/>
      <c r="UDA541" s="17"/>
      <c r="UDB541" s="17"/>
      <c r="UDC541" s="17"/>
      <c r="UDD541" s="17"/>
      <c r="UDE541" s="17"/>
      <c r="UDF541" s="17"/>
      <c r="UDG541" s="17"/>
      <c r="UDH541" s="17"/>
      <c r="UDI541" s="17"/>
      <c r="UDJ541" s="17"/>
      <c r="UDK541" s="17"/>
      <c r="UDL541" s="17"/>
      <c r="UDM541" s="17"/>
      <c r="UDN541" s="17"/>
      <c r="UDO541" s="17"/>
      <c r="UDP541" s="17"/>
      <c r="UDQ541" s="17"/>
      <c r="UDR541" s="17"/>
      <c r="UDS541" s="17"/>
      <c r="UDT541" s="17"/>
      <c r="UDU541" s="17"/>
      <c r="UDV541" s="17"/>
      <c r="UDW541" s="17"/>
      <c r="UDX541" s="17"/>
      <c r="UDY541" s="17"/>
      <c r="UDZ541" s="17"/>
      <c r="UEA541" s="17"/>
      <c r="UEB541" s="17"/>
      <c r="UEC541" s="17"/>
      <c r="UED541" s="17"/>
      <c r="UEE541" s="17"/>
      <c r="UEF541" s="17"/>
      <c r="UEG541" s="17"/>
      <c r="UEH541" s="17"/>
      <c r="UEI541" s="17"/>
      <c r="UEJ541" s="17"/>
      <c r="UEK541" s="17"/>
      <c r="UEL541" s="17"/>
      <c r="UEM541" s="17"/>
      <c r="UEN541" s="17"/>
      <c r="UEO541" s="17"/>
      <c r="UEP541" s="17"/>
      <c r="UEQ541" s="17"/>
      <c r="UER541" s="17"/>
      <c r="UES541" s="17"/>
      <c r="UET541" s="17"/>
      <c r="UEU541" s="17"/>
      <c r="UEV541" s="17"/>
      <c r="UEW541" s="17"/>
      <c r="UEX541" s="17"/>
      <c r="UEY541" s="17"/>
      <c r="UEZ541" s="17"/>
      <c r="UFA541" s="17"/>
      <c r="UFB541" s="17"/>
      <c r="UFC541" s="17"/>
      <c r="UFD541" s="17"/>
      <c r="UFE541" s="17"/>
      <c r="UFF541" s="17"/>
      <c r="UFG541" s="17"/>
      <c r="UFH541" s="17"/>
      <c r="UFI541" s="17"/>
      <c r="UFJ541" s="17"/>
      <c r="UFK541" s="17"/>
      <c r="UFL541" s="17"/>
      <c r="UFM541" s="17"/>
      <c r="UFN541" s="17"/>
      <c r="UFO541" s="17"/>
      <c r="UFP541" s="17"/>
      <c r="UFQ541" s="17"/>
      <c r="UFR541" s="17"/>
      <c r="UFS541" s="17"/>
      <c r="UFT541" s="17"/>
      <c r="UFU541" s="17"/>
      <c r="UFV541" s="17"/>
      <c r="UFW541" s="17"/>
      <c r="UFX541" s="17"/>
      <c r="UFY541" s="17"/>
      <c r="UFZ541" s="17"/>
      <c r="UGA541" s="17"/>
      <c r="UGB541" s="17"/>
      <c r="UGC541" s="17"/>
      <c r="UGD541" s="17"/>
      <c r="UGE541" s="17"/>
      <c r="UGF541" s="17"/>
      <c r="UGG541" s="17"/>
      <c r="UGH541" s="17"/>
      <c r="UGI541" s="17"/>
      <c r="UGJ541" s="17"/>
      <c r="UGK541" s="17"/>
      <c r="UGL541" s="17"/>
      <c r="UGM541" s="17"/>
      <c r="UGN541" s="17"/>
      <c r="UGO541" s="17"/>
      <c r="UGP541" s="17"/>
      <c r="UGQ541" s="17"/>
      <c r="UGR541" s="17"/>
      <c r="UGS541" s="17"/>
      <c r="UGT541" s="17"/>
      <c r="UGU541" s="17"/>
      <c r="UGV541" s="17"/>
      <c r="UGW541" s="17"/>
      <c r="UGX541" s="17"/>
      <c r="UGY541" s="17"/>
      <c r="UGZ541" s="17"/>
      <c r="UHA541" s="17"/>
      <c r="UHB541" s="17"/>
      <c r="UHC541" s="17"/>
      <c r="UHD541" s="17"/>
      <c r="UHE541" s="17"/>
      <c r="UHF541" s="17"/>
      <c r="UHG541" s="17"/>
      <c r="UHH541" s="17"/>
      <c r="UHI541" s="17"/>
      <c r="UHJ541" s="17"/>
      <c r="UHK541" s="17"/>
      <c r="UHL541" s="17"/>
      <c r="UHM541" s="17"/>
      <c r="UHN541" s="17"/>
      <c r="UHO541" s="17"/>
      <c r="UHP541" s="17"/>
      <c r="UHQ541" s="17"/>
      <c r="UHR541" s="17"/>
      <c r="UHS541" s="17"/>
      <c r="UHT541" s="17"/>
      <c r="UHU541" s="17"/>
      <c r="UHV541" s="17"/>
      <c r="UHW541" s="17"/>
      <c r="UHX541" s="17"/>
      <c r="UHY541" s="17"/>
      <c r="UHZ541" s="17"/>
      <c r="UIA541" s="17"/>
      <c r="UIB541" s="17"/>
      <c r="UIC541" s="17"/>
      <c r="UID541" s="17"/>
      <c r="UIE541" s="17"/>
      <c r="UIF541" s="17"/>
      <c r="UIG541" s="17"/>
      <c r="UIH541" s="17"/>
      <c r="UII541" s="17"/>
      <c r="UIJ541" s="17"/>
      <c r="UIK541" s="17"/>
      <c r="UIL541" s="17"/>
      <c r="UIM541" s="17"/>
      <c r="UIN541" s="17"/>
      <c r="UIO541" s="17"/>
      <c r="UIP541" s="17"/>
      <c r="UIQ541" s="17"/>
      <c r="UIR541" s="17"/>
      <c r="UIS541" s="17"/>
      <c r="UIT541" s="17"/>
      <c r="UIU541" s="17"/>
      <c r="UIV541" s="17"/>
      <c r="UIW541" s="17"/>
      <c r="UIX541" s="17"/>
      <c r="UIY541" s="17"/>
      <c r="UIZ541" s="17"/>
      <c r="UJA541" s="17"/>
      <c r="UJB541" s="17"/>
      <c r="UJC541" s="17"/>
      <c r="UJD541" s="17"/>
      <c r="UJE541" s="17"/>
      <c r="UJF541" s="17"/>
      <c r="UJG541" s="17"/>
      <c r="UJH541" s="17"/>
      <c r="UJI541" s="17"/>
      <c r="UJJ541" s="17"/>
      <c r="UJK541" s="17"/>
      <c r="UJL541" s="17"/>
      <c r="UJM541" s="17"/>
      <c r="UJN541" s="17"/>
      <c r="UJO541" s="17"/>
      <c r="UJP541" s="17"/>
      <c r="UJQ541" s="17"/>
      <c r="UJR541" s="17"/>
      <c r="UJS541" s="17"/>
      <c r="UJT541" s="17"/>
      <c r="UJU541" s="17"/>
      <c r="UJV541" s="17"/>
      <c r="UJW541" s="17"/>
      <c r="UJX541" s="17"/>
      <c r="UJY541" s="17"/>
      <c r="UJZ541" s="17"/>
      <c r="UKA541" s="17"/>
      <c r="UKB541" s="17"/>
      <c r="UKC541" s="17"/>
      <c r="UKD541" s="17"/>
      <c r="UKE541" s="17"/>
      <c r="UKF541" s="17"/>
      <c r="UKG541" s="17"/>
      <c r="UKH541" s="17"/>
      <c r="UKI541" s="17"/>
      <c r="UKJ541" s="17"/>
      <c r="UKK541" s="17"/>
      <c r="UKL541" s="17"/>
      <c r="UKM541" s="17"/>
      <c r="UKN541" s="17"/>
      <c r="UKO541" s="17"/>
      <c r="UKP541" s="17"/>
      <c r="UKQ541" s="17"/>
      <c r="UKR541" s="17"/>
      <c r="UKS541" s="17"/>
      <c r="UKT541" s="17"/>
      <c r="UKU541" s="17"/>
      <c r="UKV541" s="17"/>
      <c r="UKW541" s="17"/>
      <c r="UKX541" s="17"/>
      <c r="UKY541" s="17"/>
      <c r="UKZ541" s="17"/>
      <c r="ULA541" s="17"/>
      <c r="ULB541" s="17"/>
      <c r="ULC541" s="17"/>
      <c r="ULD541" s="17"/>
      <c r="ULE541" s="17"/>
      <c r="ULF541" s="17"/>
      <c r="ULG541" s="17"/>
      <c r="ULH541" s="17"/>
      <c r="ULI541" s="17"/>
      <c r="ULJ541" s="17"/>
      <c r="ULK541" s="17"/>
      <c r="ULL541" s="17"/>
      <c r="ULM541" s="17"/>
      <c r="ULN541" s="17"/>
      <c r="ULO541" s="17"/>
      <c r="ULP541" s="17"/>
      <c r="ULQ541" s="17"/>
      <c r="ULR541" s="17"/>
      <c r="ULS541" s="17"/>
      <c r="ULT541" s="17"/>
      <c r="ULU541" s="17"/>
      <c r="ULV541" s="17"/>
      <c r="ULW541" s="17"/>
      <c r="ULX541" s="17"/>
      <c r="ULY541" s="17"/>
      <c r="ULZ541" s="17"/>
      <c r="UMA541" s="17"/>
      <c r="UMB541" s="17"/>
      <c r="UMC541" s="17"/>
      <c r="UMD541" s="17"/>
      <c r="UME541" s="17"/>
      <c r="UMF541" s="17"/>
      <c r="UMG541" s="17"/>
      <c r="UMH541" s="17"/>
      <c r="UMI541" s="17"/>
      <c r="UMJ541" s="17"/>
      <c r="UMK541" s="17"/>
      <c r="UML541" s="17"/>
      <c r="UMM541" s="17"/>
      <c r="UMN541" s="17"/>
      <c r="UMO541" s="17"/>
      <c r="UMP541" s="17"/>
      <c r="UMQ541" s="17"/>
      <c r="UMR541" s="17"/>
      <c r="UMS541" s="17"/>
      <c r="UMT541" s="17"/>
      <c r="UMU541" s="17"/>
      <c r="UMV541" s="17"/>
      <c r="UMW541" s="17"/>
      <c r="UMX541" s="17"/>
      <c r="UMY541" s="17"/>
      <c r="UMZ541" s="17"/>
      <c r="UNA541" s="17"/>
      <c r="UNB541" s="17"/>
      <c r="UNC541" s="17"/>
      <c r="UND541" s="17"/>
      <c r="UNE541" s="17"/>
      <c r="UNF541" s="17"/>
      <c r="UNG541" s="17"/>
      <c r="UNH541" s="17"/>
      <c r="UNI541" s="17"/>
      <c r="UNJ541" s="17"/>
      <c r="UNK541" s="17"/>
      <c r="UNL541" s="17"/>
      <c r="UNM541" s="17"/>
      <c r="UNN541" s="17"/>
      <c r="UNO541" s="17"/>
      <c r="UNP541" s="17"/>
      <c r="UNQ541" s="17"/>
      <c r="UNR541" s="17"/>
      <c r="UNS541" s="17"/>
      <c r="UNT541" s="17"/>
      <c r="UNU541" s="17"/>
      <c r="UNV541" s="17"/>
      <c r="UNW541" s="17"/>
      <c r="UNX541" s="17"/>
      <c r="UNY541" s="17"/>
      <c r="UNZ541" s="17"/>
      <c r="UOA541" s="17"/>
      <c r="UOB541" s="17"/>
      <c r="UOC541" s="17"/>
      <c r="UOD541" s="17"/>
      <c r="UOE541" s="17"/>
      <c r="UOF541" s="17"/>
      <c r="UOG541" s="17"/>
      <c r="UOH541" s="17"/>
      <c r="UOI541" s="17"/>
      <c r="UOJ541" s="17"/>
      <c r="UOK541" s="17"/>
      <c r="UOL541" s="17"/>
      <c r="UOM541" s="17"/>
      <c r="UON541" s="17"/>
      <c r="UOO541" s="17"/>
      <c r="UOP541" s="17"/>
      <c r="UOQ541" s="17"/>
      <c r="UOR541" s="17"/>
      <c r="UOS541" s="17"/>
      <c r="UOT541" s="17"/>
      <c r="UOU541" s="17"/>
      <c r="UOV541" s="17"/>
      <c r="UOW541" s="17"/>
      <c r="UOX541" s="17"/>
      <c r="UOY541" s="17"/>
      <c r="UOZ541" s="17"/>
      <c r="UPA541" s="17"/>
      <c r="UPB541" s="17"/>
      <c r="UPC541" s="17"/>
      <c r="UPD541" s="17"/>
      <c r="UPE541" s="17"/>
      <c r="UPF541" s="17"/>
      <c r="UPG541" s="17"/>
      <c r="UPH541" s="17"/>
      <c r="UPI541" s="17"/>
      <c r="UPJ541" s="17"/>
      <c r="UPK541" s="17"/>
      <c r="UPL541" s="17"/>
      <c r="UPM541" s="17"/>
      <c r="UPN541" s="17"/>
      <c r="UPO541" s="17"/>
      <c r="UPP541" s="17"/>
      <c r="UPQ541" s="17"/>
      <c r="UPR541" s="17"/>
      <c r="UPS541" s="17"/>
      <c r="UPT541" s="17"/>
      <c r="UPU541" s="17"/>
      <c r="UPV541" s="17"/>
      <c r="UPW541" s="17"/>
      <c r="UPX541" s="17"/>
      <c r="UPY541" s="17"/>
      <c r="UPZ541" s="17"/>
      <c r="UQA541" s="17"/>
      <c r="UQB541" s="17"/>
      <c r="UQC541" s="17"/>
      <c r="UQD541" s="17"/>
      <c r="UQE541" s="17"/>
      <c r="UQF541" s="17"/>
      <c r="UQG541" s="17"/>
      <c r="UQH541" s="17"/>
      <c r="UQI541" s="17"/>
      <c r="UQJ541" s="17"/>
      <c r="UQK541" s="17"/>
      <c r="UQL541" s="17"/>
      <c r="UQM541" s="17"/>
      <c r="UQN541" s="17"/>
      <c r="UQO541" s="17"/>
      <c r="UQP541" s="17"/>
      <c r="UQQ541" s="17"/>
      <c r="UQR541" s="17"/>
      <c r="UQS541" s="17"/>
      <c r="UQT541" s="17"/>
      <c r="UQU541" s="17"/>
      <c r="UQV541" s="17"/>
      <c r="UQW541" s="17"/>
      <c r="UQX541" s="17"/>
      <c r="UQY541" s="17"/>
      <c r="UQZ541" s="17"/>
      <c r="URA541" s="17"/>
      <c r="URB541" s="17"/>
      <c r="URC541" s="17"/>
      <c r="URD541" s="17"/>
      <c r="URE541" s="17"/>
      <c r="URF541" s="17"/>
      <c r="URG541" s="17"/>
      <c r="URH541" s="17"/>
      <c r="URI541" s="17"/>
      <c r="URJ541" s="17"/>
      <c r="URK541" s="17"/>
      <c r="URL541" s="17"/>
      <c r="URM541" s="17"/>
      <c r="URN541" s="17"/>
      <c r="URO541" s="17"/>
      <c r="URP541" s="17"/>
      <c r="URQ541" s="17"/>
      <c r="URR541" s="17"/>
      <c r="URS541" s="17"/>
      <c r="URT541" s="17"/>
      <c r="URU541" s="17"/>
      <c r="URV541" s="17"/>
      <c r="URW541" s="17"/>
      <c r="URX541" s="17"/>
      <c r="URY541" s="17"/>
      <c r="URZ541" s="17"/>
      <c r="USA541" s="17"/>
      <c r="USB541" s="17"/>
      <c r="USC541" s="17"/>
      <c r="USD541" s="17"/>
      <c r="USE541" s="17"/>
      <c r="USF541" s="17"/>
      <c r="USG541" s="17"/>
      <c r="USH541" s="17"/>
      <c r="USI541" s="17"/>
      <c r="USJ541" s="17"/>
      <c r="USK541" s="17"/>
      <c r="USL541" s="17"/>
      <c r="USM541" s="17"/>
      <c r="USN541" s="17"/>
      <c r="USO541" s="17"/>
      <c r="USP541" s="17"/>
      <c r="USQ541" s="17"/>
      <c r="USR541" s="17"/>
      <c r="USS541" s="17"/>
      <c r="UST541" s="17"/>
      <c r="USU541" s="17"/>
      <c r="USV541" s="17"/>
      <c r="USW541" s="17"/>
      <c r="USX541" s="17"/>
      <c r="USY541" s="17"/>
      <c r="USZ541" s="17"/>
      <c r="UTA541" s="17"/>
      <c r="UTB541" s="17"/>
      <c r="UTC541" s="17"/>
      <c r="UTD541" s="17"/>
      <c r="UTE541" s="17"/>
      <c r="UTF541" s="17"/>
      <c r="UTG541" s="17"/>
      <c r="UTH541" s="17"/>
      <c r="UTI541" s="17"/>
      <c r="UTJ541" s="17"/>
      <c r="UTK541" s="17"/>
      <c r="UTL541" s="17"/>
      <c r="UTM541" s="17"/>
      <c r="UTN541" s="17"/>
      <c r="UTO541" s="17"/>
      <c r="UTP541" s="17"/>
      <c r="UTQ541" s="17"/>
      <c r="UTR541" s="17"/>
      <c r="UTS541" s="17"/>
      <c r="UTT541" s="17"/>
      <c r="UTU541" s="17"/>
      <c r="UTV541" s="17"/>
      <c r="UTW541" s="17"/>
      <c r="UTX541" s="17"/>
      <c r="UTY541" s="17"/>
      <c r="UTZ541" s="17"/>
      <c r="UUA541" s="17"/>
      <c r="UUB541" s="17"/>
      <c r="UUC541" s="17"/>
      <c r="UUD541" s="17"/>
      <c r="UUE541" s="17"/>
      <c r="UUF541" s="17"/>
      <c r="UUG541" s="17"/>
      <c r="UUH541" s="17"/>
      <c r="UUI541" s="17"/>
      <c r="UUJ541" s="17"/>
      <c r="UUK541" s="17"/>
      <c r="UUL541" s="17"/>
      <c r="UUM541" s="17"/>
      <c r="UUN541" s="17"/>
      <c r="UUO541" s="17"/>
      <c r="UUP541" s="17"/>
      <c r="UUQ541" s="17"/>
      <c r="UUR541" s="17"/>
      <c r="UUS541" s="17"/>
      <c r="UUT541" s="17"/>
      <c r="UUU541" s="17"/>
      <c r="UUV541" s="17"/>
      <c r="UUW541" s="17"/>
      <c r="UUX541" s="17"/>
      <c r="UUY541" s="17"/>
      <c r="UUZ541" s="17"/>
      <c r="UVA541" s="17"/>
      <c r="UVB541" s="17"/>
      <c r="UVC541" s="17"/>
      <c r="UVD541" s="17"/>
      <c r="UVE541" s="17"/>
      <c r="UVF541" s="17"/>
      <c r="UVG541" s="17"/>
      <c r="UVH541" s="17"/>
      <c r="UVI541" s="17"/>
      <c r="UVJ541" s="17"/>
      <c r="UVK541" s="17"/>
      <c r="UVL541" s="17"/>
      <c r="UVM541" s="17"/>
      <c r="UVN541" s="17"/>
      <c r="UVO541" s="17"/>
      <c r="UVP541" s="17"/>
      <c r="UVQ541" s="17"/>
      <c r="UVR541" s="17"/>
      <c r="UVS541" s="17"/>
      <c r="UVT541" s="17"/>
      <c r="UVU541" s="17"/>
      <c r="UVV541" s="17"/>
      <c r="UVW541" s="17"/>
      <c r="UVX541" s="17"/>
      <c r="UVY541" s="17"/>
      <c r="UVZ541" s="17"/>
      <c r="UWA541" s="17"/>
      <c r="UWB541" s="17"/>
      <c r="UWC541" s="17"/>
      <c r="UWD541" s="17"/>
      <c r="UWE541" s="17"/>
      <c r="UWF541" s="17"/>
      <c r="UWG541" s="17"/>
      <c r="UWH541" s="17"/>
      <c r="UWI541" s="17"/>
      <c r="UWJ541" s="17"/>
      <c r="UWK541" s="17"/>
      <c r="UWL541" s="17"/>
      <c r="UWM541" s="17"/>
      <c r="UWN541" s="17"/>
      <c r="UWO541" s="17"/>
      <c r="UWP541" s="17"/>
      <c r="UWQ541" s="17"/>
      <c r="UWR541" s="17"/>
      <c r="UWS541" s="17"/>
      <c r="UWT541" s="17"/>
      <c r="UWU541" s="17"/>
      <c r="UWV541" s="17"/>
      <c r="UWW541" s="17"/>
      <c r="UWX541" s="17"/>
      <c r="UWY541" s="17"/>
      <c r="UWZ541" s="17"/>
      <c r="UXA541" s="17"/>
      <c r="UXB541" s="17"/>
      <c r="UXC541" s="17"/>
      <c r="UXD541" s="17"/>
      <c r="UXE541" s="17"/>
      <c r="UXF541" s="17"/>
      <c r="UXG541" s="17"/>
      <c r="UXH541" s="17"/>
      <c r="UXI541" s="17"/>
      <c r="UXJ541" s="17"/>
      <c r="UXK541" s="17"/>
      <c r="UXL541" s="17"/>
      <c r="UXM541" s="17"/>
      <c r="UXN541" s="17"/>
      <c r="UXO541" s="17"/>
      <c r="UXP541" s="17"/>
      <c r="UXQ541" s="17"/>
      <c r="UXR541" s="17"/>
      <c r="UXS541" s="17"/>
      <c r="UXT541" s="17"/>
      <c r="UXU541" s="17"/>
      <c r="UXV541" s="17"/>
      <c r="UXW541" s="17"/>
      <c r="UXX541" s="17"/>
      <c r="UXY541" s="17"/>
      <c r="UXZ541" s="17"/>
      <c r="UYA541" s="17"/>
      <c r="UYB541" s="17"/>
      <c r="UYC541" s="17"/>
      <c r="UYD541" s="17"/>
      <c r="UYE541" s="17"/>
      <c r="UYF541" s="17"/>
      <c r="UYG541" s="17"/>
      <c r="UYH541" s="17"/>
      <c r="UYI541" s="17"/>
      <c r="UYJ541" s="17"/>
      <c r="UYK541" s="17"/>
      <c r="UYL541" s="17"/>
      <c r="UYM541" s="17"/>
      <c r="UYN541" s="17"/>
      <c r="UYO541" s="17"/>
      <c r="UYP541" s="17"/>
      <c r="UYQ541" s="17"/>
      <c r="UYR541" s="17"/>
      <c r="UYS541" s="17"/>
      <c r="UYT541" s="17"/>
      <c r="UYU541" s="17"/>
      <c r="UYV541" s="17"/>
      <c r="UYW541" s="17"/>
      <c r="UYX541" s="17"/>
      <c r="UYY541" s="17"/>
      <c r="UYZ541" s="17"/>
      <c r="UZA541" s="17"/>
      <c r="UZB541" s="17"/>
      <c r="UZC541" s="17"/>
      <c r="UZD541" s="17"/>
      <c r="UZE541" s="17"/>
      <c r="UZF541" s="17"/>
      <c r="UZG541" s="17"/>
      <c r="UZH541" s="17"/>
      <c r="UZI541" s="17"/>
      <c r="UZJ541" s="17"/>
      <c r="UZK541" s="17"/>
      <c r="UZL541" s="17"/>
      <c r="UZM541" s="17"/>
      <c r="UZN541" s="17"/>
      <c r="UZO541" s="17"/>
      <c r="UZP541" s="17"/>
      <c r="UZQ541" s="17"/>
      <c r="UZR541" s="17"/>
      <c r="UZS541" s="17"/>
      <c r="UZT541" s="17"/>
      <c r="UZU541" s="17"/>
      <c r="UZV541" s="17"/>
      <c r="UZW541" s="17"/>
      <c r="UZX541" s="17"/>
      <c r="UZY541" s="17"/>
      <c r="UZZ541" s="17"/>
      <c r="VAA541" s="17"/>
      <c r="VAB541" s="17"/>
      <c r="VAC541" s="17"/>
      <c r="VAD541" s="17"/>
      <c r="VAE541" s="17"/>
      <c r="VAF541" s="17"/>
      <c r="VAG541" s="17"/>
      <c r="VAH541" s="17"/>
      <c r="VAI541" s="17"/>
      <c r="VAJ541" s="17"/>
      <c r="VAK541" s="17"/>
      <c r="VAL541" s="17"/>
      <c r="VAM541" s="17"/>
      <c r="VAN541" s="17"/>
      <c r="VAO541" s="17"/>
      <c r="VAP541" s="17"/>
      <c r="VAQ541" s="17"/>
      <c r="VAR541" s="17"/>
      <c r="VAS541" s="17"/>
      <c r="VAT541" s="17"/>
      <c r="VAU541" s="17"/>
      <c r="VAV541" s="17"/>
      <c r="VAW541" s="17"/>
      <c r="VAX541" s="17"/>
      <c r="VAY541" s="17"/>
      <c r="VAZ541" s="17"/>
      <c r="VBA541" s="17"/>
      <c r="VBB541" s="17"/>
      <c r="VBC541" s="17"/>
      <c r="VBD541" s="17"/>
      <c r="VBE541" s="17"/>
      <c r="VBF541" s="17"/>
      <c r="VBG541" s="17"/>
      <c r="VBH541" s="17"/>
      <c r="VBI541" s="17"/>
      <c r="VBJ541" s="17"/>
      <c r="VBK541" s="17"/>
      <c r="VBL541" s="17"/>
      <c r="VBM541" s="17"/>
      <c r="VBN541" s="17"/>
      <c r="VBO541" s="17"/>
      <c r="VBP541" s="17"/>
      <c r="VBQ541" s="17"/>
      <c r="VBR541" s="17"/>
      <c r="VBS541" s="17"/>
      <c r="VBT541" s="17"/>
      <c r="VBU541" s="17"/>
      <c r="VBV541" s="17"/>
      <c r="VBW541" s="17"/>
      <c r="VBX541" s="17"/>
      <c r="VBY541" s="17"/>
      <c r="VBZ541" s="17"/>
      <c r="VCA541" s="17"/>
      <c r="VCB541" s="17"/>
      <c r="VCC541" s="17"/>
      <c r="VCD541" s="17"/>
      <c r="VCE541" s="17"/>
      <c r="VCF541" s="17"/>
      <c r="VCG541" s="17"/>
      <c r="VCH541" s="17"/>
      <c r="VCI541" s="17"/>
      <c r="VCJ541" s="17"/>
      <c r="VCK541" s="17"/>
      <c r="VCL541" s="17"/>
      <c r="VCM541" s="17"/>
      <c r="VCN541" s="17"/>
      <c r="VCO541" s="17"/>
      <c r="VCP541" s="17"/>
      <c r="VCQ541" s="17"/>
      <c r="VCR541" s="17"/>
      <c r="VCS541" s="17"/>
      <c r="VCT541" s="17"/>
      <c r="VCU541" s="17"/>
      <c r="VCV541" s="17"/>
      <c r="VCW541" s="17"/>
      <c r="VCX541" s="17"/>
      <c r="VCY541" s="17"/>
      <c r="VCZ541" s="17"/>
      <c r="VDA541" s="17"/>
      <c r="VDB541" s="17"/>
      <c r="VDC541" s="17"/>
      <c r="VDD541" s="17"/>
      <c r="VDE541" s="17"/>
      <c r="VDF541" s="17"/>
      <c r="VDG541" s="17"/>
      <c r="VDH541" s="17"/>
      <c r="VDI541" s="17"/>
      <c r="VDJ541" s="17"/>
      <c r="VDK541" s="17"/>
      <c r="VDL541" s="17"/>
      <c r="VDM541" s="17"/>
      <c r="VDN541" s="17"/>
      <c r="VDO541" s="17"/>
      <c r="VDP541" s="17"/>
      <c r="VDQ541" s="17"/>
      <c r="VDR541" s="17"/>
      <c r="VDS541" s="17"/>
      <c r="VDT541" s="17"/>
      <c r="VDU541" s="17"/>
      <c r="VDV541" s="17"/>
      <c r="VDW541" s="17"/>
      <c r="VDX541" s="17"/>
      <c r="VDY541" s="17"/>
      <c r="VDZ541" s="17"/>
      <c r="VEA541" s="17"/>
      <c r="VEB541" s="17"/>
      <c r="VEC541" s="17"/>
      <c r="VED541" s="17"/>
      <c r="VEE541" s="17"/>
      <c r="VEF541" s="17"/>
      <c r="VEG541" s="17"/>
      <c r="VEH541" s="17"/>
      <c r="VEI541" s="17"/>
      <c r="VEJ541" s="17"/>
      <c r="VEK541" s="17"/>
      <c r="VEL541" s="17"/>
      <c r="VEM541" s="17"/>
      <c r="VEN541" s="17"/>
      <c r="VEO541" s="17"/>
      <c r="VEP541" s="17"/>
      <c r="VEQ541" s="17"/>
      <c r="VER541" s="17"/>
      <c r="VES541" s="17"/>
      <c r="VET541" s="17"/>
      <c r="VEU541" s="17"/>
      <c r="VEV541" s="17"/>
      <c r="VEW541" s="17"/>
      <c r="VEX541" s="17"/>
      <c r="VEY541" s="17"/>
      <c r="VEZ541" s="17"/>
      <c r="VFA541" s="17"/>
      <c r="VFB541" s="17"/>
      <c r="VFC541" s="17"/>
      <c r="VFD541" s="17"/>
      <c r="VFE541" s="17"/>
      <c r="VFF541" s="17"/>
      <c r="VFG541" s="17"/>
      <c r="VFH541" s="17"/>
      <c r="VFI541" s="17"/>
      <c r="VFJ541" s="17"/>
      <c r="VFK541" s="17"/>
      <c r="VFL541" s="17"/>
      <c r="VFM541" s="17"/>
      <c r="VFN541" s="17"/>
      <c r="VFO541" s="17"/>
      <c r="VFP541" s="17"/>
      <c r="VFQ541" s="17"/>
      <c r="VFR541" s="17"/>
      <c r="VFS541" s="17"/>
      <c r="VFT541" s="17"/>
      <c r="VFU541" s="17"/>
      <c r="VFV541" s="17"/>
      <c r="VFW541" s="17"/>
      <c r="VFX541" s="17"/>
      <c r="VFY541" s="17"/>
      <c r="VFZ541" s="17"/>
      <c r="VGA541" s="17"/>
      <c r="VGB541" s="17"/>
      <c r="VGC541" s="17"/>
      <c r="VGD541" s="17"/>
      <c r="VGE541" s="17"/>
      <c r="VGF541" s="17"/>
      <c r="VGG541" s="17"/>
      <c r="VGH541" s="17"/>
      <c r="VGI541" s="17"/>
      <c r="VGJ541" s="17"/>
      <c r="VGK541" s="17"/>
      <c r="VGL541" s="17"/>
      <c r="VGM541" s="17"/>
      <c r="VGN541" s="17"/>
      <c r="VGO541" s="17"/>
      <c r="VGP541" s="17"/>
      <c r="VGQ541" s="17"/>
      <c r="VGR541" s="17"/>
      <c r="VGS541" s="17"/>
      <c r="VGT541" s="17"/>
      <c r="VGU541" s="17"/>
      <c r="VGV541" s="17"/>
      <c r="VGW541" s="17"/>
      <c r="VGX541" s="17"/>
      <c r="VGY541" s="17"/>
      <c r="VGZ541" s="17"/>
      <c r="VHA541" s="17"/>
      <c r="VHB541" s="17"/>
      <c r="VHC541" s="17"/>
      <c r="VHD541" s="17"/>
      <c r="VHE541" s="17"/>
      <c r="VHF541" s="17"/>
      <c r="VHG541" s="17"/>
      <c r="VHH541" s="17"/>
      <c r="VHI541" s="17"/>
      <c r="VHJ541" s="17"/>
      <c r="VHK541" s="17"/>
      <c r="VHL541" s="17"/>
      <c r="VHM541" s="17"/>
      <c r="VHN541" s="17"/>
      <c r="VHO541" s="17"/>
      <c r="VHP541" s="17"/>
      <c r="VHQ541" s="17"/>
      <c r="VHR541" s="17"/>
      <c r="VHS541" s="17"/>
      <c r="VHT541" s="17"/>
      <c r="VHU541" s="17"/>
      <c r="VHV541" s="17"/>
      <c r="VHW541" s="17"/>
      <c r="VHX541" s="17"/>
      <c r="VHY541" s="17"/>
      <c r="VHZ541" s="17"/>
      <c r="VIA541" s="17"/>
      <c r="VIB541" s="17"/>
      <c r="VIC541" s="17"/>
      <c r="VID541" s="17"/>
      <c r="VIE541" s="17"/>
      <c r="VIF541" s="17"/>
      <c r="VIG541" s="17"/>
      <c r="VIH541" s="17"/>
      <c r="VII541" s="17"/>
      <c r="VIJ541" s="17"/>
      <c r="VIK541" s="17"/>
      <c r="VIL541" s="17"/>
      <c r="VIM541" s="17"/>
      <c r="VIN541" s="17"/>
      <c r="VIO541" s="17"/>
      <c r="VIP541" s="17"/>
      <c r="VIQ541" s="17"/>
      <c r="VIR541" s="17"/>
      <c r="VIS541" s="17"/>
      <c r="VIT541" s="17"/>
      <c r="VIU541" s="17"/>
      <c r="VIV541" s="17"/>
      <c r="VIW541" s="17"/>
      <c r="VIX541" s="17"/>
      <c r="VIY541" s="17"/>
      <c r="VIZ541" s="17"/>
      <c r="VJA541" s="17"/>
      <c r="VJB541" s="17"/>
      <c r="VJC541" s="17"/>
      <c r="VJD541" s="17"/>
      <c r="VJE541" s="17"/>
      <c r="VJF541" s="17"/>
      <c r="VJG541" s="17"/>
      <c r="VJH541" s="17"/>
      <c r="VJI541" s="17"/>
      <c r="VJJ541" s="17"/>
      <c r="VJK541" s="17"/>
      <c r="VJL541" s="17"/>
      <c r="VJM541" s="17"/>
      <c r="VJN541" s="17"/>
      <c r="VJO541" s="17"/>
      <c r="VJP541" s="17"/>
      <c r="VJQ541" s="17"/>
      <c r="VJR541" s="17"/>
      <c r="VJS541" s="17"/>
      <c r="VJT541" s="17"/>
      <c r="VJU541" s="17"/>
      <c r="VJV541" s="17"/>
      <c r="VJW541" s="17"/>
      <c r="VJX541" s="17"/>
      <c r="VJY541" s="17"/>
      <c r="VJZ541" s="17"/>
      <c r="VKA541" s="17"/>
      <c r="VKB541" s="17"/>
      <c r="VKC541" s="17"/>
      <c r="VKD541" s="17"/>
      <c r="VKE541" s="17"/>
      <c r="VKF541" s="17"/>
      <c r="VKG541" s="17"/>
      <c r="VKH541" s="17"/>
      <c r="VKI541" s="17"/>
      <c r="VKJ541" s="17"/>
      <c r="VKK541" s="17"/>
      <c r="VKL541" s="17"/>
      <c r="VKM541" s="17"/>
      <c r="VKN541" s="17"/>
      <c r="VKO541" s="17"/>
      <c r="VKP541" s="17"/>
      <c r="VKQ541" s="17"/>
      <c r="VKR541" s="17"/>
      <c r="VKS541" s="17"/>
      <c r="VKT541" s="17"/>
      <c r="VKU541" s="17"/>
      <c r="VKV541" s="17"/>
      <c r="VKW541" s="17"/>
      <c r="VKX541" s="17"/>
      <c r="VKY541" s="17"/>
      <c r="VKZ541" s="17"/>
      <c r="VLA541" s="17"/>
      <c r="VLB541" s="17"/>
      <c r="VLC541" s="17"/>
      <c r="VLD541" s="17"/>
      <c r="VLE541" s="17"/>
      <c r="VLF541" s="17"/>
      <c r="VLG541" s="17"/>
      <c r="VLH541" s="17"/>
      <c r="VLI541" s="17"/>
      <c r="VLJ541" s="17"/>
      <c r="VLK541" s="17"/>
      <c r="VLL541" s="17"/>
      <c r="VLM541" s="17"/>
      <c r="VLN541" s="17"/>
      <c r="VLO541" s="17"/>
      <c r="VLP541" s="17"/>
      <c r="VLQ541" s="17"/>
      <c r="VLR541" s="17"/>
      <c r="VLS541" s="17"/>
      <c r="VLT541" s="17"/>
      <c r="VLU541" s="17"/>
      <c r="VLV541" s="17"/>
      <c r="VLW541" s="17"/>
      <c r="VLX541" s="17"/>
      <c r="VLY541" s="17"/>
      <c r="VLZ541" s="17"/>
      <c r="VMA541" s="17"/>
      <c r="VMB541" s="17"/>
      <c r="VMC541" s="17"/>
      <c r="VMD541" s="17"/>
      <c r="VME541" s="17"/>
      <c r="VMF541" s="17"/>
      <c r="VMG541" s="17"/>
      <c r="VMH541" s="17"/>
      <c r="VMI541" s="17"/>
      <c r="VMJ541" s="17"/>
      <c r="VMK541" s="17"/>
      <c r="VML541" s="17"/>
      <c r="VMM541" s="17"/>
      <c r="VMN541" s="17"/>
      <c r="VMO541" s="17"/>
      <c r="VMP541" s="17"/>
      <c r="VMQ541" s="17"/>
      <c r="VMR541" s="17"/>
      <c r="VMS541" s="17"/>
      <c r="VMT541" s="17"/>
      <c r="VMU541" s="17"/>
      <c r="VMV541" s="17"/>
      <c r="VMW541" s="17"/>
      <c r="VMX541" s="17"/>
      <c r="VMY541" s="17"/>
      <c r="VMZ541" s="17"/>
      <c r="VNA541" s="17"/>
      <c r="VNB541" s="17"/>
      <c r="VNC541" s="17"/>
      <c r="VND541" s="17"/>
      <c r="VNE541" s="17"/>
      <c r="VNF541" s="17"/>
      <c r="VNG541" s="17"/>
      <c r="VNH541" s="17"/>
      <c r="VNI541" s="17"/>
      <c r="VNJ541" s="17"/>
      <c r="VNK541" s="17"/>
      <c r="VNL541" s="17"/>
      <c r="VNM541" s="17"/>
      <c r="VNN541" s="17"/>
      <c r="VNO541" s="17"/>
      <c r="VNP541" s="17"/>
      <c r="VNQ541" s="17"/>
      <c r="VNR541" s="17"/>
      <c r="VNS541" s="17"/>
      <c r="VNT541" s="17"/>
      <c r="VNU541" s="17"/>
      <c r="VNV541" s="17"/>
      <c r="VNW541" s="17"/>
      <c r="VNX541" s="17"/>
      <c r="VNY541" s="17"/>
      <c r="VNZ541" s="17"/>
      <c r="VOA541" s="17"/>
      <c r="VOB541" s="17"/>
      <c r="VOC541" s="17"/>
      <c r="VOD541" s="17"/>
      <c r="VOE541" s="17"/>
      <c r="VOF541" s="17"/>
      <c r="VOG541" s="17"/>
      <c r="VOH541" s="17"/>
      <c r="VOI541" s="17"/>
      <c r="VOJ541" s="17"/>
      <c r="VOK541" s="17"/>
      <c r="VOL541" s="17"/>
      <c r="VOM541" s="17"/>
      <c r="VON541" s="17"/>
      <c r="VOO541" s="17"/>
      <c r="VOP541" s="17"/>
      <c r="VOQ541" s="17"/>
      <c r="VOR541" s="17"/>
      <c r="VOS541" s="17"/>
      <c r="VOT541" s="17"/>
      <c r="VOU541" s="17"/>
      <c r="VOV541" s="17"/>
      <c r="VOW541" s="17"/>
      <c r="VOX541" s="17"/>
      <c r="VOY541" s="17"/>
      <c r="VOZ541" s="17"/>
      <c r="VPA541" s="17"/>
      <c r="VPB541" s="17"/>
      <c r="VPC541" s="17"/>
      <c r="VPD541" s="17"/>
      <c r="VPE541" s="17"/>
      <c r="VPF541" s="17"/>
      <c r="VPG541" s="17"/>
      <c r="VPH541" s="17"/>
      <c r="VPI541" s="17"/>
      <c r="VPJ541" s="17"/>
      <c r="VPK541" s="17"/>
      <c r="VPL541" s="17"/>
      <c r="VPM541" s="17"/>
      <c r="VPN541" s="17"/>
      <c r="VPO541" s="17"/>
      <c r="VPP541" s="17"/>
      <c r="VPQ541" s="17"/>
      <c r="VPR541" s="17"/>
      <c r="VPS541" s="17"/>
      <c r="VPT541" s="17"/>
      <c r="VPU541" s="17"/>
      <c r="VPV541" s="17"/>
      <c r="VPW541" s="17"/>
      <c r="VPX541" s="17"/>
      <c r="VPY541" s="17"/>
      <c r="VPZ541" s="17"/>
      <c r="VQA541" s="17"/>
      <c r="VQB541" s="17"/>
      <c r="VQC541" s="17"/>
      <c r="VQD541" s="17"/>
      <c r="VQE541" s="17"/>
      <c r="VQF541" s="17"/>
      <c r="VQG541" s="17"/>
      <c r="VQH541" s="17"/>
      <c r="VQI541" s="17"/>
      <c r="VQJ541" s="17"/>
      <c r="VQK541" s="17"/>
      <c r="VQL541" s="17"/>
      <c r="VQM541" s="17"/>
      <c r="VQN541" s="17"/>
      <c r="VQO541" s="17"/>
      <c r="VQP541" s="17"/>
      <c r="VQQ541" s="17"/>
      <c r="VQR541" s="17"/>
      <c r="VQS541" s="17"/>
      <c r="VQT541" s="17"/>
      <c r="VQU541" s="17"/>
      <c r="VQV541" s="17"/>
      <c r="VQW541" s="17"/>
      <c r="VQX541" s="17"/>
      <c r="VQY541" s="17"/>
      <c r="VQZ541" s="17"/>
      <c r="VRA541" s="17"/>
      <c r="VRB541" s="17"/>
      <c r="VRC541" s="17"/>
      <c r="VRD541" s="17"/>
      <c r="VRE541" s="17"/>
      <c r="VRF541" s="17"/>
      <c r="VRG541" s="17"/>
      <c r="VRH541" s="17"/>
      <c r="VRI541" s="17"/>
      <c r="VRJ541" s="17"/>
      <c r="VRK541" s="17"/>
      <c r="VRL541" s="17"/>
      <c r="VRM541" s="17"/>
      <c r="VRN541" s="17"/>
      <c r="VRO541" s="17"/>
      <c r="VRP541" s="17"/>
      <c r="VRQ541" s="17"/>
      <c r="VRR541" s="17"/>
      <c r="VRS541" s="17"/>
      <c r="VRT541" s="17"/>
      <c r="VRU541" s="17"/>
      <c r="VRV541" s="17"/>
      <c r="VRW541" s="17"/>
      <c r="VRX541" s="17"/>
      <c r="VRY541" s="17"/>
      <c r="VRZ541" s="17"/>
      <c r="VSA541" s="17"/>
      <c r="VSB541" s="17"/>
      <c r="VSC541" s="17"/>
      <c r="VSD541" s="17"/>
      <c r="VSE541" s="17"/>
      <c r="VSF541" s="17"/>
      <c r="VSG541" s="17"/>
      <c r="VSH541" s="17"/>
      <c r="VSI541" s="17"/>
      <c r="VSJ541" s="17"/>
      <c r="VSK541" s="17"/>
      <c r="VSL541" s="17"/>
      <c r="VSM541" s="17"/>
      <c r="VSN541" s="17"/>
      <c r="VSO541" s="17"/>
      <c r="VSP541" s="17"/>
      <c r="VSQ541" s="17"/>
      <c r="VSR541" s="17"/>
      <c r="VSS541" s="17"/>
      <c r="VST541" s="17"/>
      <c r="VSU541" s="17"/>
      <c r="VSV541" s="17"/>
      <c r="VSW541" s="17"/>
      <c r="VSX541" s="17"/>
      <c r="VSY541" s="17"/>
      <c r="VSZ541" s="17"/>
      <c r="VTA541" s="17"/>
      <c r="VTB541" s="17"/>
      <c r="VTC541" s="17"/>
      <c r="VTD541" s="17"/>
      <c r="VTE541" s="17"/>
      <c r="VTF541" s="17"/>
      <c r="VTG541" s="17"/>
      <c r="VTH541" s="17"/>
      <c r="VTI541" s="17"/>
      <c r="VTJ541" s="17"/>
      <c r="VTK541" s="17"/>
      <c r="VTL541" s="17"/>
      <c r="VTM541" s="17"/>
      <c r="VTN541" s="17"/>
      <c r="VTO541" s="17"/>
      <c r="VTP541" s="17"/>
      <c r="VTQ541" s="17"/>
      <c r="VTR541" s="17"/>
      <c r="VTS541" s="17"/>
      <c r="VTT541" s="17"/>
      <c r="VTU541" s="17"/>
      <c r="VTV541" s="17"/>
      <c r="VTW541" s="17"/>
      <c r="VTX541" s="17"/>
      <c r="VTY541" s="17"/>
      <c r="VTZ541" s="17"/>
      <c r="VUA541" s="17"/>
      <c r="VUB541" s="17"/>
      <c r="VUC541" s="17"/>
      <c r="VUD541" s="17"/>
      <c r="VUE541" s="17"/>
      <c r="VUF541" s="17"/>
      <c r="VUG541" s="17"/>
      <c r="VUH541" s="17"/>
      <c r="VUI541" s="17"/>
      <c r="VUJ541" s="17"/>
      <c r="VUK541" s="17"/>
      <c r="VUL541" s="17"/>
      <c r="VUM541" s="17"/>
      <c r="VUN541" s="17"/>
      <c r="VUO541" s="17"/>
      <c r="VUP541" s="17"/>
      <c r="VUQ541" s="17"/>
      <c r="VUR541" s="17"/>
      <c r="VUS541" s="17"/>
      <c r="VUT541" s="17"/>
      <c r="VUU541" s="17"/>
      <c r="VUV541" s="17"/>
      <c r="VUW541" s="17"/>
      <c r="VUX541" s="17"/>
      <c r="VUY541" s="17"/>
      <c r="VUZ541" s="17"/>
      <c r="VVA541" s="17"/>
      <c r="VVB541" s="17"/>
      <c r="VVC541" s="17"/>
      <c r="VVD541" s="17"/>
      <c r="VVE541" s="17"/>
      <c r="VVF541" s="17"/>
      <c r="VVG541" s="17"/>
      <c r="VVH541" s="17"/>
      <c r="VVI541" s="17"/>
      <c r="VVJ541" s="17"/>
      <c r="VVK541" s="17"/>
      <c r="VVL541" s="17"/>
      <c r="VVM541" s="17"/>
      <c r="VVN541" s="17"/>
      <c r="VVO541" s="17"/>
      <c r="VVP541" s="17"/>
      <c r="VVQ541" s="17"/>
      <c r="VVR541" s="17"/>
      <c r="VVS541" s="17"/>
      <c r="VVT541" s="17"/>
      <c r="VVU541" s="17"/>
      <c r="VVV541" s="17"/>
      <c r="VVW541" s="17"/>
      <c r="VVX541" s="17"/>
      <c r="VVY541" s="17"/>
      <c r="VVZ541" s="17"/>
      <c r="VWA541" s="17"/>
      <c r="VWB541" s="17"/>
      <c r="VWC541" s="17"/>
      <c r="VWD541" s="17"/>
      <c r="VWE541" s="17"/>
      <c r="VWF541" s="17"/>
      <c r="VWG541" s="17"/>
      <c r="VWH541" s="17"/>
      <c r="VWI541" s="17"/>
      <c r="VWJ541" s="17"/>
      <c r="VWK541" s="17"/>
      <c r="VWL541" s="17"/>
      <c r="VWM541" s="17"/>
      <c r="VWN541" s="17"/>
      <c r="VWO541" s="17"/>
      <c r="VWP541" s="17"/>
      <c r="VWQ541" s="17"/>
      <c r="VWR541" s="17"/>
      <c r="VWS541" s="17"/>
      <c r="VWT541" s="17"/>
      <c r="VWU541" s="17"/>
      <c r="VWV541" s="17"/>
      <c r="VWW541" s="17"/>
      <c r="VWX541" s="17"/>
      <c r="VWY541" s="17"/>
      <c r="VWZ541" s="17"/>
      <c r="VXA541" s="17"/>
      <c r="VXB541" s="17"/>
      <c r="VXC541" s="17"/>
      <c r="VXD541" s="17"/>
      <c r="VXE541" s="17"/>
      <c r="VXF541" s="17"/>
      <c r="VXG541" s="17"/>
      <c r="VXH541" s="17"/>
      <c r="VXI541" s="17"/>
      <c r="VXJ541" s="17"/>
      <c r="VXK541" s="17"/>
      <c r="VXL541" s="17"/>
      <c r="VXM541" s="17"/>
      <c r="VXN541" s="17"/>
      <c r="VXO541" s="17"/>
      <c r="VXP541" s="17"/>
      <c r="VXQ541" s="17"/>
      <c r="VXR541" s="17"/>
      <c r="VXS541" s="17"/>
      <c r="VXT541" s="17"/>
      <c r="VXU541" s="17"/>
      <c r="VXV541" s="17"/>
      <c r="VXW541" s="17"/>
      <c r="VXX541" s="17"/>
      <c r="VXY541" s="17"/>
      <c r="VXZ541" s="17"/>
      <c r="VYA541" s="17"/>
      <c r="VYB541" s="17"/>
      <c r="VYC541" s="17"/>
      <c r="VYD541" s="17"/>
      <c r="VYE541" s="17"/>
      <c r="VYF541" s="17"/>
      <c r="VYG541" s="17"/>
      <c r="VYH541" s="17"/>
      <c r="VYI541" s="17"/>
      <c r="VYJ541" s="17"/>
      <c r="VYK541" s="17"/>
      <c r="VYL541" s="17"/>
      <c r="VYM541" s="17"/>
      <c r="VYN541" s="17"/>
      <c r="VYO541" s="17"/>
      <c r="VYP541" s="17"/>
      <c r="VYQ541" s="17"/>
      <c r="VYR541" s="17"/>
      <c r="VYS541" s="17"/>
      <c r="VYT541" s="17"/>
      <c r="VYU541" s="17"/>
      <c r="VYV541" s="17"/>
      <c r="VYW541" s="17"/>
      <c r="VYX541" s="17"/>
      <c r="VYY541" s="17"/>
      <c r="VYZ541" s="17"/>
      <c r="VZA541" s="17"/>
      <c r="VZB541" s="17"/>
      <c r="VZC541" s="17"/>
      <c r="VZD541" s="17"/>
      <c r="VZE541" s="17"/>
      <c r="VZF541" s="17"/>
      <c r="VZG541" s="17"/>
      <c r="VZH541" s="17"/>
      <c r="VZI541" s="17"/>
      <c r="VZJ541" s="17"/>
      <c r="VZK541" s="17"/>
      <c r="VZL541" s="17"/>
      <c r="VZM541" s="17"/>
      <c r="VZN541" s="17"/>
      <c r="VZO541" s="17"/>
      <c r="VZP541" s="17"/>
      <c r="VZQ541" s="17"/>
      <c r="VZR541" s="17"/>
      <c r="VZS541" s="17"/>
      <c r="VZT541" s="17"/>
      <c r="VZU541" s="17"/>
      <c r="VZV541" s="17"/>
      <c r="VZW541" s="17"/>
      <c r="VZX541" s="17"/>
      <c r="VZY541" s="17"/>
      <c r="VZZ541" s="17"/>
      <c r="WAA541" s="17"/>
      <c r="WAB541" s="17"/>
      <c r="WAC541" s="17"/>
      <c r="WAD541" s="17"/>
      <c r="WAE541" s="17"/>
      <c r="WAF541" s="17"/>
      <c r="WAG541" s="17"/>
      <c r="WAH541" s="17"/>
      <c r="WAI541" s="17"/>
      <c r="WAJ541" s="17"/>
      <c r="WAK541" s="17"/>
      <c r="WAL541" s="17"/>
      <c r="WAM541" s="17"/>
      <c r="WAN541" s="17"/>
      <c r="WAO541" s="17"/>
      <c r="WAP541" s="17"/>
      <c r="WAQ541" s="17"/>
      <c r="WAR541" s="17"/>
      <c r="WAS541" s="17"/>
      <c r="WAT541" s="17"/>
      <c r="WAU541" s="17"/>
      <c r="WAV541" s="17"/>
      <c r="WAW541" s="17"/>
      <c r="WAX541" s="17"/>
      <c r="WAY541" s="17"/>
      <c r="WAZ541" s="17"/>
      <c r="WBA541" s="17"/>
      <c r="WBB541" s="17"/>
      <c r="WBC541" s="17"/>
      <c r="WBD541" s="17"/>
      <c r="WBE541" s="17"/>
      <c r="WBF541" s="17"/>
      <c r="WBG541" s="17"/>
      <c r="WBH541" s="17"/>
      <c r="WBI541" s="17"/>
      <c r="WBJ541" s="17"/>
      <c r="WBK541" s="17"/>
      <c r="WBL541" s="17"/>
      <c r="WBM541" s="17"/>
      <c r="WBN541" s="17"/>
      <c r="WBO541" s="17"/>
      <c r="WBP541" s="17"/>
      <c r="WBQ541" s="17"/>
      <c r="WBR541" s="17"/>
      <c r="WBS541" s="17"/>
      <c r="WBT541" s="17"/>
      <c r="WBU541" s="17"/>
      <c r="WBV541" s="17"/>
      <c r="WBW541" s="17"/>
      <c r="WBX541" s="17"/>
      <c r="WBY541" s="17"/>
      <c r="WBZ541" s="17"/>
      <c r="WCA541" s="17"/>
      <c r="WCB541" s="17"/>
      <c r="WCC541" s="17"/>
      <c r="WCD541" s="17"/>
      <c r="WCE541" s="17"/>
      <c r="WCF541" s="17"/>
      <c r="WCG541" s="17"/>
      <c r="WCH541" s="17"/>
      <c r="WCI541" s="17"/>
      <c r="WCJ541" s="17"/>
      <c r="WCK541" s="17"/>
      <c r="WCL541" s="17"/>
      <c r="WCM541" s="17"/>
      <c r="WCN541" s="17"/>
      <c r="WCO541" s="17"/>
      <c r="WCP541" s="17"/>
      <c r="WCQ541" s="17"/>
      <c r="WCR541" s="17"/>
      <c r="WCS541" s="17"/>
      <c r="WCT541" s="17"/>
      <c r="WCU541" s="17"/>
      <c r="WCV541" s="17"/>
      <c r="WCW541" s="17"/>
      <c r="WCX541" s="17"/>
      <c r="WCY541" s="17"/>
      <c r="WCZ541" s="17"/>
      <c r="WDA541" s="17"/>
      <c r="WDB541" s="17"/>
      <c r="WDC541" s="17"/>
      <c r="WDD541" s="17"/>
      <c r="WDE541" s="17"/>
      <c r="WDF541" s="17"/>
      <c r="WDG541" s="17"/>
      <c r="WDH541" s="17"/>
      <c r="WDI541" s="17"/>
      <c r="WDJ541" s="17"/>
      <c r="WDK541" s="17"/>
      <c r="WDL541" s="17"/>
      <c r="WDM541" s="17"/>
      <c r="WDN541" s="17"/>
      <c r="WDO541" s="17"/>
      <c r="WDP541" s="17"/>
      <c r="WDQ541" s="17"/>
      <c r="WDR541" s="17"/>
      <c r="WDS541" s="17"/>
      <c r="WDT541" s="17"/>
      <c r="WDU541" s="17"/>
      <c r="WDV541" s="17"/>
      <c r="WDW541" s="17"/>
      <c r="WDX541" s="17"/>
      <c r="WDY541" s="17"/>
      <c r="WDZ541" s="17"/>
      <c r="WEA541" s="17"/>
      <c r="WEB541" s="17"/>
      <c r="WEC541" s="17"/>
      <c r="WED541" s="17"/>
      <c r="WEE541" s="17"/>
      <c r="WEF541" s="17"/>
      <c r="WEG541" s="17"/>
      <c r="WEH541" s="17"/>
      <c r="WEI541" s="17"/>
      <c r="WEJ541" s="17"/>
      <c r="WEK541" s="17"/>
      <c r="WEL541" s="17"/>
      <c r="WEM541" s="17"/>
      <c r="WEN541" s="17"/>
      <c r="WEO541" s="17"/>
      <c r="WEP541" s="17"/>
      <c r="WEQ541" s="17"/>
      <c r="WER541" s="17"/>
      <c r="WES541" s="17"/>
      <c r="WET541" s="17"/>
      <c r="WEU541" s="17"/>
      <c r="WEV541" s="17"/>
      <c r="WEW541" s="17"/>
      <c r="WEX541" s="17"/>
      <c r="WEY541" s="17"/>
      <c r="WEZ541" s="17"/>
      <c r="WFA541" s="17"/>
      <c r="WFB541" s="17"/>
      <c r="WFC541" s="17"/>
      <c r="WFD541" s="17"/>
      <c r="WFE541" s="17"/>
      <c r="WFF541" s="17"/>
      <c r="WFG541" s="17"/>
      <c r="WFH541" s="17"/>
      <c r="WFI541" s="17"/>
      <c r="WFJ541" s="17"/>
      <c r="WFK541" s="17"/>
      <c r="WFL541" s="17"/>
      <c r="WFM541" s="17"/>
      <c r="WFN541" s="17"/>
      <c r="WFO541" s="17"/>
      <c r="WFP541" s="17"/>
      <c r="WFQ541" s="17"/>
      <c r="WFR541" s="17"/>
      <c r="WFS541" s="17"/>
      <c r="WFT541" s="17"/>
      <c r="WFU541" s="17"/>
      <c r="WFV541" s="17"/>
      <c r="WFW541" s="17"/>
      <c r="WFX541" s="17"/>
      <c r="WFY541" s="17"/>
      <c r="WFZ541" s="17"/>
      <c r="WGA541" s="17"/>
      <c r="WGB541" s="17"/>
      <c r="WGC541" s="17"/>
      <c r="WGD541" s="17"/>
      <c r="WGE541" s="17"/>
      <c r="WGF541" s="17"/>
      <c r="WGG541" s="17"/>
      <c r="WGH541" s="17"/>
      <c r="WGI541" s="17"/>
      <c r="WGJ541" s="17"/>
      <c r="WGK541" s="17"/>
      <c r="WGL541" s="17"/>
      <c r="WGM541" s="17"/>
      <c r="WGN541" s="17"/>
      <c r="WGO541" s="17"/>
      <c r="WGP541" s="17"/>
      <c r="WGQ541" s="17"/>
      <c r="WGR541" s="17"/>
      <c r="WGS541" s="17"/>
      <c r="WGT541" s="17"/>
      <c r="WGU541" s="17"/>
      <c r="WGV541" s="17"/>
      <c r="WGW541" s="17"/>
      <c r="WGX541" s="17"/>
      <c r="WGY541" s="17"/>
      <c r="WGZ541" s="17"/>
      <c r="WHA541" s="17"/>
      <c r="WHB541" s="17"/>
      <c r="WHC541" s="17"/>
      <c r="WHD541" s="17"/>
      <c r="WHE541" s="17"/>
      <c r="WHF541" s="17"/>
      <c r="WHG541" s="17"/>
      <c r="WHH541" s="17"/>
      <c r="WHI541" s="17"/>
      <c r="WHJ541" s="17"/>
      <c r="WHK541" s="17"/>
      <c r="WHL541" s="17"/>
      <c r="WHM541" s="17"/>
      <c r="WHN541" s="17"/>
      <c r="WHO541" s="17"/>
      <c r="WHP541" s="17"/>
      <c r="WHQ541" s="17"/>
      <c r="WHR541" s="17"/>
      <c r="WHS541" s="17"/>
      <c r="WHT541" s="17"/>
      <c r="WHU541" s="17"/>
      <c r="WHV541" s="17"/>
      <c r="WHW541" s="17"/>
      <c r="WHX541" s="17"/>
      <c r="WHY541" s="17"/>
      <c r="WHZ541" s="17"/>
      <c r="WIA541" s="17"/>
      <c r="WIB541" s="17"/>
      <c r="WIC541" s="17"/>
      <c r="WID541" s="17"/>
      <c r="WIE541" s="17"/>
      <c r="WIF541" s="17"/>
      <c r="WIG541" s="17"/>
      <c r="WIH541" s="17"/>
      <c r="WII541" s="17"/>
      <c r="WIJ541" s="17"/>
      <c r="WIK541" s="17"/>
      <c r="WIL541" s="17"/>
      <c r="WIM541" s="17"/>
      <c r="WIN541" s="17"/>
      <c r="WIO541" s="17"/>
      <c r="WIP541" s="17"/>
      <c r="WIQ541" s="17"/>
      <c r="WIR541" s="17"/>
      <c r="WIS541" s="17"/>
      <c r="WIT541" s="17"/>
      <c r="WIU541" s="17"/>
      <c r="WIV541" s="17"/>
      <c r="WIW541" s="17"/>
      <c r="WIX541" s="17"/>
      <c r="WIY541" s="17"/>
      <c r="WIZ541" s="17"/>
      <c r="WJA541" s="17"/>
      <c r="WJB541" s="17"/>
      <c r="WJC541" s="17"/>
      <c r="WJD541" s="17"/>
      <c r="WJE541" s="17"/>
      <c r="WJF541" s="17"/>
      <c r="WJG541" s="17"/>
      <c r="WJH541" s="17"/>
      <c r="WJI541" s="17"/>
      <c r="WJJ541" s="17"/>
      <c r="WJK541" s="17"/>
      <c r="WJL541" s="17"/>
      <c r="WJM541" s="17"/>
      <c r="WJN541" s="17"/>
      <c r="WJO541" s="17"/>
      <c r="WJP541" s="17"/>
      <c r="WJQ541" s="17"/>
      <c r="WJR541" s="17"/>
      <c r="WJS541" s="17"/>
      <c r="WJT541" s="17"/>
      <c r="WJU541" s="17"/>
      <c r="WJV541" s="17"/>
      <c r="WJW541" s="17"/>
      <c r="WJX541" s="17"/>
      <c r="WJY541" s="17"/>
      <c r="WJZ541" s="17"/>
      <c r="WKA541" s="17"/>
      <c r="WKB541" s="17"/>
      <c r="WKC541" s="17"/>
      <c r="WKD541" s="17"/>
      <c r="WKE541" s="17"/>
      <c r="WKF541" s="17"/>
      <c r="WKG541" s="17"/>
      <c r="WKH541" s="17"/>
      <c r="WKI541" s="17"/>
      <c r="WKJ541" s="17"/>
      <c r="WKK541" s="17"/>
      <c r="WKL541" s="17"/>
      <c r="WKM541" s="17"/>
      <c r="WKN541" s="17"/>
      <c r="WKO541" s="17"/>
      <c r="WKP541" s="17"/>
      <c r="WKQ541" s="17"/>
      <c r="WKR541" s="17"/>
      <c r="WKS541" s="17"/>
      <c r="WKT541" s="17"/>
      <c r="WKU541" s="17"/>
      <c r="WKV541" s="17"/>
      <c r="WKW541" s="17"/>
      <c r="WKX541" s="17"/>
      <c r="WKY541" s="17"/>
      <c r="WKZ541" s="17"/>
      <c r="WLA541" s="17"/>
      <c r="WLB541" s="17"/>
      <c r="WLC541" s="17"/>
      <c r="WLD541" s="17"/>
      <c r="WLE541" s="17"/>
      <c r="WLF541" s="17"/>
      <c r="WLG541" s="17"/>
      <c r="WLH541" s="17"/>
      <c r="WLI541" s="17"/>
      <c r="WLJ541" s="17"/>
      <c r="WLK541" s="17"/>
      <c r="WLL541" s="17"/>
      <c r="WLM541" s="17"/>
      <c r="WLN541" s="17"/>
      <c r="WLO541" s="17"/>
      <c r="WLP541" s="17"/>
      <c r="WLQ541" s="17"/>
      <c r="WLR541" s="17"/>
      <c r="WLS541" s="17"/>
      <c r="WLT541" s="17"/>
      <c r="WLU541" s="17"/>
      <c r="WLV541" s="17"/>
      <c r="WLW541" s="17"/>
      <c r="WLX541" s="17"/>
      <c r="WLY541" s="17"/>
      <c r="WLZ541" s="17"/>
      <c r="WMA541" s="17"/>
      <c r="WMB541" s="17"/>
      <c r="WMC541" s="17"/>
      <c r="WMD541" s="17"/>
      <c r="WME541" s="17"/>
      <c r="WMF541" s="17"/>
      <c r="WMG541" s="17"/>
      <c r="WMH541" s="17"/>
      <c r="WMI541" s="17"/>
      <c r="WMJ541" s="17"/>
      <c r="WMK541" s="17"/>
      <c r="WML541" s="17"/>
      <c r="WMM541" s="17"/>
      <c r="WMN541" s="17"/>
      <c r="WMO541" s="17"/>
      <c r="WMP541" s="17"/>
      <c r="WMQ541" s="17"/>
      <c r="WMR541" s="17"/>
      <c r="WMS541" s="17"/>
      <c r="WMT541" s="17"/>
      <c r="WMU541" s="17"/>
      <c r="WMV541" s="17"/>
      <c r="WMW541" s="17"/>
      <c r="WMX541" s="17"/>
      <c r="WMY541" s="17"/>
      <c r="WMZ541" s="17"/>
      <c r="WNA541" s="17"/>
      <c r="WNB541" s="17"/>
      <c r="WNC541" s="17"/>
      <c r="WND541" s="17"/>
      <c r="WNE541" s="17"/>
      <c r="WNF541" s="17"/>
      <c r="WNG541" s="17"/>
      <c r="WNH541" s="17"/>
      <c r="WNI541" s="17"/>
      <c r="WNJ541" s="17"/>
      <c r="WNK541" s="17"/>
      <c r="WNL541" s="17"/>
      <c r="WNM541" s="17"/>
      <c r="WNN541" s="17"/>
      <c r="WNO541" s="17"/>
      <c r="WNP541" s="17"/>
      <c r="WNQ541" s="17"/>
      <c r="WNR541" s="17"/>
      <c r="WNS541" s="17"/>
      <c r="WNT541" s="17"/>
      <c r="WNU541" s="17"/>
      <c r="WNV541" s="17"/>
      <c r="WNW541" s="17"/>
      <c r="WNX541" s="17"/>
      <c r="WNY541" s="17"/>
      <c r="WNZ541" s="17"/>
      <c r="WOA541" s="17"/>
      <c r="WOB541" s="17"/>
      <c r="WOC541" s="17"/>
      <c r="WOD541" s="17"/>
      <c r="WOE541" s="17"/>
      <c r="WOF541" s="17"/>
      <c r="WOG541" s="17"/>
      <c r="WOH541" s="17"/>
      <c r="WOI541" s="17"/>
      <c r="WOJ541" s="17"/>
      <c r="WOK541" s="17"/>
      <c r="WOL541" s="17"/>
      <c r="WOM541" s="17"/>
      <c r="WON541" s="17"/>
      <c r="WOO541" s="17"/>
      <c r="WOP541" s="17"/>
      <c r="WOQ541" s="17"/>
      <c r="WOR541" s="17"/>
      <c r="WOS541" s="17"/>
      <c r="WOT541" s="17"/>
      <c r="WOU541" s="17"/>
      <c r="WOV541" s="17"/>
      <c r="WOW541" s="17"/>
      <c r="WOX541" s="17"/>
      <c r="WOY541" s="17"/>
      <c r="WOZ541" s="17"/>
      <c r="WPA541" s="17"/>
      <c r="WPB541" s="17"/>
      <c r="WPC541" s="17"/>
      <c r="WPD541" s="17"/>
      <c r="WPE541" s="17"/>
      <c r="WPF541" s="17"/>
      <c r="WPG541" s="17"/>
      <c r="WPH541" s="17"/>
      <c r="WPI541" s="17"/>
      <c r="WPJ541" s="17"/>
      <c r="WPK541" s="17"/>
      <c r="WPL541" s="17"/>
      <c r="WPM541" s="17"/>
      <c r="WPN541" s="17"/>
      <c r="WPO541" s="17"/>
      <c r="WPP541" s="17"/>
      <c r="WPQ541" s="17"/>
      <c r="WPR541" s="17"/>
      <c r="WPS541" s="17"/>
      <c r="WPT541" s="17"/>
      <c r="WPU541" s="17"/>
      <c r="WPV541" s="17"/>
      <c r="WPW541" s="17"/>
      <c r="WPX541" s="17"/>
      <c r="WPY541" s="17"/>
      <c r="WPZ541" s="17"/>
      <c r="WQA541" s="17"/>
      <c r="WQB541" s="17"/>
      <c r="WQC541" s="17"/>
      <c r="WQD541" s="17"/>
      <c r="WQE541" s="17"/>
      <c r="WQF541" s="17"/>
      <c r="WQG541" s="17"/>
      <c r="WQH541" s="17"/>
      <c r="WQI541" s="17"/>
      <c r="WQJ541" s="17"/>
      <c r="WQK541" s="17"/>
      <c r="WQL541" s="17"/>
      <c r="WQM541" s="17"/>
      <c r="WQN541" s="17"/>
      <c r="WQO541" s="17"/>
      <c r="WQP541" s="17"/>
      <c r="WQQ541" s="17"/>
      <c r="WQR541" s="17"/>
      <c r="WQS541" s="17"/>
      <c r="WQT541" s="17"/>
      <c r="WQU541" s="17"/>
      <c r="WQV541" s="17"/>
      <c r="WQW541" s="17"/>
      <c r="WQX541" s="17"/>
      <c r="WQY541" s="17"/>
      <c r="WQZ541" s="17"/>
      <c r="WRA541" s="17"/>
      <c r="WRB541" s="17"/>
      <c r="WRC541" s="17"/>
      <c r="WRD541" s="17"/>
      <c r="WRE541" s="17"/>
      <c r="WRF541" s="17"/>
      <c r="WRG541" s="17"/>
      <c r="WRH541" s="17"/>
      <c r="WRI541" s="17"/>
      <c r="WRJ541" s="17"/>
      <c r="WRK541" s="17"/>
      <c r="WRL541" s="17"/>
      <c r="WRM541" s="17"/>
      <c r="WRN541" s="17"/>
      <c r="WRO541" s="17"/>
      <c r="WRP541" s="17"/>
      <c r="WRQ541" s="17"/>
      <c r="WRR541" s="17"/>
      <c r="WRS541" s="17"/>
      <c r="WRT541" s="17"/>
      <c r="WRU541" s="17"/>
      <c r="WRV541" s="17"/>
      <c r="WRW541" s="17"/>
      <c r="WRX541" s="17"/>
      <c r="WRY541" s="17"/>
      <c r="WRZ541" s="17"/>
      <c r="WSA541" s="17"/>
      <c r="WSB541" s="17"/>
      <c r="WSC541" s="17"/>
      <c r="WSD541" s="17"/>
      <c r="WSE541" s="17"/>
      <c r="WSF541" s="17"/>
      <c r="WSG541" s="17"/>
      <c r="WSH541" s="17"/>
      <c r="WSI541" s="17"/>
      <c r="WSJ541" s="17"/>
      <c r="WSK541" s="17"/>
      <c r="WSL541" s="17"/>
      <c r="WSM541" s="17"/>
      <c r="WSN541" s="17"/>
      <c r="WSO541" s="17"/>
      <c r="WSP541" s="17"/>
      <c r="WSQ541" s="17"/>
      <c r="WSR541" s="17"/>
      <c r="WSS541" s="17"/>
      <c r="WST541" s="17"/>
      <c r="WSU541" s="17"/>
      <c r="WSV541" s="17"/>
      <c r="WSW541" s="17"/>
      <c r="WSX541" s="17"/>
      <c r="WSY541" s="17"/>
      <c r="WSZ541" s="17"/>
      <c r="WTA541" s="17"/>
      <c r="WTB541" s="17"/>
      <c r="WTC541" s="17"/>
      <c r="WTD541" s="17"/>
      <c r="WTE541" s="17"/>
      <c r="WTF541" s="17"/>
      <c r="WTG541" s="17"/>
      <c r="WTH541" s="17"/>
      <c r="WTI541" s="17"/>
      <c r="WTJ541" s="17"/>
      <c r="WTK541" s="17"/>
      <c r="WTL541" s="17"/>
      <c r="WTM541" s="17"/>
      <c r="WTN541" s="17"/>
      <c r="WTO541" s="17"/>
      <c r="WTP541" s="17"/>
      <c r="WTQ541" s="17"/>
      <c r="WTR541" s="17"/>
      <c r="WTS541" s="17"/>
      <c r="WTT541" s="17"/>
      <c r="WTU541" s="17"/>
      <c r="WTV541" s="17"/>
      <c r="WTW541" s="17"/>
      <c r="WTX541" s="17"/>
      <c r="WTY541" s="17"/>
      <c r="WTZ541" s="17"/>
      <c r="WUA541" s="17"/>
      <c r="WUB541" s="17"/>
      <c r="WUC541" s="17"/>
      <c r="WUD541" s="17"/>
      <c r="WUE541" s="17"/>
      <c r="WUF541" s="17"/>
      <c r="WUG541" s="17"/>
      <c r="WUH541" s="17"/>
      <c r="WUI541" s="17"/>
      <c r="WUJ541" s="17"/>
      <c r="WUK541" s="17"/>
      <c r="WUL541" s="17"/>
      <c r="WUM541" s="17"/>
      <c r="WUN541" s="17"/>
      <c r="WUO541" s="17"/>
      <c r="WUP541" s="17"/>
      <c r="WUQ541" s="17"/>
      <c r="WUR541" s="17"/>
      <c r="WUS541" s="17"/>
      <c r="WUT541" s="17"/>
      <c r="WUU541" s="17"/>
      <c r="WUV541" s="17"/>
      <c r="WUW541" s="17"/>
      <c r="WUX541" s="17"/>
      <c r="WUY541" s="17"/>
      <c r="WUZ541" s="17"/>
      <c r="WVA541" s="17"/>
      <c r="WVB541" s="17"/>
      <c r="WVC541" s="17"/>
      <c r="WVD541" s="17"/>
      <c r="WVE541" s="17"/>
      <c r="WVF541" s="17"/>
      <c r="WVG541" s="17"/>
      <c r="WVH541" s="17"/>
      <c r="WVI541" s="17"/>
      <c r="WVJ541" s="17"/>
      <c r="WVK541" s="17"/>
      <c r="WVL541" s="17"/>
      <c r="WVM541" s="17"/>
      <c r="WVN541" s="17"/>
      <c r="WVO541" s="17"/>
      <c r="WVP541" s="17"/>
      <c r="WVQ541" s="17"/>
      <c r="WVR541" s="17"/>
      <c r="WVS541" s="17"/>
      <c r="WVT541" s="17"/>
      <c r="WVU541" s="17"/>
      <c r="WVV541" s="17"/>
      <c r="WVW541" s="17"/>
      <c r="WVX541" s="17"/>
      <c r="WVY541" s="17"/>
      <c r="WVZ541" s="17"/>
      <c r="WWA541" s="17"/>
      <c r="WWB541" s="17"/>
      <c r="WWC541" s="17"/>
      <c r="WWD541" s="17"/>
      <c r="WWE541" s="17"/>
      <c r="WWF541" s="17"/>
      <c r="WWG541" s="17"/>
      <c r="WWH541" s="17"/>
      <c r="WWI541" s="17"/>
      <c r="WWJ541" s="17"/>
      <c r="WWK541" s="17"/>
      <c r="WWL541" s="17"/>
      <c r="WWM541" s="17"/>
      <c r="WWN541" s="17"/>
      <c r="WWO541" s="17"/>
      <c r="WWP541" s="17"/>
      <c r="WWQ541" s="17"/>
      <c r="WWR541" s="17"/>
      <c r="WWS541" s="17"/>
      <c r="WWT541" s="17"/>
      <c r="WWU541" s="17"/>
      <c r="WWV541" s="17"/>
      <c r="WWW541" s="17"/>
      <c r="WWX541" s="17"/>
      <c r="WWY541" s="17"/>
      <c r="WWZ541" s="17"/>
      <c r="WXA541" s="17"/>
      <c r="WXB541" s="17"/>
      <c r="WXC541" s="17"/>
      <c r="WXD541" s="17"/>
      <c r="WXE541" s="17"/>
      <c r="WXF541" s="17"/>
      <c r="WXG541" s="17"/>
      <c r="WXH541" s="17"/>
      <c r="WXI541" s="17"/>
      <c r="WXJ541" s="17"/>
      <c r="WXK541" s="17"/>
      <c r="WXL541" s="17"/>
      <c r="WXM541" s="17"/>
      <c r="WXN541" s="17"/>
      <c r="WXO541" s="17"/>
      <c r="WXP541" s="17"/>
      <c r="WXQ541" s="17"/>
      <c r="WXR541" s="17"/>
      <c r="WXS541" s="17"/>
      <c r="WXT541" s="17"/>
      <c r="WXU541" s="17"/>
      <c r="WXV541" s="17"/>
      <c r="WXW541" s="17"/>
      <c r="WXX541" s="17"/>
      <c r="WXY541" s="17"/>
      <c r="WXZ541" s="17"/>
      <c r="WYA541" s="17"/>
      <c r="WYB541" s="17"/>
      <c r="WYC541" s="17"/>
      <c r="WYD541" s="17"/>
      <c r="WYE541" s="17"/>
      <c r="WYF541" s="17"/>
      <c r="WYG541" s="17"/>
      <c r="WYH541" s="17"/>
      <c r="WYI541" s="17"/>
      <c r="WYJ541" s="17"/>
      <c r="WYK541" s="17"/>
      <c r="WYL541" s="17"/>
      <c r="WYM541" s="17"/>
      <c r="WYN541" s="17"/>
      <c r="WYO541" s="17"/>
      <c r="WYP541" s="17"/>
      <c r="WYQ541" s="17"/>
      <c r="WYR541" s="17"/>
      <c r="WYS541" s="17"/>
      <c r="WYT541" s="17"/>
      <c r="WYU541" s="17"/>
      <c r="WYV541" s="17"/>
      <c r="WYW541" s="17"/>
      <c r="WYX541" s="17"/>
      <c r="WYY541" s="17"/>
      <c r="WYZ541" s="17"/>
      <c r="WZA541" s="17"/>
      <c r="WZB541" s="17"/>
      <c r="WZC541" s="17"/>
      <c r="WZD541" s="17"/>
      <c r="WZE541" s="17"/>
      <c r="WZF541" s="17"/>
      <c r="WZG541" s="17"/>
      <c r="WZH541" s="17"/>
      <c r="WZI541" s="17"/>
      <c r="WZJ541" s="17"/>
      <c r="WZK541" s="17"/>
      <c r="WZL541" s="17"/>
      <c r="WZM541" s="17"/>
      <c r="WZN541" s="17"/>
      <c r="WZO541" s="17"/>
      <c r="WZP541" s="17"/>
      <c r="WZQ541" s="17"/>
      <c r="WZR541" s="17"/>
      <c r="WZS541" s="17"/>
      <c r="WZT541" s="17"/>
      <c r="WZU541" s="17"/>
      <c r="WZV541" s="17"/>
      <c r="WZW541" s="17"/>
      <c r="WZX541" s="17"/>
      <c r="WZY541" s="17"/>
      <c r="WZZ541" s="17"/>
      <c r="XAA541" s="17"/>
      <c r="XAB541" s="17"/>
      <c r="XAC541" s="17"/>
      <c r="XAD541" s="17"/>
      <c r="XAE541" s="17"/>
      <c r="XAF541" s="17"/>
      <c r="XAG541" s="17"/>
      <c r="XAH541" s="17"/>
      <c r="XAI541" s="17"/>
      <c r="XAJ541" s="17"/>
      <c r="XAK541" s="17"/>
      <c r="XAL541" s="17"/>
      <c r="XAM541" s="17"/>
      <c r="XAN541" s="17"/>
      <c r="XAO541" s="17"/>
      <c r="XAP541" s="17"/>
      <c r="XAQ541" s="17"/>
      <c r="XAR541" s="17"/>
      <c r="XAS541" s="17"/>
      <c r="XAT541" s="17"/>
      <c r="XAU541" s="17"/>
      <c r="XAV541" s="17"/>
      <c r="XAW541" s="17"/>
      <c r="XAX541" s="17"/>
      <c r="XAY541" s="17"/>
      <c r="XAZ541" s="17"/>
      <c r="XBA541" s="17"/>
      <c r="XBB541" s="17"/>
      <c r="XBC541" s="17"/>
      <c r="XBD541" s="17"/>
      <c r="XBE541" s="17"/>
      <c r="XBF541" s="17"/>
      <c r="XBG541" s="17"/>
      <c r="XBH541" s="17"/>
      <c r="XBI541" s="17"/>
      <c r="XBJ541" s="17"/>
      <c r="XBK541" s="17"/>
      <c r="XBL541" s="17"/>
      <c r="XBM541" s="17"/>
      <c r="XBN541" s="17"/>
      <c r="XBO541" s="17"/>
      <c r="XBP541" s="17"/>
      <c r="XBQ541" s="17"/>
      <c r="XBR541" s="17"/>
      <c r="XBS541" s="17"/>
      <c r="XBT541" s="17"/>
      <c r="XBU541" s="17"/>
      <c r="XBV541" s="17"/>
      <c r="XBW541" s="17"/>
      <c r="XBX541" s="17"/>
      <c r="XBY541" s="17"/>
      <c r="XBZ541" s="17"/>
      <c r="XCA541" s="17"/>
      <c r="XCB541" s="17"/>
      <c r="XCC541" s="17"/>
      <c r="XCD541" s="17"/>
      <c r="XCE541" s="17"/>
      <c r="XCF541" s="17"/>
      <c r="XCG541" s="17"/>
      <c r="XCH541" s="17"/>
      <c r="XCI541" s="17"/>
      <c r="XCJ541" s="17"/>
      <c r="XCK541" s="17"/>
      <c r="XCL541" s="17"/>
      <c r="XCM541" s="17"/>
      <c r="XCN541" s="17"/>
      <c r="XCO541" s="17"/>
      <c r="XCP541" s="17"/>
      <c r="XCQ541" s="17"/>
      <c r="XCR541" s="17"/>
      <c r="XCS541" s="17"/>
      <c r="XCT541" s="17"/>
      <c r="XCU541" s="17"/>
      <c r="XCV541" s="17"/>
      <c r="XCW541" s="17"/>
      <c r="XCX541" s="17"/>
      <c r="XCY541" s="17"/>
      <c r="XCZ541" s="17"/>
      <c r="XDA541" s="17"/>
      <c r="XDB541" s="17"/>
      <c r="XDC541" s="17"/>
      <c r="XDD541" s="17"/>
      <c r="XDE541" s="17"/>
      <c r="XDF541" s="17"/>
      <c r="XDG541" s="17"/>
      <c r="XDH541" s="17"/>
      <c r="XDI541" s="17"/>
      <c r="XDJ541" s="17"/>
      <c r="XDK541" s="17"/>
      <c r="XDL541" s="17"/>
      <c r="XDM541" s="17"/>
      <c r="XDN541" s="17"/>
      <c r="XDO541" s="17"/>
      <c r="XDP541" s="17"/>
      <c r="XDQ541" s="17"/>
      <c r="XDR541" s="17"/>
      <c r="XDS541" s="17"/>
      <c r="XDT541" s="17"/>
      <c r="XDU541" s="17"/>
      <c r="XDV541" s="17"/>
      <c r="XDW541" s="17"/>
      <c r="XDX541" s="17"/>
      <c r="XDY541" s="17"/>
      <c r="XDZ541" s="17"/>
      <c r="XEA541" s="17"/>
      <c r="XEB541" s="17"/>
      <c r="XEC541" s="17"/>
      <c r="XED541" s="17"/>
      <c r="XEE541" s="17"/>
      <c r="XEF541" s="17"/>
      <c r="XEG541" s="17"/>
      <c r="XEH541" s="17"/>
      <c r="XEI541" s="17"/>
      <c r="XEJ541" s="17"/>
      <c r="XEK541" s="17"/>
      <c r="XEL541" s="17"/>
      <c r="XEM541" s="17"/>
      <c r="XEN541" s="17"/>
      <c r="XEO541" s="17"/>
      <c r="XEP541" s="17"/>
      <c r="XEQ541" s="17"/>
      <c r="XER541" s="17"/>
      <c r="XES541" s="17"/>
      <c r="XET541" s="17"/>
      <c r="XEU541" s="17"/>
      <c r="XEV541" s="17"/>
      <c r="XEW541" s="17"/>
      <c r="XEX541" s="17"/>
      <c r="XEY541" s="17"/>
      <c r="XEZ541" s="17"/>
      <c r="XFA541" s="17"/>
      <c r="XFB541" s="17"/>
      <c r="XFC541" s="17"/>
      <c r="XFD541" s="17"/>
    </row>
    <row r="542" spans="1:16384" s="23" customFormat="1" hidden="1">
      <c r="A542" s="17" t="s">
        <v>92</v>
      </c>
      <c r="B542" s="176" t="s">
        <v>30</v>
      </c>
      <c r="C542" s="176" t="s">
        <v>60</v>
      </c>
      <c r="D542" s="176" t="s">
        <v>31</v>
      </c>
      <c r="E542" s="176" t="s">
        <v>786</v>
      </c>
      <c r="F542" s="17">
        <v>612</v>
      </c>
      <c r="G542" s="17"/>
      <c r="H542" s="17"/>
      <c r="I542" s="17"/>
      <c r="J542" s="17"/>
      <c r="K542" s="17"/>
      <c r="L542" s="17"/>
      <c r="M542" s="179"/>
      <c r="N542" s="315"/>
      <c r="O542" s="316">
        <f>G542+H542+I542+J542+K542+L542+M542+N542</f>
        <v>0</v>
      </c>
      <c r="P542" s="287">
        <f t="shared" si="240"/>
        <v>960</v>
      </c>
      <c r="Q542" s="317">
        <v>960</v>
      </c>
    </row>
    <row r="543" spans="1:16384" hidden="1">
      <c r="A543" s="131" t="s">
        <v>476</v>
      </c>
      <c r="B543" s="15" t="s">
        <v>30</v>
      </c>
      <c r="C543" s="15" t="s">
        <v>60</v>
      </c>
      <c r="D543" s="15" t="s">
        <v>31</v>
      </c>
      <c r="E543" s="15" t="s">
        <v>477</v>
      </c>
      <c r="F543" s="15"/>
      <c r="G543" s="16">
        <f>G544+G545</f>
        <v>0</v>
      </c>
      <c r="H543" s="16">
        <f>H544+H545</f>
        <v>0</v>
      </c>
      <c r="I543" s="16">
        <f>I544+I545</f>
        <v>0</v>
      </c>
      <c r="J543" s="16">
        <f>J544+J545</f>
        <v>1800</v>
      </c>
      <c r="K543" s="16">
        <f t="shared" ref="K543:Q543" si="260">K544+K545</f>
        <v>0</v>
      </c>
      <c r="L543" s="16">
        <f t="shared" si="260"/>
        <v>0</v>
      </c>
      <c r="M543" s="16">
        <f t="shared" si="260"/>
        <v>0</v>
      </c>
      <c r="N543" s="309">
        <f t="shared" si="260"/>
        <v>0</v>
      </c>
      <c r="O543" s="310">
        <f t="shared" si="260"/>
        <v>1800</v>
      </c>
      <c r="P543" s="278">
        <f t="shared" si="260"/>
        <v>0</v>
      </c>
      <c r="Q543" s="278">
        <f t="shared" si="260"/>
        <v>1800</v>
      </c>
      <c r="S543" s="13"/>
    </row>
    <row r="544" spans="1:16384" hidden="1">
      <c r="A544" s="31" t="s">
        <v>46</v>
      </c>
      <c r="B544" s="27" t="s">
        <v>30</v>
      </c>
      <c r="C544" s="27" t="s">
        <v>60</v>
      </c>
      <c r="D544" s="27" t="s">
        <v>31</v>
      </c>
      <c r="E544" s="27" t="s">
        <v>477</v>
      </c>
      <c r="F544" s="27" t="s">
        <v>47</v>
      </c>
      <c r="G544" s="28"/>
      <c r="H544" s="29"/>
      <c r="I544" s="30"/>
      <c r="J544" s="30">
        <v>1354.5</v>
      </c>
      <c r="K544" s="30"/>
      <c r="L544" s="30">
        <v>-254.6</v>
      </c>
      <c r="M544" s="30"/>
      <c r="N544" s="126"/>
      <c r="O544" s="311">
        <f t="shared" si="239"/>
        <v>1099.9000000000001</v>
      </c>
      <c r="P544" s="287">
        <f t="shared" si="240"/>
        <v>0</v>
      </c>
      <c r="Q544" s="308">
        <v>1099.9000000000001</v>
      </c>
    </row>
    <row r="545" spans="1:18" s="34" customFormat="1" hidden="1">
      <c r="A545" s="17" t="s">
        <v>92</v>
      </c>
      <c r="B545" s="27" t="s">
        <v>30</v>
      </c>
      <c r="C545" s="27" t="s">
        <v>60</v>
      </c>
      <c r="D545" s="27" t="s">
        <v>31</v>
      </c>
      <c r="E545" s="27" t="s">
        <v>477</v>
      </c>
      <c r="F545" s="27" t="s">
        <v>93</v>
      </c>
      <c r="G545" s="28"/>
      <c r="H545" s="29"/>
      <c r="I545" s="30"/>
      <c r="J545" s="30">
        <v>445.5</v>
      </c>
      <c r="K545" s="30"/>
      <c r="L545" s="30">
        <v>254.6</v>
      </c>
      <c r="M545" s="30"/>
      <c r="N545" s="126"/>
      <c r="O545" s="311">
        <f t="shared" si="239"/>
        <v>700.1</v>
      </c>
      <c r="P545" s="287">
        <f t="shared" si="240"/>
        <v>0</v>
      </c>
      <c r="Q545" s="308">
        <v>700.1</v>
      </c>
    </row>
    <row r="546" spans="1:18" ht="25.5" hidden="1">
      <c r="A546" s="132" t="s">
        <v>478</v>
      </c>
      <c r="B546" s="15" t="s">
        <v>30</v>
      </c>
      <c r="C546" s="15" t="s">
        <v>60</v>
      </c>
      <c r="D546" s="15" t="s">
        <v>31</v>
      </c>
      <c r="E546" s="15" t="s">
        <v>479</v>
      </c>
      <c r="F546" s="15"/>
      <c r="G546" s="16">
        <f>G547+G549</f>
        <v>7000</v>
      </c>
      <c r="H546" s="16">
        <f>H547+H549</f>
        <v>-7000</v>
      </c>
      <c r="I546" s="16">
        <f>I547+I549</f>
        <v>5250</v>
      </c>
      <c r="J546" s="16">
        <f>J547+J549</f>
        <v>0</v>
      </c>
      <c r="K546" s="16">
        <f t="shared" ref="K546:P546" si="261">K547+K549</f>
        <v>0</v>
      </c>
      <c r="L546" s="16">
        <f t="shared" si="261"/>
        <v>0</v>
      </c>
      <c r="M546" s="16">
        <f t="shared" si="261"/>
        <v>0</v>
      </c>
      <c r="N546" s="309">
        <f t="shared" si="261"/>
        <v>0</v>
      </c>
      <c r="O546" s="310">
        <f t="shared" si="261"/>
        <v>5250</v>
      </c>
      <c r="P546" s="278">
        <f t="shared" si="261"/>
        <v>1289.9999999999995</v>
      </c>
      <c r="Q546" s="278">
        <f>Q547+Q549</f>
        <v>6540</v>
      </c>
    </row>
    <row r="547" spans="1:18" hidden="1">
      <c r="A547" s="122" t="s">
        <v>478</v>
      </c>
      <c r="B547" s="27" t="s">
        <v>30</v>
      </c>
      <c r="C547" s="27" t="s">
        <v>60</v>
      </c>
      <c r="D547" s="27" t="s">
        <v>31</v>
      </c>
      <c r="E547" s="27" t="s">
        <v>479</v>
      </c>
      <c r="F547" s="27"/>
      <c r="G547" s="28">
        <f>G548</f>
        <v>1474</v>
      </c>
      <c r="H547" s="28">
        <f t="shared" ref="H547:Q547" si="262">H548</f>
        <v>-1474</v>
      </c>
      <c r="I547" s="28">
        <f t="shared" si="262"/>
        <v>1110.4000000000001</v>
      </c>
      <c r="J547" s="28">
        <f t="shared" si="262"/>
        <v>0</v>
      </c>
      <c r="K547" s="28">
        <f t="shared" si="262"/>
        <v>0</v>
      </c>
      <c r="L547" s="28">
        <f t="shared" si="262"/>
        <v>0</v>
      </c>
      <c r="M547" s="28">
        <f t="shared" si="262"/>
        <v>0</v>
      </c>
      <c r="N547" s="28">
        <f t="shared" si="262"/>
        <v>0</v>
      </c>
      <c r="O547" s="28">
        <f t="shared" si="262"/>
        <v>1110.4000000000001</v>
      </c>
      <c r="P547" s="28">
        <f t="shared" si="262"/>
        <v>363.59999999999991</v>
      </c>
      <c r="Q547" s="28">
        <f t="shared" si="262"/>
        <v>1474</v>
      </c>
    </row>
    <row r="548" spans="1:18" hidden="1">
      <c r="A548" s="17" t="s">
        <v>33</v>
      </c>
      <c r="B548" s="27" t="s">
        <v>30</v>
      </c>
      <c r="C548" s="27" t="s">
        <v>60</v>
      </c>
      <c r="D548" s="27" t="s">
        <v>31</v>
      </c>
      <c r="E548" s="27" t="s">
        <v>479</v>
      </c>
      <c r="F548" s="27" t="s">
        <v>209</v>
      </c>
      <c r="G548" s="28">
        <v>1474</v>
      </c>
      <c r="H548" s="29">
        <v>-1474</v>
      </c>
      <c r="I548" s="30">
        <v>1110.4000000000001</v>
      </c>
      <c r="J548" s="30"/>
      <c r="K548" s="30"/>
      <c r="L548" s="30"/>
      <c r="M548" s="30"/>
      <c r="N548" s="126"/>
      <c r="O548" s="311">
        <f t="shared" si="239"/>
        <v>1110.4000000000001</v>
      </c>
      <c r="P548" s="287">
        <f t="shared" si="240"/>
        <v>363.59999999999991</v>
      </c>
      <c r="Q548" s="308">
        <v>1474</v>
      </c>
    </row>
    <row r="549" spans="1:18" hidden="1">
      <c r="A549" s="122" t="s">
        <v>478</v>
      </c>
      <c r="B549" s="27" t="s">
        <v>30</v>
      </c>
      <c r="C549" s="27" t="s">
        <v>60</v>
      </c>
      <c r="D549" s="27" t="s">
        <v>31</v>
      </c>
      <c r="E549" s="27" t="s">
        <v>479</v>
      </c>
      <c r="F549" s="27"/>
      <c r="G549" s="28">
        <f>G550</f>
        <v>5526</v>
      </c>
      <c r="H549" s="28">
        <f t="shared" ref="H549:Q549" si="263">H550</f>
        <v>-5526</v>
      </c>
      <c r="I549" s="28">
        <f t="shared" si="263"/>
        <v>4139.6000000000004</v>
      </c>
      <c r="J549" s="28">
        <f t="shared" si="263"/>
        <v>0</v>
      </c>
      <c r="K549" s="28">
        <f t="shared" si="263"/>
        <v>0</v>
      </c>
      <c r="L549" s="28">
        <f t="shared" si="263"/>
        <v>0</v>
      </c>
      <c r="M549" s="28">
        <f t="shared" si="263"/>
        <v>0</v>
      </c>
      <c r="N549" s="28">
        <f t="shared" si="263"/>
        <v>0</v>
      </c>
      <c r="O549" s="28">
        <f t="shared" si="263"/>
        <v>4139.6000000000004</v>
      </c>
      <c r="P549" s="28">
        <f t="shared" si="263"/>
        <v>926.39999999999964</v>
      </c>
      <c r="Q549" s="28">
        <f t="shared" si="263"/>
        <v>5066</v>
      </c>
    </row>
    <row r="550" spans="1:18" hidden="1">
      <c r="A550" s="17" t="s">
        <v>92</v>
      </c>
      <c r="B550" s="27" t="s">
        <v>30</v>
      </c>
      <c r="C550" s="27" t="s">
        <v>60</v>
      </c>
      <c r="D550" s="27" t="s">
        <v>31</v>
      </c>
      <c r="E550" s="27" t="s">
        <v>479</v>
      </c>
      <c r="F550" s="27" t="s">
        <v>93</v>
      </c>
      <c r="G550" s="28">
        <v>5526</v>
      </c>
      <c r="H550" s="29">
        <v>-5526</v>
      </c>
      <c r="I550" s="30">
        <v>4139.6000000000004</v>
      </c>
      <c r="J550" s="30"/>
      <c r="K550" s="30"/>
      <c r="L550" s="30"/>
      <c r="M550" s="30"/>
      <c r="N550" s="126"/>
      <c r="O550" s="311">
        <f t="shared" si="239"/>
        <v>4139.6000000000004</v>
      </c>
      <c r="P550" s="287">
        <f t="shared" si="240"/>
        <v>926.39999999999964</v>
      </c>
      <c r="Q550" s="308">
        <v>5066</v>
      </c>
    </row>
    <row r="551" spans="1:18" ht="25.5" hidden="1">
      <c r="A551" s="132" t="s">
        <v>480</v>
      </c>
      <c r="B551" s="15" t="s">
        <v>30</v>
      </c>
      <c r="C551" s="15" t="s">
        <v>60</v>
      </c>
      <c r="D551" s="15" t="s">
        <v>31</v>
      </c>
      <c r="E551" s="15" t="s">
        <v>481</v>
      </c>
      <c r="F551" s="15"/>
      <c r="G551" s="16">
        <f>G552+G554</f>
        <v>0</v>
      </c>
      <c r="H551" s="16">
        <f>H552+H554</f>
        <v>7000</v>
      </c>
      <c r="I551" s="16">
        <f>I552+I554</f>
        <v>-5250</v>
      </c>
      <c r="J551" s="16">
        <f>J552+J554</f>
        <v>0</v>
      </c>
      <c r="K551" s="16">
        <f t="shared" ref="K551:Q551" si="264">K552+K554</f>
        <v>0</v>
      </c>
      <c r="L551" s="16">
        <f t="shared" si="264"/>
        <v>0</v>
      </c>
      <c r="M551" s="16">
        <f t="shared" si="264"/>
        <v>0</v>
      </c>
      <c r="N551" s="309">
        <f t="shared" si="264"/>
        <v>0</v>
      </c>
      <c r="O551" s="310">
        <f t="shared" si="264"/>
        <v>1749.9999999999995</v>
      </c>
      <c r="P551" s="278">
        <f t="shared" si="264"/>
        <v>0</v>
      </c>
      <c r="Q551" s="278">
        <f t="shared" si="264"/>
        <v>0</v>
      </c>
      <c r="R551" s="13"/>
    </row>
    <row r="552" spans="1:18" hidden="1">
      <c r="A552" s="122" t="s">
        <v>478</v>
      </c>
      <c r="B552" s="27" t="s">
        <v>30</v>
      </c>
      <c r="C552" s="27" t="s">
        <v>60</v>
      </c>
      <c r="D552" s="27" t="s">
        <v>31</v>
      </c>
      <c r="E552" s="27" t="s">
        <v>481</v>
      </c>
      <c r="F552" s="27"/>
      <c r="G552" s="28">
        <f>G553</f>
        <v>0</v>
      </c>
      <c r="H552" s="28">
        <f>H553</f>
        <v>1474</v>
      </c>
      <c r="I552" s="28">
        <f>I553</f>
        <v>-1110.4000000000001</v>
      </c>
      <c r="J552" s="28">
        <f t="shared" ref="J552:N552" si="265">J553</f>
        <v>0</v>
      </c>
      <c r="K552" s="28">
        <f t="shared" si="265"/>
        <v>0</v>
      </c>
      <c r="L552" s="28">
        <f t="shared" si="265"/>
        <v>0</v>
      </c>
      <c r="M552" s="28">
        <f t="shared" si="265"/>
        <v>0</v>
      </c>
      <c r="N552" s="318">
        <f t="shared" si="265"/>
        <v>0</v>
      </c>
      <c r="O552" s="311">
        <f t="shared" si="239"/>
        <v>363.59999999999991</v>
      </c>
      <c r="P552" s="298"/>
      <c r="Q552" s="298"/>
    </row>
    <row r="553" spans="1:18" hidden="1">
      <c r="A553" s="17" t="s">
        <v>33</v>
      </c>
      <c r="B553" s="27" t="s">
        <v>30</v>
      </c>
      <c r="C553" s="27" t="s">
        <v>60</v>
      </c>
      <c r="D553" s="27" t="s">
        <v>31</v>
      </c>
      <c r="E553" s="27" t="s">
        <v>481</v>
      </c>
      <c r="F553" s="27" t="s">
        <v>209</v>
      </c>
      <c r="G553" s="28"/>
      <c r="H553" s="29">
        <v>1474</v>
      </c>
      <c r="I553" s="30">
        <v>-1110.4000000000001</v>
      </c>
      <c r="J553" s="30"/>
      <c r="K553" s="30"/>
      <c r="L553" s="30"/>
      <c r="M553" s="30"/>
      <c r="N553" s="126"/>
      <c r="O553" s="311">
        <f t="shared" si="239"/>
        <v>363.59999999999991</v>
      </c>
      <c r="P553" s="287"/>
      <c r="Q553" s="308"/>
    </row>
    <row r="554" spans="1:18" hidden="1">
      <c r="A554" s="122" t="s">
        <v>478</v>
      </c>
      <c r="B554" s="27" t="s">
        <v>30</v>
      </c>
      <c r="C554" s="27" t="s">
        <v>60</v>
      </c>
      <c r="D554" s="27" t="s">
        <v>31</v>
      </c>
      <c r="E554" s="27" t="s">
        <v>481</v>
      </c>
      <c r="F554" s="27"/>
      <c r="G554" s="28">
        <f>G555</f>
        <v>0</v>
      </c>
      <c r="H554" s="28">
        <f>H555</f>
        <v>5526</v>
      </c>
      <c r="I554" s="28">
        <f>I555</f>
        <v>-4139.6000000000004</v>
      </c>
      <c r="J554" s="28">
        <f t="shared" ref="J554:N554" si="266">J555</f>
        <v>0</v>
      </c>
      <c r="K554" s="28">
        <f t="shared" si="266"/>
        <v>0</v>
      </c>
      <c r="L554" s="28">
        <f t="shared" si="266"/>
        <v>0</v>
      </c>
      <c r="M554" s="28">
        <f t="shared" si="266"/>
        <v>0</v>
      </c>
      <c r="N554" s="318">
        <f t="shared" si="266"/>
        <v>0</v>
      </c>
      <c r="O554" s="311">
        <f t="shared" si="239"/>
        <v>1386.3999999999996</v>
      </c>
      <c r="P554" s="287"/>
      <c r="Q554" s="308"/>
    </row>
    <row r="555" spans="1:18" s="34" customFormat="1" ht="66" hidden="1" customHeight="1">
      <c r="A555" s="17" t="s">
        <v>92</v>
      </c>
      <c r="B555" s="27" t="s">
        <v>30</v>
      </c>
      <c r="C555" s="27" t="s">
        <v>60</v>
      </c>
      <c r="D555" s="27" t="s">
        <v>31</v>
      </c>
      <c r="E555" s="27" t="s">
        <v>481</v>
      </c>
      <c r="F555" s="27" t="s">
        <v>93</v>
      </c>
      <c r="G555" s="28"/>
      <c r="H555" s="29">
        <v>5526</v>
      </c>
      <c r="I555" s="30">
        <v>-4139.6000000000004</v>
      </c>
      <c r="J555" s="30"/>
      <c r="K555" s="30"/>
      <c r="L555" s="30"/>
      <c r="M555" s="30"/>
      <c r="N555" s="126"/>
      <c r="O555" s="311">
        <f t="shared" si="239"/>
        <v>1386.3999999999996</v>
      </c>
      <c r="P555" s="287"/>
      <c r="Q555" s="308"/>
    </row>
    <row r="556" spans="1:18" ht="63.75" hidden="1">
      <c r="A556" s="132" t="s">
        <v>482</v>
      </c>
      <c r="B556" s="15" t="s">
        <v>30</v>
      </c>
      <c r="C556" s="15" t="s">
        <v>60</v>
      </c>
      <c r="D556" s="15" t="s">
        <v>31</v>
      </c>
      <c r="E556" s="15" t="s">
        <v>483</v>
      </c>
      <c r="F556" s="15"/>
      <c r="G556" s="16">
        <f>G557+G558+G560+G561+G562+G559</f>
        <v>105181</v>
      </c>
      <c r="H556" s="16">
        <f>H557+H558+H560+H561+H562+H559</f>
        <v>0</v>
      </c>
      <c r="I556" s="16">
        <f>I557+I558+I560+I561+I562+I559</f>
        <v>12561.441000000001</v>
      </c>
      <c r="J556" s="16">
        <f>J557+J558+J560+J561+J562+J559</f>
        <v>0</v>
      </c>
      <c r="K556" s="16">
        <f t="shared" ref="K556:Q556" si="267">K557+K558+K560+K561+K562+K559</f>
        <v>-83</v>
      </c>
      <c r="L556" s="16">
        <f t="shared" si="267"/>
        <v>0</v>
      </c>
      <c r="M556" s="16">
        <f t="shared" si="267"/>
        <v>0</v>
      </c>
      <c r="N556" s="309">
        <f t="shared" si="267"/>
        <v>0</v>
      </c>
      <c r="O556" s="310">
        <f t="shared" si="267"/>
        <v>117659.44100000001</v>
      </c>
      <c r="P556" s="278">
        <f t="shared" si="267"/>
        <v>11559.630000000006</v>
      </c>
      <c r="Q556" s="278">
        <f t="shared" si="267"/>
        <v>129219.071</v>
      </c>
    </row>
    <row r="557" spans="1:18" hidden="1">
      <c r="A557" s="17" t="s">
        <v>33</v>
      </c>
      <c r="B557" s="27" t="s">
        <v>30</v>
      </c>
      <c r="C557" s="27" t="s">
        <v>60</v>
      </c>
      <c r="D557" s="27" t="s">
        <v>31</v>
      </c>
      <c r="E557" s="27" t="s">
        <v>483</v>
      </c>
      <c r="F557" s="27" t="s">
        <v>209</v>
      </c>
      <c r="G557" s="28">
        <v>65844</v>
      </c>
      <c r="H557" s="29"/>
      <c r="I557" s="30">
        <v>12561.441000000001</v>
      </c>
      <c r="J557" s="30"/>
      <c r="K557" s="30">
        <v>-66.099999999999994</v>
      </c>
      <c r="L557" s="30"/>
      <c r="M557" s="30"/>
      <c r="N557" s="126"/>
      <c r="O557" s="311">
        <f t="shared" si="239"/>
        <v>78339.341</v>
      </c>
      <c r="P557" s="287">
        <f>Q557-O557</f>
        <v>11559.630000000005</v>
      </c>
      <c r="Q557" s="308">
        <v>89898.971000000005</v>
      </c>
    </row>
    <row r="558" spans="1:18" hidden="1">
      <c r="A558" s="31" t="s">
        <v>38</v>
      </c>
      <c r="B558" s="27" t="s">
        <v>30</v>
      </c>
      <c r="C558" s="27" t="s">
        <v>60</v>
      </c>
      <c r="D558" s="27" t="s">
        <v>31</v>
      </c>
      <c r="E558" s="27" t="s">
        <v>483</v>
      </c>
      <c r="F558" s="27" t="s">
        <v>83</v>
      </c>
      <c r="G558" s="28">
        <v>1965.6</v>
      </c>
      <c r="H558" s="29"/>
      <c r="I558" s="30"/>
      <c r="J558" s="30"/>
      <c r="K558" s="30"/>
      <c r="L558" s="30">
        <v>-201</v>
      </c>
      <c r="M558" s="30"/>
      <c r="N558" s="126"/>
      <c r="O558" s="311">
        <f t="shared" si="239"/>
        <v>1764.6</v>
      </c>
      <c r="P558" s="287">
        <f t="shared" si="240"/>
        <v>-731.10099999999989</v>
      </c>
      <c r="Q558" s="308">
        <v>1033.499</v>
      </c>
    </row>
    <row r="559" spans="1:18" ht="25.5" hidden="1">
      <c r="A559" s="31" t="s">
        <v>44</v>
      </c>
      <c r="B559" s="27" t="s">
        <v>30</v>
      </c>
      <c r="C559" s="27" t="s">
        <v>60</v>
      </c>
      <c r="D559" s="27" t="s">
        <v>31</v>
      </c>
      <c r="E559" s="27" t="s">
        <v>483</v>
      </c>
      <c r="F559" s="27" t="s">
        <v>45</v>
      </c>
      <c r="G559" s="28">
        <v>527.5</v>
      </c>
      <c r="H559" s="29"/>
      <c r="I559" s="30"/>
      <c r="J559" s="30"/>
      <c r="K559" s="30"/>
      <c r="L559" s="30">
        <v>55</v>
      </c>
      <c r="M559" s="30"/>
      <c r="N559" s="126"/>
      <c r="O559" s="311">
        <f t="shared" si="239"/>
        <v>582.5</v>
      </c>
      <c r="P559" s="287">
        <f t="shared" si="240"/>
        <v>523.71199999999999</v>
      </c>
      <c r="Q559" s="308">
        <v>1106.212</v>
      </c>
    </row>
    <row r="560" spans="1:18" hidden="1">
      <c r="A560" s="31" t="s">
        <v>46</v>
      </c>
      <c r="B560" s="27" t="s">
        <v>30</v>
      </c>
      <c r="C560" s="27" t="s">
        <v>60</v>
      </c>
      <c r="D560" s="27" t="s">
        <v>31</v>
      </c>
      <c r="E560" s="27" t="s">
        <v>483</v>
      </c>
      <c r="F560" s="27" t="s">
        <v>47</v>
      </c>
      <c r="G560" s="28">
        <v>35478.9</v>
      </c>
      <c r="H560" s="29"/>
      <c r="I560" s="30"/>
      <c r="J560" s="30"/>
      <c r="K560" s="30">
        <v>-16.899999999999999</v>
      </c>
      <c r="L560" s="30">
        <f>-55+201</f>
        <v>146</v>
      </c>
      <c r="M560" s="30"/>
      <c r="N560" s="126"/>
      <c r="O560" s="311">
        <f t="shared" ref="O560:O622" si="268">I560+H560+G560+J560+K560+L560+M560+N560</f>
        <v>35608</v>
      </c>
      <c r="P560" s="287">
        <f t="shared" si="240"/>
        <v>277.38900000000285</v>
      </c>
      <c r="Q560" s="308">
        <v>35885.389000000003</v>
      </c>
    </row>
    <row r="561" spans="1:17" hidden="1">
      <c r="A561" s="33" t="s">
        <v>48</v>
      </c>
      <c r="B561" s="27" t="s">
        <v>30</v>
      </c>
      <c r="C561" s="27" t="s">
        <v>60</v>
      </c>
      <c r="D561" s="27" t="s">
        <v>31</v>
      </c>
      <c r="E561" s="27" t="s">
        <v>483</v>
      </c>
      <c r="F561" s="27" t="s">
        <v>49</v>
      </c>
      <c r="G561" s="28">
        <v>1225</v>
      </c>
      <c r="H561" s="29"/>
      <c r="I561" s="30"/>
      <c r="J561" s="30"/>
      <c r="K561" s="30"/>
      <c r="L561" s="30"/>
      <c r="M561" s="30"/>
      <c r="N561" s="126"/>
      <c r="O561" s="311">
        <f t="shared" si="268"/>
        <v>1225</v>
      </c>
      <c r="P561" s="287">
        <f t="shared" si="240"/>
        <v>10</v>
      </c>
      <c r="Q561" s="308">
        <v>1235</v>
      </c>
    </row>
    <row r="562" spans="1:17" s="34" customFormat="1" hidden="1">
      <c r="A562" s="33" t="s">
        <v>50</v>
      </c>
      <c r="B562" s="27" t="s">
        <v>30</v>
      </c>
      <c r="C562" s="27" t="s">
        <v>60</v>
      </c>
      <c r="D562" s="27" t="s">
        <v>31</v>
      </c>
      <c r="E562" s="27" t="s">
        <v>483</v>
      </c>
      <c r="F562" s="27" t="s">
        <v>51</v>
      </c>
      <c r="G562" s="28">
        <v>140</v>
      </c>
      <c r="H562" s="29"/>
      <c r="I562" s="30"/>
      <c r="J562" s="30"/>
      <c r="K562" s="30"/>
      <c r="L562" s="30"/>
      <c r="M562" s="30"/>
      <c r="N562" s="126"/>
      <c r="O562" s="311">
        <f t="shared" si="268"/>
        <v>140</v>
      </c>
      <c r="P562" s="287">
        <f t="shared" si="240"/>
        <v>-80</v>
      </c>
      <c r="Q562" s="308">
        <v>60</v>
      </c>
    </row>
    <row r="563" spans="1:17" ht="25.5" hidden="1">
      <c r="A563" s="62" t="s">
        <v>484</v>
      </c>
      <c r="B563" s="15" t="s">
        <v>30</v>
      </c>
      <c r="C563" s="15" t="s">
        <v>60</v>
      </c>
      <c r="D563" s="15" t="s">
        <v>31</v>
      </c>
      <c r="E563" s="15" t="s">
        <v>481</v>
      </c>
      <c r="F563" s="15"/>
      <c r="G563" s="56">
        <f>G564+G568</f>
        <v>353893</v>
      </c>
      <c r="H563" s="56">
        <f>H564+H568</f>
        <v>0</v>
      </c>
      <c r="I563" s="56">
        <f>I564+I568</f>
        <v>66087.8465</v>
      </c>
      <c r="J563" s="56">
        <f>J564+J568</f>
        <v>0</v>
      </c>
      <c r="K563" s="56">
        <f t="shared" ref="K563:Q563" si="269">K564+K568</f>
        <v>0</v>
      </c>
      <c r="L563" s="56">
        <f t="shared" si="269"/>
        <v>53723.6535</v>
      </c>
      <c r="M563" s="56">
        <f t="shared" si="269"/>
        <v>0</v>
      </c>
      <c r="N563" s="319">
        <f t="shared" si="269"/>
        <v>0</v>
      </c>
      <c r="O563" s="320">
        <f t="shared" si="269"/>
        <v>473704.5</v>
      </c>
      <c r="P563" s="281">
        <f t="shared" si="269"/>
        <v>6208.0000000000173</v>
      </c>
      <c r="Q563" s="281">
        <f t="shared" si="269"/>
        <v>479912.5</v>
      </c>
    </row>
    <row r="564" spans="1:17" hidden="1">
      <c r="A564" s="40" t="s">
        <v>485</v>
      </c>
      <c r="B564" s="27" t="s">
        <v>30</v>
      </c>
      <c r="C564" s="27" t="s">
        <v>60</v>
      </c>
      <c r="D564" s="27" t="s">
        <v>31</v>
      </c>
      <c r="E564" s="27" t="s">
        <v>481</v>
      </c>
      <c r="F564" s="27"/>
      <c r="G564" s="28">
        <f>G565+G567+G566</f>
        <v>64094.200000000004</v>
      </c>
      <c r="H564" s="28">
        <f>H565+H567+H566</f>
        <v>0</v>
      </c>
      <c r="I564" s="28">
        <f>I565+I567+I566</f>
        <v>12048.246500000001</v>
      </c>
      <c r="J564" s="28">
        <f t="shared" ref="J564:Q564" si="270">J565+J567+J566</f>
        <v>0</v>
      </c>
      <c r="K564" s="28">
        <f t="shared" si="270"/>
        <v>0</v>
      </c>
      <c r="L564" s="28">
        <f t="shared" si="270"/>
        <v>0</v>
      </c>
      <c r="M564" s="28">
        <f t="shared" si="270"/>
        <v>0</v>
      </c>
      <c r="N564" s="318">
        <f t="shared" si="270"/>
        <v>0</v>
      </c>
      <c r="O564" s="311">
        <f t="shared" si="270"/>
        <v>76142.446500000005</v>
      </c>
      <c r="P564" s="299">
        <f t="shared" si="270"/>
        <v>12705.348499999993</v>
      </c>
      <c r="Q564" s="299">
        <f t="shared" si="270"/>
        <v>88847.794999999998</v>
      </c>
    </row>
    <row r="565" spans="1:17" hidden="1">
      <c r="A565" s="17" t="s">
        <v>33</v>
      </c>
      <c r="B565" s="27" t="s">
        <v>30</v>
      </c>
      <c r="C565" s="27" t="s">
        <v>60</v>
      </c>
      <c r="D565" s="27" t="s">
        <v>31</v>
      </c>
      <c r="E565" s="27" t="s">
        <v>481</v>
      </c>
      <c r="F565" s="27" t="s">
        <v>209</v>
      </c>
      <c r="G565" s="28">
        <v>61286.3</v>
      </c>
      <c r="H565" s="29"/>
      <c r="I565" s="30">
        <f>144.2+11903.9465</f>
        <v>12048.146500000001</v>
      </c>
      <c r="J565" s="30"/>
      <c r="K565" s="30"/>
      <c r="L565" s="30"/>
      <c r="M565" s="30"/>
      <c r="N565" s="126"/>
      <c r="O565" s="311">
        <f t="shared" si="268"/>
        <v>73334.446500000005</v>
      </c>
      <c r="P565" s="287">
        <f t="shared" ref="P565:P573" si="271">Q565-O565</f>
        <v>12705.348499999993</v>
      </c>
      <c r="Q565" s="308">
        <v>86039.794999999998</v>
      </c>
    </row>
    <row r="566" spans="1:17" ht="25.5" hidden="1">
      <c r="A566" s="31" t="s">
        <v>44</v>
      </c>
      <c r="B566" s="27" t="s">
        <v>30</v>
      </c>
      <c r="C566" s="27" t="s">
        <v>60</v>
      </c>
      <c r="D566" s="27" t="s">
        <v>31</v>
      </c>
      <c r="E566" s="27" t="s">
        <v>481</v>
      </c>
      <c r="F566" s="27" t="s">
        <v>45</v>
      </c>
      <c r="G566" s="28">
        <v>791</v>
      </c>
      <c r="H566" s="29"/>
      <c r="I566" s="30"/>
      <c r="J566" s="30"/>
      <c r="K566" s="30"/>
      <c r="L566" s="30">
        <v>26.666709999999998</v>
      </c>
      <c r="M566" s="30"/>
      <c r="N566" s="126"/>
      <c r="O566" s="311">
        <f t="shared" si="268"/>
        <v>817.66670999999997</v>
      </c>
      <c r="P566" s="287">
        <f t="shared" si="271"/>
        <v>134.98829000000001</v>
      </c>
      <c r="Q566" s="308">
        <v>952.65499999999997</v>
      </c>
    </row>
    <row r="567" spans="1:17" hidden="1">
      <c r="A567" s="31" t="s">
        <v>46</v>
      </c>
      <c r="B567" s="27" t="s">
        <v>30</v>
      </c>
      <c r="C567" s="27" t="s">
        <v>60</v>
      </c>
      <c r="D567" s="27" t="s">
        <v>31</v>
      </c>
      <c r="E567" s="27" t="s">
        <v>481</v>
      </c>
      <c r="F567" s="27" t="s">
        <v>47</v>
      </c>
      <c r="G567" s="28">
        <v>2016.9</v>
      </c>
      <c r="H567" s="29"/>
      <c r="I567" s="30">
        <v>0.1</v>
      </c>
      <c r="J567" s="30"/>
      <c r="K567" s="30"/>
      <c r="L567" s="30">
        <v>-26.666709999999998</v>
      </c>
      <c r="M567" s="30"/>
      <c r="N567" s="126"/>
      <c r="O567" s="311">
        <f t="shared" si="268"/>
        <v>1990.33329</v>
      </c>
      <c r="P567" s="287">
        <f t="shared" si="271"/>
        <v>-134.98829000000001</v>
      </c>
      <c r="Q567" s="308">
        <v>1855.345</v>
      </c>
    </row>
    <row r="568" spans="1:17" hidden="1">
      <c r="A568" s="40" t="s">
        <v>485</v>
      </c>
      <c r="B568" s="27" t="s">
        <v>30</v>
      </c>
      <c r="C568" s="27" t="s">
        <v>60</v>
      </c>
      <c r="D568" s="27" t="s">
        <v>31</v>
      </c>
      <c r="E568" s="27" t="s">
        <v>481</v>
      </c>
      <c r="F568" s="27"/>
      <c r="G568" s="28">
        <f>G569+G570</f>
        <v>289798.8</v>
      </c>
      <c r="H568" s="28">
        <f>H569+H570</f>
        <v>0</v>
      </c>
      <c r="I568" s="28">
        <f>I569+I570</f>
        <v>54039.6</v>
      </c>
      <c r="J568" s="28">
        <f t="shared" ref="J568:Q568" si="272">J569+J570</f>
        <v>0</v>
      </c>
      <c r="K568" s="28">
        <f t="shared" si="272"/>
        <v>0</v>
      </c>
      <c r="L568" s="28">
        <f t="shared" si="272"/>
        <v>53723.6535</v>
      </c>
      <c r="M568" s="28">
        <f t="shared" si="272"/>
        <v>0</v>
      </c>
      <c r="N568" s="318">
        <f t="shared" si="272"/>
        <v>0</v>
      </c>
      <c r="O568" s="311">
        <f t="shared" si="272"/>
        <v>397562.05349999998</v>
      </c>
      <c r="P568" s="299">
        <f t="shared" si="272"/>
        <v>-6497.3484999999755</v>
      </c>
      <c r="Q568" s="299">
        <f t="shared" si="272"/>
        <v>391064.70500000002</v>
      </c>
    </row>
    <row r="569" spans="1:17" ht="38.25" hidden="1">
      <c r="A569" s="31" t="s">
        <v>98</v>
      </c>
      <c r="B569" s="27" t="s">
        <v>30</v>
      </c>
      <c r="C569" s="27" t="s">
        <v>60</v>
      </c>
      <c r="D569" s="27" t="s">
        <v>31</v>
      </c>
      <c r="E569" s="27" t="s">
        <v>481</v>
      </c>
      <c r="F569" s="27" t="s">
        <v>99</v>
      </c>
      <c r="G569" s="28">
        <v>289798.8</v>
      </c>
      <c r="H569" s="29">
        <v>-1977.5</v>
      </c>
      <c r="I569" s="30">
        <f>280.2+53759.4</f>
        <v>54039.6</v>
      </c>
      <c r="J569" s="30"/>
      <c r="K569" s="30"/>
      <c r="L569" s="30">
        <v>53723.6535</v>
      </c>
      <c r="M569" s="30"/>
      <c r="N569" s="126"/>
      <c r="O569" s="311">
        <f t="shared" si="268"/>
        <v>395584.55349999998</v>
      </c>
      <c r="P569" s="287">
        <f t="shared" si="271"/>
        <v>-6697.5484999999753</v>
      </c>
      <c r="Q569" s="308">
        <v>388887.005</v>
      </c>
    </row>
    <row r="570" spans="1:17" s="23" customFormat="1" hidden="1">
      <c r="A570" s="17" t="s">
        <v>92</v>
      </c>
      <c r="B570" s="27" t="s">
        <v>30</v>
      </c>
      <c r="C570" s="27" t="s">
        <v>60</v>
      </c>
      <c r="D570" s="27" t="s">
        <v>31</v>
      </c>
      <c r="E570" s="27" t="s">
        <v>481</v>
      </c>
      <c r="F570" s="27" t="s">
        <v>93</v>
      </c>
      <c r="G570" s="28"/>
      <c r="H570" s="29">
        <v>1977.5</v>
      </c>
      <c r="I570" s="30"/>
      <c r="J570" s="30"/>
      <c r="K570" s="30"/>
      <c r="L570" s="30"/>
      <c r="M570" s="30"/>
      <c r="N570" s="126"/>
      <c r="O570" s="311">
        <f t="shared" si="268"/>
        <v>1977.5</v>
      </c>
      <c r="P570" s="287">
        <f t="shared" si="271"/>
        <v>200.19999999999982</v>
      </c>
      <c r="Q570" s="308">
        <v>2177.6999999999998</v>
      </c>
    </row>
    <row r="571" spans="1:17" ht="25.5" hidden="1">
      <c r="A571" s="124" t="s">
        <v>486</v>
      </c>
      <c r="B571" s="15" t="s">
        <v>30</v>
      </c>
      <c r="C571" s="15" t="s">
        <v>60</v>
      </c>
      <c r="D571" s="15" t="s">
        <v>31</v>
      </c>
      <c r="E571" s="15" t="s">
        <v>487</v>
      </c>
      <c r="F571" s="15"/>
      <c r="G571" s="16">
        <f>G572+G573</f>
        <v>0</v>
      </c>
      <c r="H571" s="16">
        <f>H572+H573</f>
        <v>3481.3000400000001</v>
      </c>
      <c r="I571" s="16">
        <f>I572+I573</f>
        <v>6121.8209999999999</v>
      </c>
      <c r="J571" s="16">
        <f>J572+J573</f>
        <v>0</v>
      </c>
      <c r="K571" s="16">
        <f t="shared" ref="K571:Q571" si="273">K572+K573</f>
        <v>0</v>
      </c>
      <c r="L571" s="16">
        <f t="shared" si="273"/>
        <v>217.30842000000001</v>
      </c>
      <c r="M571" s="16">
        <f t="shared" si="273"/>
        <v>0</v>
      </c>
      <c r="N571" s="309">
        <f t="shared" si="273"/>
        <v>0</v>
      </c>
      <c r="O571" s="310">
        <f t="shared" si="273"/>
        <v>9820.4294599999994</v>
      </c>
      <c r="P571" s="278">
        <f t="shared" si="273"/>
        <v>106.16148000000021</v>
      </c>
      <c r="Q571" s="278">
        <f t="shared" si="273"/>
        <v>9926.59094</v>
      </c>
    </row>
    <row r="572" spans="1:17" hidden="1">
      <c r="A572" s="31" t="s">
        <v>38</v>
      </c>
      <c r="B572" s="27" t="s">
        <v>30</v>
      </c>
      <c r="C572" s="27" t="s">
        <v>60</v>
      </c>
      <c r="D572" s="27" t="s">
        <v>31</v>
      </c>
      <c r="E572" s="27" t="s">
        <v>487</v>
      </c>
      <c r="F572" s="27" t="s">
        <v>83</v>
      </c>
      <c r="G572" s="28"/>
      <c r="H572" s="29">
        <v>1972.2185999999999</v>
      </c>
      <c r="I572" s="30">
        <f>1783.054+9.1</f>
        <v>1792.154</v>
      </c>
      <c r="J572" s="30"/>
      <c r="K572" s="30"/>
      <c r="L572" s="30"/>
      <c r="M572" s="30"/>
      <c r="N572" s="126"/>
      <c r="O572" s="311">
        <f t="shared" si="268"/>
        <v>3764.3725999999997</v>
      </c>
      <c r="P572" s="287">
        <f t="shared" si="271"/>
        <v>106.16148000000021</v>
      </c>
      <c r="Q572" s="308">
        <v>3870.5340799999999</v>
      </c>
    </row>
    <row r="573" spans="1:17" s="34" customFormat="1" hidden="1">
      <c r="A573" s="17" t="s">
        <v>92</v>
      </c>
      <c r="B573" s="27" t="s">
        <v>30</v>
      </c>
      <c r="C573" s="27" t="s">
        <v>60</v>
      </c>
      <c r="D573" s="27" t="s">
        <v>31</v>
      </c>
      <c r="E573" s="27" t="s">
        <v>487</v>
      </c>
      <c r="F573" s="27" t="s">
        <v>93</v>
      </c>
      <c r="G573" s="28"/>
      <c r="H573" s="29">
        <v>1509.0814399999999</v>
      </c>
      <c r="I573" s="30">
        <f>3727.402+602.265</f>
        <v>4329.6670000000004</v>
      </c>
      <c r="J573" s="30"/>
      <c r="K573" s="30"/>
      <c r="L573" s="30">
        <v>217.30842000000001</v>
      </c>
      <c r="M573" s="30"/>
      <c r="N573" s="126"/>
      <c r="O573" s="311">
        <f t="shared" si="268"/>
        <v>6056.0568600000006</v>
      </c>
      <c r="P573" s="287">
        <f t="shared" si="271"/>
        <v>0</v>
      </c>
      <c r="Q573" s="308">
        <v>6056.0568599999997</v>
      </c>
    </row>
    <row r="574" spans="1:17" ht="25.5" hidden="1">
      <c r="A574" s="62" t="s">
        <v>488</v>
      </c>
      <c r="B574" s="15" t="s">
        <v>30</v>
      </c>
      <c r="C574" s="15" t="s">
        <v>60</v>
      </c>
      <c r="D574" s="15" t="s">
        <v>31</v>
      </c>
      <c r="E574" s="15" t="s">
        <v>489</v>
      </c>
      <c r="F574" s="15"/>
      <c r="G574" s="16">
        <f>G578+G575+G576+G579+G580+G577</f>
        <v>114014.00000000001</v>
      </c>
      <c r="H574" s="16">
        <f>H578+H575+H576+H579+H580+H577</f>
        <v>0</v>
      </c>
      <c r="I574" s="16">
        <f>I578+I575+I576+I579+I580+I577</f>
        <v>2311.962</v>
      </c>
      <c r="J574" s="16">
        <f>J578+J575+J576+J579+J580+J577</f>
        <v>0</v>
      </c>
      <c r="K574" s="16">
        <f t="shared" ref="K574:Q574" si="274">K578+K575+K576+K579+K580+K577</f>
        <v>0</v>
      </c>
      <c r="L574" s="16">
        <f t="shared" si="274"/>
        <v>0</v>
      </c>
      <c r="M574" s="16">
        <f t="shared" si="274"/>
        <v>0</v>
      </c>
      <c r="N574" s="309">
        <f t="shared" si="274"/>
        <v>0</v>
      </c>
      <c r="O574" s="310">
        <f t="shared" si="274"/>
        <v>116325.96200000001</v>
      </c>
      <c r="P574" s="278">
        <f t="shared" si="274"/>
        <v>-353.19582999999807</v>
      </c>
      <c r="Q574" s="278">
        <f t="shared" si="274"/>
        <v>122294.88200000001</v>
      </c>
    </row>
    <row r="575" spans="1:17" hidden="1">
      <c r="A575" s="17" t="s">
        <v>33</v>
      </c>
      <c r="B575" s="27" t="s">
        <v>30</v>
      </c>
      <c r="C575" s="27" t="s">
        <v>60</v>
      </c>
      <c r="D575" s="27" t="s">
        <v>31</v>
      </c>
      <c r="E575" s="27" t="s">
        <v>489</v>
      </c>
      <c r="F575" s="27" t="s">
        <v>209</v>
      </c>
      <c r="G575" s="28">
        <v>53804.535000000003</v>
      </c>
      <c r="H575" s="29"/>
      <c r="I575" s="30">
        <v>2311.962</v>
      </c>
      <c r="J575" s="30"/>
      <c r="K575" s="30"/>
      <c r="L575" s="30"/>
      <c r="M575" s="30"/>
      <c r="N575" s="126"/>
      <c r="O575" s="311">
        <f t="shared" si="268"/>
        <v>56116.497000000003</v>
      </c>
      <c r="P575" s="8"/>
      <c r="Q575" s="308">
        <v>62085.417000000001</v>
      </c>
    </row>
    <row r="576" spans="1:17" hidden="1">
      <c r="A576" s="31" t="s">
        <v>38</v>
      </c>
      <c r="B576" s="27" t="s">
        <v>30</v>
      </c>
      <c r="C576" s="27" t="s">
        <v>60</v>
      </c>
      <c r="D576" s="27" t="s">
        <v>31</v>
      </c>
      <c r="E576" s="27" t="s">
        <v>489</v>
      </c>
      <c r="F576" s="27" t="s">
        <v>83</v>
      </c>
      <c r="G576" s="28">
        <v>3003.2550000000001</v>
      </c>
      <c r="H576" s="29"/>
      <c r="I576" s="30">
        <f>25.5</f>
        <v>25.5</v>
      </c>
      <c r="J576" s="30"/>
      <c r="K576" s="30"/>
      <c r="L576" s="30">
        <v>15</v>
      </c>
      <c r="M576" s="30"/>
      <c r="N576" s="126"/>
      <c r="O576" s="311">
        <f t="shared" si="268"/>
        <v>3043.7550000000001</v>
      </c>
      <c r="P576" s="8"/>
      <c r="Q576" s="308">
        <v>3396.9508300000002</v>
      </c>
    </row>
    <row r="577" spans="1:17" ht="25.5" hidden="1">
      <c r="A577" s="31" t="s">
        <v>44</v>
      </c>
      <c r="B577" s="27" t="s">
        <v>30</v>
      </c>
      <c r="C577" s="27" t="s">
        <v>60</v>
      </c>
      <c r="D577" s="27" t="s">
        <v>31</v>
      </c>
      <c r="E577" s="27" t="s">
        <v>489</v>
      </c>
      <c r="F577" s="27" t="s">
        <v>45</v>
      </c>
      <c r="G577" s="28">
        <v>829.20500000000004</v>
      </c>
      <c r="H577" s="29"/>
      <c r="I577" s="30"/>
      <c r="J577" s="30"/>
      <c r="K577" s="30"/>
      <c r="L577" s="30">
        <v>60</v>
      </c>
      <c r="M577" s="30"/>
      <c r="N577" s="126"/>
      <c r="O577" s="311">
        <f>I577+H577+G577+J577+K577+L577+M577+N577</f>
        <v>889.20500000000004</v>
      </c>
      <c r="P577" s="287">
        <f>Q577-O577</f>
        <v>-109.55154000000005</v>
      </c>
      <c r="Q577" s="308">
        <v>779.65346</v>
      </c>
    </row>
    <row r="578" spans="1:17" hidden="1">
      <c r="A578" s="31" t="s">
        <v>46</v>
      </c>
      <c r="B578" s="27" t="s">
        <v>30</v>
      </c>
      <c r="C578" s="27" t="s">
        <v>60</v>
      </c>
      <c r="D578" s="27" t="s">
        <v>31</v>
      </c>
      <c r="E578" s="27" t="s">
        <v>489</v>
      </c>
      <c r="F578" s="27" t="s">
        <v>47</v>
      </c>
      <c r="G578" s="28">
        <v>55142.080999999998</v>
      </c>
      <c r="H578" s="29"/>
      <c r="I578" s="30">
        <v>-30.5</v>
      </c>
      <c r="J578" s="30"/>
      <c r="K578" s="30"/>
      <c r="L578" s="30">
        <f>-15-10-81</f>
        <v>-106</v>
      </c>
      <c r="M578" s="30"/>
      <c r="N578" s="126"/>
      <c r="O578" s="311">
        <f t="shared" si="268"/>
        <v>55005.580999999998</v>
      </c>
      <c r="P578" s="287">
        <f t="shared" ref="P578:P640" si="275">Q578-O578</f>
        <v>-78.538099999997939</v>
      </c>
      <c r="Q578" s="308">
        <v>54927.0429</v>
      </c>
    </row>
    <row r="579" spans="1:17" hidden="1">
      <c r="A579" s="33" t="s">
        <v>48</v>
      </c>
      <c r="B579" s="27" t="s">
        <v>30</v>
      </c>
      <c r="C579" s="27" t="s">
        <v>60</v>
      </c>
      <c r="D579" s="27" t="s">
        <v>31</v>
      </c>
      <c r="E579" s="27" t="s">
        <v>489</v>
      </c>
      <c r="F579" s="27" t="s">
        <v>49</v>
      </c>
      <c r="G579" s="28">
        <v>1212.7380000000001</v>
      </c>
      <c r="H579" s="29"/>
      <c r="I579" s="30"/>
      <c r="J579" s="30"/>
      <c r="K579" s="30"/>
      <c r="L579" s="30"/>
      <c r="M579" s="30"/>
      <c r="N579" s="126"/>
      <c r="O579" s="311">
        <f t="shared" si="268"/>
        <v>1212.7380000000001</v>
      </c>
      <c r="P579" s="287">
        <f t="shared" si="275"/>
        <v>-163.44900000000007</v>
      </c>
      <c r="Q579" s="308">
        <v>1049.289</v>
      </c>
    </row>
    <row r="580" spans="1:17" hidden="1">
      <c r="A580" s="33" t="s">
        <v>50</v>
      </c>
      <c r="B580" s="27" t="s">
        <v>30</v>
      </c>
      <c r="C580" s="27" t="s">
        <v>60</v>
      </c>
      <c r="D580" s="27" t="s">
        <v>31</v>
      </c>
      <c r="E580" s="27" t="s">
        <v>489</v>
      </c>
      <c r="F580" s="27" t="s">
        <v>51</v>
      </c>
      <c r="G580" s="28">
        <v>22.186</v>
      </c>
      <c r="H580" s="29"/>
      <c r="I580" s="30">
        <v>5</v>
      </c>
      <c r="J580" s="30"/>
      <c r="K580" s="30"/>
      <c r="L580" s="30">
        <f>10+21</f>
        <v>31</v>
      </c>
      <c r="M580" s="30"/>
      <c r="N580" s="126"/>
      <c r="O580" s="311">
        <f t="shared" si="268"/>
        <v>58.186</v>
      </c>
      <c r="P580" s="287">
        <f t="shared" si="275"/>
        <v>-1.6571899999999999</v>
      </c>
      <c r="Q580" s="308">
        <v>56.52881</v>
      </c>
    </row>
    <row r="581" spans="1:17" ht="25.5" hidden="1">
      <c r="A581" s="42" t="s">
        <v>393</v>
      </c>
      <c r="B581" s="43" t="s">
        <v>30</v>
      </c>
      <c r="C581" s="43" t="s">
        <v>60</v>
      </c>
      <c r="D581" s="43" t="s">
        <v>31</v>
      </c>
      <c r="E581" s="43" t="s">
        <v>394</v>
      </c>
      <c r="F581" s="43"/>
      <c r="G581" s="89">
        <f>G582+G583</f>
        <v>0</v>
      </c>
      <c r="H581" s="89">
        <f t="shared" ref="H581:Q581" si="276">H582+H583</f>
        <v>0</v>
      </c>
      <c r="I581" s="89">
        <f t="shared" si="276"/>
        <v>0</v>
      </c>
      <c r="J581" s="89">
        <f t="shared" si="276"/>
        <v>0</v>
      </c>
      <c r="K581" s="89">
        <f t="shared" si="276"/>
        <v>2200</v>
      </c>
      <c r="L581" s="89">
        <f t="shared" si="276"/>
        <v>0</v>
      </c>
      <c r="M581" s="89">
        <f t="shared" si="276"/>
        <v>0</v>
      </c>
      <c r="N581" s="309">
        <f t="shared" si="276"/>
        <v>0</v>
      </c>
      <c r="O581" s="310">
        <f t="shared" si="276"/>
        <v>2200</v>
      </c>
      <c r="P581" s="283">
        <f t="shared" si="276"/>
        <v>0</v>
      </c>
      <c r="Q581" s="283">
        <f t="shared" si="276"/>
        <v>2200</v>
      </c>
    </row>
    <row r="582" spans="1:17" hidden="1">
      <c r="A582" s="31" t="s">
        <v>46</v>
      </c>
      <c r="B582" s="27" t="s">
        <v>30</v>
      </c>
      <c r="C582" s="27" t="s">
        <v>60</v>
      </c>
      <c r="D582" s="27" t="s">
        <v>31</v>
      </c>
      <c r="E582" s="27" t="s">
        <v>394</v>
      </c>
      <c r="F582" s="27" t="s">
        <v>47</v>
      </c>
      <c r="G582" s="28"/>
      <c r="H582" s="29"/>
      <c r="I582" s="30"/>
      <c r="J582" s="30"/>
      <c r="K582" s="30">
        <f>365.878-24.777</f>
        <v>341.101</v>
      </c>
      <c r="L582" s="30"/>
      <c r="M582" s="30"/>
      <c r="N582" s="126"/>
      <c r="O582" s="311">
        <f t="shared" si="268"/>
        <v>341.101</v>
      </c>
      <c r="P582" s="287">
        <f t="shared" si="275"/>
        <v>0</v>
      </c>
      <c r="Q582" s="308">
        <v>341.101</v>
      </c>
    </row>
    <row r="583" spans="1:17" s="23" customFormat="1" hidden="1">
      <c r="A583" s="17" t="s">
        <v>92</v>
      </c>
      <c r="B583" s="27" t="s">
        <v>30</v>
      </c>
      <c r="C583" s="27" t="s">
        <v>60</v>
      </c>
      <c r="D583" s="27" t="s">
        <v>31</v>
      </c>
      <c r="E583" s="27" t="s">
        <v>394</v>
      </c>
      <c r="F583" s="27" t="s">
        <v>93</v>
      </c>
      <c r="G583" s="28"/>
      <c r="H583" s="29"/>
      <c r="I583" s="30"/>
      <c r="J583" s="30"/>
      <c r="K583" s="30">
        <f>1834.122+24.777</f>
        <v>1858.8990000000001</v>
      </c>
      <c r="L583" s="30"/>
      <c r="M583" s="30"/>
      <c r="N583" s="126"/>
      <c r="O583" s="311">
        <f t="shared" si="268"/>
        <v>1858.8990000000001</v>
      </c>
      <c r="P583" s="287">
        <f t="shared" si="275"/>
        <v>0</v>
      </c>
      <c r="Q583" s="308">
        <v>1858.8989999999999</v>
      </c>
    </row>
    <row r="584" spans="1:17" ht="25.5" hidden="1">
      <c r="A584" s="42" t="s">
        <v>395</v>
      </c>
      <c r="B584" s="43" t="s">
        <v>30</v>
      </c>
      <c r="C584" s="43" t="s">
        <v>60</v>
      </c>
      <c r="D584" s="43" t="s">
        <v>31</v>
      </c>
      <c r="E584" s="43" t="s">
        <v>396</v>
      </c>
      <c r="F584" s="43"/>
      <c r="G584" s="89">
        <f>G585+G586</f>
        <v>0</v>
      </c>
      <c r="H584" s="89">
        <f t="shared" ref="H584:Q584" si="277">H585+H586</f>
        <v>0</v>
      </c>
      <c r="I584" s="89">
        <f t="shared" si="277"/>
        <v>0</v>
      </c>
      <c r="J584" s="89">
        <f t="shared" si="277"/>
        <v>0</v>
      </c>
      <c r="K584" s="89">
        <f t="shared" si="277"/>
        <v>1236</v>
      </c>
      <c r="L584" s="89">
        <f t="shared" si="277"/>
        <v>0</v>
      </c>
      <c r="M584" s="89">
        <f t="shared" si="277"/>
        <v>0</v>
      </c>
      <c r="N584" s="309">
        <f t="shared" si="277"/>
        <v>0</v>
      </c>
      <c r="O584" s="310">
        <f t="shared" si="277"/>
        <v>1236</v>
      </c>
      <c r="P584" s="283">
        <f t="shared" si="277"/>
        <v>0</v>
      </c>
      <c r="Q584" s="283">
        <f t="shared" si="277"/>
        <v>1236</v>
      </c>
    </row>
    <row r="585" spans="1:17" hidden="1">
      <c r="A585" s="31" t="s">
        <v>46</v>
      </c>
      <c r="B585" s="27" t="s">
        <v>30</v>
      </c>
      <c r="C585" s="27" t="s">
        <v>60</v>
      </c>
      <c r="D585" s="27" t="s">
        <v>31</v>
      </c>
      <c r="E585" s="27" t="s">
        <v>396</v>
      </c>
      <c r="F585" s="27" t="s">
        <v>47</v>
      </c>
      <c r="G585" s="28"/>
      <c r="H585" s="29"/>
      <c r="I585" s="30"/>
      <c r="J585" s="30"/>
      <c r="K585" s="30">
        <v>407.5</v>
      </c>
      <c r="L585" s="30"/>
      <c r="M585" s="30"/>
      <c r="N585" s="126"/>
      <c r="O585" s="311">
        <f t="shared" si="268"/>
        <v>407.5</v>
      </c>
      <c r="P585" s="287">
        <f t="shared" si="275"/>
        <v>0</v>
      </c>
      <c r="Q585" s="308">
        <v>407.5</v>
      </c>
    </row>
    <row r="586" spans="1:17" s="23" customFormat="1" hidden="1">
      <c r="A586" s="17" t="s">
        <v>92</v>
      </c>
      <c r="B586" s="27" t="s">
        <v>30</v>
      </c>
      <c r="C586" s="27" t="s">
        <v>60</v>
      </c>
      <c r="D586" s="27" t="s">
        <v>31</v>
      </c>
      <c r="E586" s="27" t="s">
        <v>396</v>
      </c>
      <c r="F586" s="27" t="s">
        <v>93</v>
      </c>
      <c r="G586" s="28"/>
      <c r="H586" s="29"/>
      <c r="I586" s="30"/>
      <c r="J586" s="30"/>
      <c r="K586" s="30">
        <v>828.5</v>
      </c>
      <c r="L586" s="30"/>
      <c r="M586" s="30"/>
      <c r="N586" s="126"/>
      <c r="O586" s="311">
        <f t="shared" si="268"/>
        <v>828.5</v>
      </c>
      <c r="P586" s="287">
        <f t="shared" si="275"/>
        <v>0</v>
      </c>
      <c r="Q586" s="308">
        <v>828.5</v>
      </c>
    </row>
    <row r="587" spans="1:17" ht="51" hidden="1">
      <c r="A587" s="73" t="s">
        <v>490</v>
      </c>
      <c r="B587" s="15" t="s">
        <v>30</v>
      </c>
      <c r="C587" s="15" t="s">
        <v>60</v>
      </c>
      <c r="D587" s="15" t="s">
        <v>31</v>
      </c>
      <c r="E587" s="15" t="s">
        <v>491</v>
      </c>
      <c r="F587" s="15"/>
      <c r="G587" s="16">
        <f>G588+G589</f>
        <v>0</v>
      </c>
      <c r="H587" s="16">
        <f>H588+H589</f>
        <v>0</v>
      </c>
      <c r="I587" s="16">
        <f>I588+I589</f>
        <v>0</v>
      </c>
      <c r="J587" s="16">
        <f>J588+J589</f>
        <v>8160</v>
      </c>
      <c r="K587" s="16">
        <f t="shared" ref="K587:Q587" si="278">K588+K589</f>
        <v>0</v>
      </c>
      <c r="L587" s="16">
        <f t="shared" si="278"/>
        <v>0</v>
      </c>
      <c r="M587" s="16">
        <f t="shared" si="278"/>
        <v>0</v>
      </c>
      <c r="N587" s="309">
        <f t="shared" si="278"/>
        <v>0</v>
      </c>
      <c r="O587" s="310">
        <f t="shared" si="278"/>
        <v>8160</v>
      </c>
      <c r="P587" s="278">
        <f t="shared" si="278"/>
        <v>3641.0049999999997</v>
      </c>
      <c r="Q587" s="278">
        <f t="shared" si="278"/>
        <v>11801.004999999999</v>
      </c>
    </row>
    <row r="588" spans="1:17" hidden="1">
      <c r="A588" s="17" t="s">
        <v>33</v>
      </c>
      <c r="B588" s="27" t="s">
        <v>30</v>
      </c>
      <c r="C588" s="27" t="s">
        <v>60</v>
      </c>
      <c r="D588" s="27" t="s">
        <v>31</v>
      </c>
      <c r="E588" s="27" t="s">
        <v>491</v>
      </c>
      <c r="F588" s="27" t="s">
        <v>209</v>
      </c>
      <c r="G588" s="28"/>
      <c r="H588" s="29"/>
      <c r="I588" s="30"/>
      <c r="J588" s="30">
        <f>2383.4+3382</f>
        <v>5765.4</v>
      </c>
      <c r="K588" s="30"/>
      <c r="L588" s="30"/>
      <c r="M588" s="30"/>
      <c r="N588" s="126"/>
      <c r="O588" s="311">
        <f t="shared" si="268"/>
        <v>5765.4</v>
      </c>
      <c r="P588" s="287">
        <f t="shared" si="275"/>
        <v>2755.1049999999996</v>
      </c>
      <c r="Q588" s="308">
        <v>8520.5049999999992</v>
      </c>
    </row>
    <row r="589" spans="1:17" s="23" customFormat="1" ht="38.25" hidden="1">
      <c r="A589" s="710" t="s">
        <v>98</v>
      </c>
      <c r="B589" s="711" t="s">
        <v>30</v>
      </c>
      <c r="C589" s="711" t="s">
        <v>60</v>
      </c>
      <c r="D589" s="711" t="s">
        <v>31</v>
      </c>
      <c r="E589" s="711" t="s">
        <v>491</v>
      </c>
      <c r="F589" s="711" t="s">
        <v>99</v>
      </c>
      <c r="G589" s="712"/>
      <c r="H589" s="713"/>
      <c r="I589" s="714"/>
      <c r="J589" s="714">
        <f>2164.6+230</f>
        <v>2394.6</v>
      </c>
      <c r="K589" s="714"/>
      <c r="L589" s="714"/>
      <c r="M589" s="714"/>
      <c r="N589" s="126"/>
      <c r="O589" s="311">
        <f t="shared" si="268"/>
        <v>2394.6</v>
      </c>
      <c r="P589" s="715">
        <f t="shared" si="275"/>
        <v>885.90000000000009</v>
      </c>
      <c r="Q589" s="724">
        <v>3280.5</v>
      </c>
    </row>
    <row r="590" spans="1:17">
      <c r="A590" s="507" t="s">
        <v>492</v>
      </c>
      <c r="B590" s="466" t="s">
        <v>30</v>
      </c>
      <c r="C590" s="466" t="s">
        <v>60</v>
      </c>
      <c r="D590" s="466" t="s">
        <v>31</v>
      </c>
      <c r="E590" s="466" t="s">
        <v>493</v>
      </c>
      <c r="F590" s="466"/>
      <c r="G590" s="467">
        <f>G591</f>
        <v>0</v>
      </c>
      <c r="H590" s="467">
        <f>H591</f>
        <v>0</v>
      </c>
      <c r="I590" s="467">
        <f>I591</f>
        <v>3383</v>
      </c>
      <c r="J590" s="467">
        <f>J591</f>
        <v>-2500</v>
      </c>
      <c r="K590" s="467">
        <f t="shared" ref="K590:Q590" si="279">K591</f>
        <v>0</v>
      </c>
      <c r="L590" s="467">
        <f t="shared" si="279"/>
        <v>-883</v>
      </c>
      <c r="M590" s="468">
        <f t="shared" si="279"/>
        <v>0</v>
      </c>
      <c r="N590" s="693">
        <f t="shared" si="279"/>
        <v>0</v>
      </c>
      <c r="O590" s="282">
        <f t="shared" si="279"/>
        <v>0</v>
      </c>
      <c r="P590" s="475">
        <f t="shared" si="279"/>
        <v>0</v>
      </c>
      <c r="Q590" s="468">
        <f t="shared" si="279"/>
        <v>0</v>
      </c>
    </row>
    <row r="591" spans="1:17" s="23" customFormat="1" ht="22.5">
      <c r="A591" s="394" t="s">
        <v>190</v>
      </c>
      <c r="B591" s="390" t="s">
        <v>30</v>
      </c>
      <c r="C591" s="390" t="s">
        <v>60</v>
      </c>
      <c r="D591" s="390" t="s">
        <v>31</v>
      </c>
      <c r="E591" s="390" t="s">
        <v>493</v>
      </c>
      <c r="F591" s="390" t="s">
        <v>191</v>
      </c>
      <c r="G591" s="67"/>
      <c r="H591" s="114"/>
      <c r="I591" s="114">
        <v>3383</v>
      </c>
      <c r="J591" s="114">
        <v>-2500</v>
      </c>
      <c r="K591" s="114"/>
      <c r="L591" s="114">
        <v>-883</v>
      </c>
      <c r="M591" s="497"/>
      <c r="N591" s="694"/>
      <c r="O591" s="341">
        <f t="shared" si="268"/>
        <v>0</v>
      </c>
      <c r="P591" s="494">
        <f t="shared" si="275"/>
        <v>0</v>
      </c>
      <c r="Q591" s="497">
        <v>0</v>
      </c>
    </row>
    <row r="592" spans="1:17">
      <c r="A592" s="397" t="s">
        <v>494</v>
      </c>
      <c r="B592" s="389" t="s">
        <v>30</v>
      </c>
      <c r="C592" s="389" t="s">
        <v>60</v>
      </c>
      <c r="D592" s="389" t="s">
        <v>31</v>
      </c>
      <c r="E592" s="389" t="s">
        <v>125</v>
      </c>
      <c r="F592" s="389"/>
      <c r="G592" s="112">
        <f>G593</f>
        <v>0</v>
      </c>
      <c r="H592" s="112">
        <f>H593</f>
        <v>0</v>
      </c>
      <c r="I592" s="112">
        <f>I593</f>
        <v>3168</v>
      </c>
      <c r="J592" s="112">
        <f>J593</f>
        <v>0</v>
      </c>
      <c r="K592" s="112">
        <f t="shared" ref="K592:Q592" si="280">K593</f>
        <v>0</v>
      </c>
      <c r="L592" s="112">
        <f t="shared" si="280"/>
        <v>-1305.5</v>
      </c>
      <c r="M592" s="469">
        <f t="shared" si="280"/>
        <v>0</v>
      </c>
      <c r="N592" s="693">
        <f t="shared" si="280"/>
        <v>0</v>
      </c>
      <c r="O592" s="282">
        <f t="shared" si="280"/>
        <v>1862.5</v>
      </c>
      <c r="P592" s="476">
        <f t="shared" si="280"/>
        <v>-1862.5</v>
      </c>
      <c r="Q592" s="469">
        <f t="shared" si="280"/>
        <v>0</v>
      </c>
    </row>
    <row r="593" spans="1:17" ht="23.25" thickBot="1">
      <c r="A593" s="504" t="s">
        <v>190</v>
      </c>
      <c r="B593" s="471" t="s">
        <v>30</v>
      </c>
      <c r="C593" s="471" t="s">
        <v>60</v>
      </c>
      <c r="D593" s="471" t="s">
        <v>31</v>
      </c>
      <c r="E593" s="471" t="s">
        <v>125</v>
      </c>
      <c r="F593" s="471" t="s">
        <v>191</v>
      </c>
      <c r="G593" s="472"/>
      <c r="H593" s="499"/>
      <c r="I593" s="499">
        <v>3168</v>
      </c>
      <c r="J593" s="499"/>
      <c r="K593" s="499"/>
      <c r="L593" s="499">
        <v>-1305.5</v>
      </c>
      <c r="M593" s="501"/>
      <c r="N593" s="694"/>
      <c r="O593" s="341">
        <f t="shared" si="268"/>
        <v>1862.5</v>
      </c>
      <c r="P593" s="477">
        <f t="shared" si="275"/>
        <v>-1862.5</v>
      </c>
      <c r="Q593" s="501">
        <v>0</v>
      </c>
    </row>
    <row r="594" spans="1:17" s="23" customFormat="1" hidden="1">
      <c r="A594" s="429" t="s">
        <v>495</v>
      </c>
      <c r="B594" s="430"/>
      <c r="C594" s="430" t="s">
        <v>60</v>
      </c>
      <c r="D594" s="430" t="s">
        <v>60</v>
      </c>
      <c r="E594" s="430"/>
      <c r="F594" s="430"/>
      <c r="G594" s="431">
        <f t="shared" ref="G594:Q594" si="281">G595+G609+G681+G723+G733+G728+G725+G731</f>
        <v>18227.3</v>
      </c>
      <c r="H594" s="431">
        <f t="shared" si="281"/>
        <v>0</v>
      </c>
      <c r="I594" s="431">
        <f t="shared" si="281"/>
        <v>8739.4</v>
      </c>
      <c r="J594" s="431">
        <f t="shared" si="281"/>
        <v>1631.7080000000001</v>
      </c>
      <c r="K594" s="431">
        <f t="shared" si="281"/>
        <v>0</v>
      </c>
      <c r="L594" s="431">
        <f t="shared" si="281"/>
        <v>500</v>
      </c>
      <c r="M594" s="431">
        <f t="shared" si="281"/>
        <v>0</v>
      </c>
      <c r="N594" s="309">
        <f t="shared" si="281"/>
        <v>0</v>
      </c>
      <c r="O594" s="310">
        <f t="shared" si="281"/>
        <v>29098.408000000003</v>
      </c>
      <c r="P594" s="432">
        <f t="shared" si="281"/>
        <v>721.41030000000001</v>
      </c>
      <c r="Q594" s="464">
        <f t="shared" si="281"/>
        <v>29819.818299999999</v>
      </c>
    </row>
    <row r="595" spans="1:17" s="133" customFormat="1" hidden="1">
      <c r="A595" s="98" t="s">
        <v>496</v>
      </c>
      <c r="B595" s="49" t="s">
        <v>30</v>
      </c>
      <c r="C595" s="49" t="s">
        <v>60</v>
      </c>
      <c r="D595" s="49" t="s">
        <v>60</v>
      </c>
      <c r="E595" s="49" t="s">
        <v>497</v>
      </c>
      <c r="F595" s="49"/>
      <c r="G595" s="81">
        <f>G596+G600+G602+G604+G607</f>
        <v>15249.3</v>
      </c>
      <c r="H595" s="81">
        <f t="shared" ref="H595:Q595" si="282">H596+H600+H602+H604+H607</f>
        <v>0</v>
      </c>
      <c r="I595" s="81">
        <f t="shared" si="282"/>
        <v>800</v>
      </c>
      <c r="J595" s="81">
        <f t="shared" si="282"/>
        <v>1631.7080000000001</v>
      </c>
      <c r="K595" s="81">
        <f t="shared" si="282"/>
        <v>0</v>
      </c>
      <c r="L595" s="81">
        <f t="shared" si="282"/>
        <v>500</v>
      </c>
      <c r="M595" s="81">
        <f t="shared" si="282"/>
        <v>0</v>
      </c>
      <c r="N595" s="309">
        <f t="shared" si="282"/>
        <v>0</v>
      </c>
      <c r="O595" s="310">
        <f t="shared" si="282"/>
        <v>18181.008000000002</v>
      </c>
      <c r="P595" s="121">
        <f t="shared" si="282"/>
        <v>-1503.5897</v>
      </c>
      <c r="Q595" s="121">
        <f t="shared" si="282"/>
        <v>16677.418299999998</v>
      </c>
    </row>
    <row r="596" spans="1:17" s="134" customFormat="1" ht="25.5" hidden="1">
      <c r="A596" s="52" t="s">
        <v>498</v>
      </c>
      <c r="B596" s="21" t="s">
        <v>30</v>
      </c>
      <c r="C596" s="21" t="s">
        <v>60</v>
      </c>
      <c r="D596" s="21" t="s">
        <v>60</v>
      </c>
      <c r="E596" s="21" t="s">
        <v>499</v>
      </c>
      <c r="F596" s="21"/>
      <c r="G596" s="22">
        <f>G598+G597+G599</f>
        <v>4400</v>
      </c>
      <c r="H596" s="22">
        <f t="shared" ref="H596:Q596" si="283">H598+H597+H599</f>
        <v>0</v>
      </c>
      <c r="I596" s="22">
        <f t="shared" si="283"/>
        <v>0</v>
      </c>
      <c r="J596" s="22">
        <f t="shared" si="283"/>
        <v>1715</v>
      </c>
      <c r="K596" s="22">
        <f t="shared" si="283"/>
        <v>0</v>
      </c>
      <c r="L596" s="22">
        <f t="shared" si="283"/>
        <v>-1000</v>
      </c>
      <c r="M596" s="22">
        <f t="shared" si="283"/>
        <v>0</v>
      </c>
      <c r="N596" s="309">
        <f t="shared" si="283"/>
        <v>0</v>
      </c>
      <c r="O596" s="310">
        <f t="shared" si="283"/>
        <v>5115</v>
      </c>
      <c r="P596" s="142">
        <f t="shared" si="283"/>
        <v>-715</v>
      </c>
      <c r="Q596" s="142">
        <f t="shared" si="283"/>
        <v>4400</v>
      </c>
    </row>
    <row r="597" spans="1:17" s="134" customFormat="1" hidden="1">
      <c r="A597" s="106" t="s">
        <v>46</v>
      </c>
      <c r="B597" s="27" t="s">
        <v>30</v>
      </c>
      <c r="C597" s="27" t="s">
        <v>60</v>
      </c>
      <c r="D597" s="27" t="s">
        <v>60</v>
      </c>
      <c r="E597" s="27" t="s">
        <v>499</v>
      </c>
      <c r="F597" s="27" t="s">
        <v>47</v>
      </c>
      <c r="G597" s="28"/>
      <c r="H597" s="28"/>
      <c r="I597" s="299"/>
      <c r="J597" s="299">
        <v>30</v>
      </c>
      <c r="K597" s="299"/>
      <c r="L597" s="299"/>
      <c r="M597" s="299"/>
      <c r="N597" s="311"/>
      <c r="O597" s="311">
        <f t="shared" si="268"/>
        <v>30</v>
      </c>
      <c r="P597" s="287">
        <f t="shared" si="275"/>
        <v>-30</v>
      </c>
      <c r="Q597" s="308">
        <v>0</v>
      </c>
    </row>
    <row r="598" spans="1:17" s="134" customFormat="1" hidden="1">
      <c r="A598" s="17" t="s">
        <v>500</v>
      </c>
      <c r="B598" s="27" t="s">
        <v>30</v>
      </c>
      <c r="C598" s="27" t="s">
        <v>60</v>
      </c>
      <c r="D598" s="27" t="s">
        <v>60</v>
      </c>
      <c r="E598" s="27" t="s">
        <v>499</v>
      </c>
      <c r="F598" s="27" t="s">
        <v>501</v>
      </c>
      <c r="G598" s="28">
        <v>4400</v>
      </c>
      <c r="H598" s="135"/>
      <c r="I598" s="136"/>
      <c r="J598" s="30">
        <v>1685</v>
      </c>
      <c r="K598" s="30"/>
      <c r="L598" s="30">
        <f>-4400-1000</f>
        <v>-5400</v>
      </c>
      <c r="M598" s="30"/>
      <c r="N598" s="126"/>
      <c r="O598" s="311">
        <f t="shared" si="268"/>
        <v>685</v>
      </c>
      <c r="P598" s="287">
        <f t="shared" si="275"/>
        <v>-685</v>
      </c>
      <c r="Q598" s="308">
        <v>0</v>
      </c>
    </row>
    <row r="599" spans="1:17" s="23" customFormat="1" ht="38.25" hidden="1">
      <c r="A599" s="122" t="s">
        <v>386</v>
      </c>
      <c r="B599" s="27" t="s">
        <v>30</v>
      </c>
      <c r="C599" s="27" t="s">
        <v>60</v>
      </c>
      <c r="D599" s="27" t="s">
        <v>60</v>
      </c>
      <c r="E599" s="27" t="s">
        <v>499</v>
      </c>
      <c r="F599" s="27" t="s">
        <v>99</v>
      </c>
      <c r="G599" s="28"/>
      <c r="H599" s="135"/>
      <c r="I599" s="136"/>
      <c r="J599" s="30"/>
      <c r="K599" s="30"/>
      <c r="L599" s="30">
        <v>4400</v>
      </c>
      <c r="M599" s="30"/>
      <c r="N599" s="126"/>
      <c r="O599" s="311">
        <f t="shared" si="268"/>
        <v>4400</v>
      </c>
      <c r="P599" s="287">
        <f t="shared" si="275"/>
        <v>0</v>
      </c>
      <c r="Q599" s="308">
        <v>4400</v>
      </c>
    </row>
    <row r="600" spans="1:17" ht="25.5" hidden="1">
      <c r="A600" s="52" t="s">
        <v>502</v>
      </c>
      <c r="B600" s="21" t="s">
        <v>30</v>
      </c>
      <c r="C600" s="21" t="s">
        <v>60</v>
      </c>
      <c r="D600" s="21" t="s">
        <v>60</v>
      </c>
      <c r="E600" s="21" t="s">
        <v>503</v>
      </c>
      <c r="F600" s="21"/>
      <c r="G600" s="22">
        <f>G601</f>
        <v>1500</v>
      </c>
      <c r="H600" s="22">
        <f>H601</f>
        <v>0</v>
      </c>
      <c r="I600" s="22">
        <f>I601</f>
        <v>0</v>
      </c>
      <c r="J600" s="22">
        <f>J601</f>
        <v>0</v>
      </c>
      <c r="K600" s="22">
        <f t="shared" ref="K600:Q600" si="284">K601</f>
        <v>800</v>
      </c>
      <c r="L600" s="22">
        <f t="shared" si="284"/>
        <v>-255</v>
      </c>
      <c r="M600" s="22">
        <f t="shared" si="284"/>
        <v>0</v>
      </c>
      <c r="N600" s="309">
        <f t="shared" si="284"/>
        <v>0</v>
      </c>
      <c r="O600" s="310">
        <f t="shared" si="284"/>
        <v>2045</v>
      </c>
      <c r="P600" s="142">
        <f t="shared" si="284"/>
        <v>0</v>
      </c>
      <c r="Q600" s="142">
        <f t="shared" si="284"/>
        <v>2045</v>
      </c>
    </row>
    <row r="601" spans="1:17" s="23" customFormat="1" hidden="1">
      <c r="A601" s="17" t="s">
        <v>92</v>
      </c>
      <c r="B601" s="27" t="s">
        <v>30</v>
      </c>
      <c r="C601" s="27" t="s">
        <v>60</v>
      </c>
      <c r="D601" s="27" t="s">
        <v>60</v>
      </c>
      <c r="E601" s="27" t="s">
        <v>503</v>
      </c>
      <c r="F601" s="27" t="s">
        <v>93</v>
      </c>
      <c r="G601" s="28">
        <v>1500</v>
      </c>
      <c r="H601" s="29"/>
      <c r="I601" s="30"/>
      <c r="J601" s="30"/>
      <c r="K601" s="30">
        <v>800</v>
      </c>
      <c r="L601" s="126">
        <v>-255</v>
      </c>
      <c r="M601" s="126"/>
      <c r="N601" s="126"/>
      <c r="O601" s="311">
        <f t="shared" si="268"/>
        <v>2045</v>
      </c>
      <c r="P601" s="287">
        <f t="shared" si="275"/>
        <v>0</v>
      </c>
      <c r="Q601" s="308">
        <v>2045</v>
      </c>
    </row>
    <row r="602" spans="1:17" ht="25.5" hidden="1">
      <c r="A602" s="52" t="s">
        <v>504</v>
      </c>
      <c r="B602" s="21" t="s">
        <v>30</v>
      </c>
      <c r="C602" s="21" t="s">
        <v>60</v>
      </c>
      <c r="D602" s="21" t="s">
        <v>60</v>
      </c>
      <c r="E602" s="21" t="s">
        <v>505</v>
      </c>
      <c r="F602" s="21"/>
      <c r="G602" s="22">
        <f>G603</f>
        <v>4000</v>
      </c>
      <c r="H602" s="22">
        <f>H603</f>
        <v>0</v>
      </c>
      <c r="I602" s="22">
        <f>I603</f>
        <v>0</v>
      </c>
      <c r="J602" s="22">
        <f>J603</f>
        <v>-83.29200000000003</v>
      </c>
      <c r="K602" s="22">
        <f t="shared" ref="K602:Q602" si="285">K603</f>
        <v>0</v>
      </c>
      <c r="L602" s="22">
        <f t="shared" si="285"/>
        <v>1255</v>
      </c>
      <c r="M602" s="22">
        <f t="shared" si="285"/>
        <v>0</v>
      </c>
      <c r="N602" s="309">
        <f t="shared" si="285"/>
        <v>0</v>
      </c>
      <c r="O602" s="310">
        <f t="shared" si="285"/>
        <v>5171.7080000000005</v>
      </c>
      <c r="P602" s="142">
        <f t="shared" si="285"/>
        <v>0</v>
      </c>
      <c r="Q602" s="142">
        <f t="shared" si="285"/>
        <v>5171.7079999999996</v>
      </c>
    </row>
    <row r="603" spans="1:17" s="100" customFormat="1" hidden="1">
      <c r="A603" s="17" t="s">
        <v>92</v>
      </c>
      <c r="B603" s="27" t="s">
        <v>30</v>
      </c>
      <c r="C603" s="27" t="s">
        <v>60</v>
      </c>
      <c r="D603" s="27" t="s">
        <v>60</v>
      </c>
      <c r="E603" s="27" t="s">
        <v>505</v>
      </c>
      <c r="F603" s="27" t="s">
        <v>93</v>
      </c>
      <c r="G603" s="28">
        <v>4000</v>
      </c>
      <c r="H603" s="29"/>
      <c r="I603" s="30"/>
      <c r="J603" s="30">
        <f>652-735.292</f>
        <v>-83.29200000000003</v>
      </c>
      <c r="K603" s="30"/>
      <c r="L603" s="126">
        <f>255+1000</f>
        <v>1255</v>
      </c>
      <c r="M603" s="126"/>
      <c r="N603" s="126"/>
      <c r="O603" s="311">
        <f t="shared" si="268"/>
        <v>5171.7080000000005</v>
      </c>
      <c r="P603" s="287">
        <f t="shared" si="275"/>
        <v>0</v>
      </c>
      <c r="Q603" s="308">
        <v>5171.7079999999996</v>
      </c>
    </row>
    <row r="604" spans="1:17" ht="25.5" hidden="1">
      <c r="A604" s="11" t="s">
        <v>506</v>
      </c>
      <c r="B604" s="12" t="s">
        <v>30</v>
      </c>
      <c r="C604" s="12" t="s">
        <v>60</v>
      </c>
      <c r="D604" s="12" t="s">
        <v>60</v>
      </c>
      <c r="E604" s="12" t="s">
        <v>507</v>
      </c>
      <c r="F604" s="12"/>
      <c r="G604" s="10">
        <f>G605+G606</f>
        <v>5349.3</v>
      </c>
      <c r="H604" s="10">
        <f>H605+H606</f>
        <v>0</v>
      </c>
      <c r="I604" s="10">
        <f>I605+I606</f>
        <v>800</v>
      </c>
      <c r="J604" s="10">
        <f>J605+J606</f>
        <v>0</v>
      </c>
      <c r="K604" s="10">
        <f t="shared" ref="K604:Q604" si="286">K605+K606</f>
        <v>-800</v>
      </c>
      <c r="L604" s="10">
        <f t="shared" si="286"/>
        <v>0</v>
      </c>
      <c r="M604" s="10">
        <f t="shared" si="286"/>
        <v>0</v>
      </c>
      <c r="N604" s="309">
        <f t="shared" si="286"/>
        <v>0</v>
      </c>
      <c r="O604" s="310">
        <f t="shared" si="286"/>
        <v>5349.2999999999993</v>
      </c>
      <c r="P604" s="277">
        <f t="shared" si="286"/>
        <v>-288.58969999999988</v>
      </c>
      <c r="Q604" s="277">
        <f t="shared" si="286"/>
        <v>5060.7102999999997</v>
      </c>
    </row>
    <row r="605" spans="1:17" ht="38.25" hidden="1">
      <c r="A605" s="122" t="s">
        <v>386</v>
      </c>
      <c r="B605" s="27" t="s">
        <v>30</v>
      </c>
      <c r="C605" s="27" t="s">
        <v>60</v>
      </c>
      <c r="D605" s="27" t="s">
        <v>60</v>
      </c>
      <c r="E605" s="27" t="s">
        <v>507</v>
      </c>
      <c r="F605" s="27" t="s">
        <v>99</v>
      </c>
      <c r="G605" s="19">
        <v>5021.7</v>
      </c>
      <c r="H605" s="29"/>
      <c r="I605" s="30"/>
      <c r="J605" s="30"/>
      <c r="K605" s="30"/>
      <c r="L605" s="30"/>
      <c r="M605" s="30"/>
      <c r="N605" s="126"/>
      <c r="O605" s="311">
        <f t="shared" si="268"/>
        <v>5021.7</v>
      </c>
      <c r="P605" s="287">
        <f t="shared" si="275"/>
        <v>0</v>
      </c>
      <c r="Q605" s="308">
        <v>5021.7</v>
      </c>
    </row>
    <row r="606" spans="1:17" s="23" customFormat="1" hidden="1">
      <c r="A606" s="17" t="s">
        <v>92</v>
      </c>
      <c r="B606" s="27" t="s">
        <v>30</v>
      </c>
      <c r="C606" s="27" t="s">
        <v>60</v>
      </c>
      <c r="D606" s="27" t="s">
        <v>60</v>
      </c>
      <c r="E606" s="27" t="s">
        <v>507</v>
      </c>
      <c r="F606" s="27" t="s">
        <v>93</v>
      </c>
      <c r="G606" s="19">
        <v>327.60000000000002</v>
      </c>
      <c r="H606" s="29"/>
      <c r="I606" s="30">
        <v>800</v>
      </c>
      <c r="J606" s="30"/>
      <c r="K606" s="30">
        <v>-800</v>
      </c>
      <c r="L606" s="30"/>
      <c r="M606" s="30"/>
      <c r="N606" s="126"/>
      <c r="O606" s="311">
        <f t="shared" si="268"/>
        <v>327.59999999999991</v>
      </c>
      <c r="P606" s="287">
        <f t="shared" si="275"/>
        <v>-288.58969999999988</v>
      </c>
      <c r="Q606" s="308">
        <v>39.010300000000001</v>
      </c>
    </row>
    <row r="607" spans="1:17" ht="38.25" hidden="1">
      <c r="A607" s="137" t="s">
        <v>508</v>
      </c>
      <c r="B607" s="12" t="s">
        <v>30</v>
      </c>
      <c r="C607" s="12" t="s">
        <v>60</v>
      </c>
      <c r="D607" s="12" t="s">
        <v>60</v>
      </c>
      <c r="E607" s="12" t="s">
        <v>509</v>
      </c>
      <c r="F607" s="21"/>
      <c r="G607" s="10">
        <f>G608</f>
        <v>0</v>
      </c>
      <c r="H607" s="10">
        <f t="shared" ref="H607:Q607" si="287">H608</f>
        <v>0</v>
      </c>
      <c r="I607" s="10">
        <f t="shared" si="287"/>
        <v>0</v>
      </c>
      <c r="J607" s="10">
        <f t="shared" si="287"/>
        <v>0</v>
      </c>
      <c r="K607" s="10">
        <f t="shared" si="287"/>
        <v>0</v>
      </c>
      <c r="L607" s="10">
        <f t="shared" si="287"/>
        <v>500</v>
      </c>
      <c r="M607" s="10">
        <f t="shared" si="287"/>
        <v>0</v>
      </c>
      <c r="N607" s="309">
        <f t="shared" si="287"/>
        <v>0</v>
      </c>
      <c r="O607" s="310">
        <f t="shared" si="287"/>
        <v>500</v>
      </c>
      <c r="P607" s="277">
        <f t="shared" si="287"/>
        <v>-500</v>
      </c>
      <c r="Q607" s="277">
        <f t="shared" si="287"/>
        <v>0</v>
      </c>
    </row>
    <row r="608" spans="1:17" s="23" customFormat="1" hidden="1">
      <c r="A608" s="106" t="s">
        <v>46</v>
      </c>
      <c r="B608" s="27" t="s">
        <v>30</v>
      </c>
      <c r="C608" s="27" t="s">
        <v>60</v>
      </c>
      <c r="D608" s="27" t="s">
        <v>60</v>
      </c>
      <c r="E608" s="27" t="s">
        <v>509</v>
      </c>
      <c r="F608" s="27" t="s">
        <v>47</v>
      </c>
      <c r="G608" s="19"/>
      <c r="H608" s="29"/>
      <c r="I608" s="30"/>
      <c r="J608" s="30"/>
      <c r="K608" s="30"/>
      <c r="L608" s="30">
        <v>500</v>
      </c>
      <c r="M608" s="30"/>
      <c r="N608" s="126"/>
      <c r="O608" s="311">
        <f t="shared" si="268"/>
        <v>500</v>
      </c>
      <c r="P608" s="287">
        <f t="shared" si="275"/>
        <v>-500</v>
      </c>
      <c r="Q608" s="308">
        <v>0</v>
      </c>
    </row>
    <row r="609" spans="1:17" s="23" customFormat="1" ht="25.5" hidden="1">
      <c r="A609" s="54" t="s">
        <v>510</v>
      </c>
      <c r="B609" s="49" t="s">
        <v>30</v>
      </c>
      <c r="C609" s="49" t="s">
        <v>60</v>
      </c>
      <c r="D609" s="49" t="s">
        <v>60</v>
      </c>
      <c r="E609" s="49" t="s">
        <v>511</v>
      </c>
      <c r="F609" s="49"/>
      <c r="G609" s="81">
        <f>G610</f>
        <v>1597</v>
      </c>
      <c r="H609" s="81">
        <f>H610</f>
        <v>0</v>
      </c>
      <c r="I609" s="81">
        <f>I610</f>
        <v>0</v>
      </c>
      <c r="J609" s="81">
        <f>J610</f>
        <v>0</v>
      </c>
      <c r="K609" s="81">
        <f t="shared" ref="K609:Q609" si="288">K610</f>
        <v>0</v>
      </c>
      <c r="L609" s="81">
        <f t="shared" si="288"/>
        <v>0</v>
      </c>
      <c r="M609" s="81">
        <f t="shared" si="288"/>
        <v>0</v>
      </c>
      <c r="N609" s="309">
        <f t="shared" si="288"/>
        <v>0</v>
      </c>
      <c r="O609" s="310">
        <f t="shared" si="288"/>
        <v>1597</v>
      </c>
      <c r="P609" s="121">
        <f t="shared" si="288"/>
        <v>0</v>
      </c>
      <c r="Q609" s="121">
        <f t="shared" si="288"/>
        <v>1597</v>
      </c>
    </row>
    <row r="610" spans="1:17" s="23" customFormat="1" ht="24.75" hidden="1" customHeight="1">
      <c r="A610" s="55" t="s">
        <v>512</v>
      </c>
      <c r="B610" s="21" t="s">
        <v>30</v>
      </c>
      <c r="C610" s="21" t="s">
        <v>60</v>
      </c>
      <c r="D610" s="21" t="s">
        <v>60</v>
      </c>
      <c r="E610" s="21" t="s">
        <v>513</v>
      </c>
      <c r="F610" s="21"/>
      <c r="G610" s="22">
        <f>G611+G613+G615+G617+G619+G621+G623+G625+G627+G629+G631+G633+G635+G637+G639+G641+G643+G645+G647+G649+G651+G653+G655+G657+G659+G661+G663+G665+G667+G669+G671+G673+G675+G677+G679</f>
        <v>1597</v>
      </c>
      <c r="H610" s="22">
        <f t="shared" ref="H610:Q610" si="289">H611+H613+H615+H617+H619+H621+H623+H625+H627+H629+H631+H633+H635+H637+H639+H641+H643+H645+H647+H649+H651+H653+H655+H657+H659+H661+H663+H665+H667+H669+H671+H673+H675+H677+H679</f>
        <v>0</v>
      </c>
      <c r="I610" s="22">
        <f t="shared" si="289"/>
        <v>0</v>
      </c>
      <c r="J610" s="22">
        <f t="shared" si="289"/>
        <v>0</v>
      </c>
      <c r="K610" s="22">
        <f t="shared" si="289"/>
        <v>0</v>
      </c>
      <c r="L610" s="22">
        <f t="shared" si="289"/>
        <v>0</v>
      </c>
      <c r="M610" s="22">
        <f t="shared" si="289"/>
        <v>0</v>
      </c>
      <c r="N610" s="309">
        <f t="shared" si="289"/>
        <v>0</v>
      </c>
      <c r="O610" s="310">
        <f t="shared" si="289"/>
        <v>1597</v>
      </c>
      <c r="P610" s="142">
        <f t="shared" si="289"/>
        <v>0</v>
      </c>
      <c r="Q610" s="142">
        <f t="shared" si="289"/>
        <v>1597</v>
      </c>
    </row>
    <row r="611" spans="1:17" ht="25.5" hidden="1">
      <c r="A611" s="55" t="s">
        <v>514</v>
      </c>
      <c r="B611" s="21" t="s">
        <v>30</v>
      </c>
      <c r="C611" s="21" t="s">
        <v>60</v>
      </c>
      <c r="D611" s="21" t="s">
        <v>60</v>
      </c>
      <c r="E611" s="21" t="s">
        <v>515</v>
      </c>
      <c r="F611" s="21"/>
      <c r="G611" s="22">
        <f>G612</f>
        <v>5</v>
      </c>
      <c r="H611" s="22">
        <f>H612</f>
        <v>0</v>
      </c>
      <c r="I611" s="22">
        <f>I612</f>
        <v>0</v>
      </c>
      <c r="J611" s="22">
        <f>J612</f>
        <v>0</v>
      </c>
      <c r="K611" s="22">
        <f t="shared" ref="K611:Q611" si="290">K612</f>
        <v>0</v>
      </c>
      <c r="L611" s="22">
        <f t="shared" si="290"/>
        <v>0</v>
      </c>
      <c r="M611" s="22">
        <f t="shared" si="290"/>
        <v>0</v>
      </c>
      <c r="N611" s="309">
        <f t="shared" si="290"/>
        <v>0</v>
      </c>
      <c r="O611" s="310">
        <f t="shared" si="290"/>
        <v>5</v>
      </c>
      <c r="P611" s="142">
        <f t="shared" si="290"/>
        <v>0</v>
      </c>
      <c r="Q611" s="142">
        <f t="shared" si="290"/>
        <v>5</v>
      </c>
    </row>
    <row r="612" spans="1:17" s="23" customFormat="1" ht="40.5" hidden="1" customHeight="1">
      <c r="A612" s="106" t="s">
        <v>46</v>
      </c>
      <c r="B612" s="27" t="s">
        <v>30</v>
      </c>
      <c r="C612" s="27" t="s">
        <v>60</v>
      </c>
      <c r="D612" s="27" t="s">
        <v>60</v>
      </c>
      <c r="E612" s="27" t="s">
        <v>515</v>
      </c>
      <c r="F612" s="27" t="s">
        <v>47</v>
      </c>
      <c r="G612" s="28">
        <v>5</v>
      </c>
      <c r="H612" s="29"/>
      <c r="I612" s="30"/>
      <c r="J612" s="30"/>
      <c r="K612" s="30"/>
      <c r="L612" s="30"/>
      <c r="M612" s="30"/>
      <c r="N612" s="126"/>
      <c r="O612" s="311">
        <f t="shared" si="268"/>
        <v>5</v>
      </c>
      <c r="P612" s="287">
        <f t="shared" si="275"/>
        <v>0</v>
      </c>
      <c r="Q612" s="308">
        <v>5</v>
      </c>
    </row>
    <row r="613" spans="1:17" ht="38.25" hidden="1">
      <c r="A613" s="55" t="s">
        <v>516</v>
      </c>
      <c r="B613" s="21" t="s">
        <v>30</v>
      </c>
      <c r="C613" s="21" t="s">
        <v>60</v>
      </c>
      <c r="D613" s="21" t="s">
        <v>60</v>
      </c>
      <c r="E613" s="21" t="s">
        <v>517</v>
      </c>
      <c r="F613" s="21"/>
      <c r="G613" s="22">
        <f>G614</f>
        <v>8</v>
      </c>
      <c r="H613" s="22">
        <f>H614</f>
        <v>0</v>
      </c>
      <c r="I613" s="22">
        <f>I614</f>
        <v>0</v>
      </c>
      <c r="J613" s="22">
        <f>J614</f>
        <v>0</v>
      </c>
      <c r="K613" s="22">
        <f t="shared" ref="K613:Q613" si="291">K614</f>
        <v>0</v>
      </c>
      <c r="L613" s="22">
        <f t="shared" si="291"/>
        <v>0</v>
      </c>
      <c r="M613" s="22">
        <f t="shared" si="291"/>
        <v>0</v>
      </c>
      <c r="N613" s="309">
        <f t="shared" si="291"/>
        <v>0</v>
      </c>
      <c r="O613" s="310">
        <f t="shared" si="291"/>
        <v>8</v>
      </c>
      <c r="P613" s="142">
        <f t="shared" si="291"/>
        <v>0</v>
      </c>
      <c r="Q613" s="142">
        <f t="shared" si="291"/>
        <v>8</v>
      </c>
    </row>
    <row r="614" spans="1:17" s="23" customFormat="1" ht="38.25" hidden="1" customHeight="1">
      <c r="A614" s="106" t="s">
        <v>46</v>
      </c>
      <c r="B614" s="27" t="s">
        <v>30</v>
      </c>
      <c r="C614" s="27" t="s">
        <v>60</v>
      </c>
      <c r="D614" s="27" t="s">
        <v>60</v>
      </c>
      <c r="E614" s="27" t="s">
        <v>517</v>
      </c>
      <c r="F614" s="27" t="s">
        <v>47</v>
      </c>
      <c r="G614" s="28">
        <v>8</v>
      </c>
      <c r="H614" s="29"/>
      <c r="I614" s="30"/>
      <c r="J614" s="30"/>
      <c r="K614" s="30"/>
      <c r="L614" s="30"/>
      <c r="M614" s="30"/>
      <c r="N614" s="126"/>
      <c r="O614" s="311">
        <f t="shared" si="268"/>
        <v>8</v>
      </c>
      <c r="P614" s="287">
        <f t="shared" si="275"/>
        <v>0</v>
      </c>
      <c r="Q614" s="308">
        <v>8</v>
      </c>
    </row>
    <row r="615" spans="1:17" ht="38.25" hidden="1">
      <c r="A615" s="55" t="s">
        <v>518</v>
      </c>
      <c r="B615" s="21" t="s">
        <v>30</v>
      </c>
      <c r="C615" s="21" t="s">
        <v>60</v>
      </c>
      <c r="D615" s="21" t="s">
        <v>60</v>
      </c>
      <c r="E615" s="21" t="s">
        <v>519</v>
      </c>
      <c r="F615" s="21"/>
      <c r="G615" s="22">
        <f>G616</f>
        <v>60</v>
      </c>
      <c r="H615" s="22">
        <f>H616</f>
        <v>0</v>
      </c>
      <c r="I615" s="22">
        <f>I616</f>
        <v>0</v>
      </c>
      <c r="J615" s="22">
        <f>J616</f>
        <v>0</v>
      </c>
      <c r="K615" s="22">
        <f t="shared" ref="K615:Q615" si="292">K616</f>
        <v>0</v>
      </c>
      <c r="L615" s="22">
        <f t="shared" si="292"/>
        <v>0</v>
      </c>
      <c r="M615" s="22">
        <f t="shared" si="292"/>
        <v>0</v>
      </c>
      <c r="N615" s="309">
        <f t="shared" si="292"/>
        <v>0</v>
      </c>
      <c r="O615" s="310">
        <f t="shared" si="292"/>
        <v>60</v>
      </c>
      <c r="P615" s="142">
        <f t="shared" si="292"/>
        <v>0</v>
      </c>
      <c r="Q615" s="142">
        <f t="shared" si="292"/>
        <v>60</v>
      </c>
    </row>
    <row r="616" spans="1:17" s="23" customFormat="1" ht="25.5" hidden="1" customHeight="1">
      <c r="A616" s="106" t="s">
        <v>46</v>
      </c>
      <c r="B616" s="27" t="s">
        <v>30</v>
      </c>
      <c r="C616" s="27" t="s">
        <v>60</v>
      </c>
      <c r="D616" s="27" t="s">
        <v>60</v>
      </c>
      <c r="E616" s="27" t="s">
        <v>519</v>
      </c>
      <c r="F616" s="27" t="s">
        <v>47</v>
      </c>
      <c r="G616" s="28">
        <v>60</v>
      </c>
      <c r="H616" s="29"/>
      <c r="I616" s="30"/>
      <c r="J616" s="30"/>
      <c r="K616" s="30"/>
      <c r="L616" s="30"/>
      <c r="M616" s="30"/>
      <c r="N616" s="126"/>
      <c r="O616" s="311">
        <f t="shared" si="268"/>
        <v>60</v>
      </c>
      <c r="P616" s="287">
        <f t="shared" si="275"/>
        <v>0</v>
      </c>
      <c r="Q616" s="308">
        <v>60</v>
      </c>
    </row>
    <row r="617" spans="1:17" ht="25.5" hidden="1">
      <c r="A617" s="55" t="s">
        <v>520</v>
      </c>
      <c r="B617" s="21" t="s">
        <v>30</v>
      </c>
      <c r="C617" s="21" t="s">
        <v>60</v>
      </c>
      <c r="D617" s="21" t="s">
        <v>60</v>
      </c>
      <c r="E617" s="21" t="s">
        <v>521</v>
      </c>
      <c r="F617" s="21"/>
      <c r="G617" s="22">
        <f>G618</f>
        <v>100</v>
      </c>
      <c r="H617" s="22">
        <f>H618</f>
        <v>0</v>
      </c>
      <c r="I617" s="22">
        <f>I618</f>
        <v>0</v>
      </c>
      <c r="J617" s="22">
        <f>J618</f>
        <v>0</v>
      </c>
      <c r="K617" s="22">
        <f t="shared" ref="K617:Q617" si="293">K618</f>
        <v>0</v>
      </c>
      <c r="L617" s="22">
        <f t="shared" si="293"/>
        <v>-100</v>
      </c>
      <c r="M617" s="22">
        <f t="shared" si="293"/>
        <v>0</v>
      </c>
      <c r="N617" s="309">
        <f t="shared" si="293"/>
        <v>0</v>
      </c>
      <c r="O617" s="310">
        <f t="shared" si="293"/>
        <v>0</v>
      </c>
      <c r="P617" s="142">
        <f t="shared" si="293"/>
        <v>0</v>
      </c>
      <c r="Q617" s="142">
        <f t="shared" si="293"/>
        <v>0</v>
      </c>
    </row>
    <row r="618" spans="1:17" s="23" customFormat="1" ht="27" hidden="1" customHeight="1">
      <c r="A618" s="106" t="s">
        <v>46</v>
      </c>
      <c r="B618" s="27" t="s">
        <v>30</v>
      </c>
      <c r="C618" s="27" t="s">
        <v>60</v>
      </c>
      <c r="D618" s="27" t="s">
        <v>60</v>
      </c>
      <c r="E618" s="27" t="s">
        <v>521</v>
      </c>
      <c r="F618" s="27" t="s">
        <v>47</v>
      </c>
      <c r="G618" s="28">
        <v>100</v>
      </c>
      <c r="H618" s="29"/>
      <c r="I618" s="30"/>
      <c r="J618" s="30"/>
      <c r="K618" s="30"/>
      <c r="L618" s="30">
        <v>-100</v>
      </c>
      <c r="M618" s="30"/>
      <c r="N618" s="126"/>
      <c r="O618" s="311">
        <f t="shared" si="268"/>
        <v>0</v>
      </c>
      <c r="P618" s="287">
        <f t="shared" si="275"/>
        <v>0</v>
      </c>
      <c r="Q618" s="308">
        <v>0</v>
      </c>
    </row>
    <row r="619" spans="1:17" ht="25.5" hidden="1">
      <c r="A619" s="55" t="s">
        <v>522</v>
      </c>
      <c r="B619" s="21" t="s">
        <v>30</v>
      </c>
      <c r="C619" s="21" t="s">
        <v>60</v>
      </c>
      <c r="D619" s="21" t="s">
        <v>60</v>
      </c>
      <c r="E619" s="21" t="s">
        <v>523</v>
      </c>
      <c r="F619" s="21"/>
      <c r="G619" s="22">
        <f>G620</f>
        <v>40</v>
      </c>
      <c r="H619" s="22">
        <f>H620</f>
        <v>0</v>
      </c>
      <c r="I619" s="22">
        <f>I620</f>
        <v>0</v>
      </c>
      <c r="J619" s="22">
        <f>J620</f>
        <v>0</v>
      </c>
      <c r="K619" s="22">
        <f t="shared" ref="K619:Q619" si="294">K620</f>
        <v>0</v>
      </c>
      <c r="L619" s="22">
        <f t="shared" si="294"/>
        <v>0</v>
      </c>
      <c r="M619" s="22">
        <f t="shared" si="294"/>
        <v>0</v>
      </c>
      <c r="N619" s="309">
        <f t="shared" si="294"/>
        <v>0</v>
      </c>
      <c r="O619" s="310">
        <f t="shared" si="294"/>
        <v>40</v>
      </c>
      <c r="P619" s="142">
        <f t="shared" si="294"/>
        <v>0</v>
      </c>
      <c r="Q619" s="142">
        <f t="shared" si="294"/>
        <v>40</v>
      </c>
    </row>
    <row r="620" spans="1:17" s="23" customFormat="1" ht="42" hidden="1" customHeight="1">
      <c r="A620" s="106" t="s">
        <v>46</v>
      </c>
      <c r="B620" s="27" t="s">
        <v>30</v>
      </c>
      <c r="C620" s="27" t="s">
        <v>60</v>
      </c>
      <c r="D620" s="27" t="s">
        <v>60</v>
      </c>
      <c r="E620" s="27" t="s">
        <v>523</v>
      </c>
      <c r="F620" s="27" t="s">
        <v>47</v>
      </c>
      <c r="G620" s="28">
        <v>40</v>
      </c>
      <c r="H620" s="29"/>
      <c r="I620" s="30"/>
      <c r="J620" s="30"/>
      <c r="K620" s="30"/>
      <c r="L620" s="30"/>
      <c r="M620" s="30"/>
      <c r="N620" s="126"/>
      <c r="O620" s="311">
        <f t="shared" si="268"/>
        <v>40</v>
      </c>
      <c r="P620" s="287">
        <f t="shared" si="275"/>
        <v>0</v>
      </c>
      <c r="Q620" s="308">
        <v>40</v>
      </c>
    </row>
    <row r="621" spans="1:17" ht="38.25" hidden="1">
      <c r="A621" s="55" t="s">
        <v>524</v>
      </c>
      <c r="B621" s="21" t="s">
        <v>30</v>
      </c>
      <c r="C621" s="21" t="s">
        <v>60</v>
      </c>
      <c r="D621" s="21" t="s">
        <v>60</v>
      </c>
      <c r="E621" s="21" t="s">
        <v>525</v>
      </c>
      <c r="F621" s="21"/>
      <c r="G621" s="22">
        <f>G622</f>
        <v>50</v>
      </c>
      <c r="H621" s="22">
        <f>H622</f>
        <v>0</v>
      </c>
      <c r="I621" s="22">
        <f>I622</f>
        <v>0</v>
      </c>
      <c r="J621" s="22">
        <f>J622</f>
        <v>0</v>
      </c>
      <c r="K621" s="22">
        <f t="shared" ref="K621:Q621" si="295">K622</f>
        <v>0</v>
      </c>
      <c r="L621" s="22">
        <f t="shared" si="295"/>
        <v>0</v>
      </c>
      <c r="M621" s="22">
        <f t="shared" si="295"/>
        <v>0</v>
      </c>
      <c r="N621" s="309">
        <f t="shared" si="295"/>
        <v>0</v>
      </c>
      <c r="O621" s="310">
        <f t="shared" si="295"/>
        <v>50</v>
      </c>
      <c r="P621" s="142">
        <f t="shared" si="295"/>
        <v>0</v>
      </c>
      <c r="Q621" s="142">
        <f t="shared" si="295"/>
        <v>50</v>
      </c>
    </row>
    <row r="622" spans="1:17" s="23" customFormat="1" ht="37.5" hidden="1" customHeight="1">
      <c r="A622" s="106" t="s">
        <v>46</v>
      </c>
      <c r="B622" s="27" t="s">
        <v>30</v>
      </c>
      <c r="C622" s="27" t="s">
        <v>60</v>
      </c>
      <c r="D622" s="27" t="s">
        <v>60</v>
      </c>
      <c r="E622" s="27" t="s">
        <v>525</v>
      </c>
      <c r="F622" s="27" t="s">
        <v>47</v>
      </c>
      <c r="G622" s="28">
        <v>50</v>
      </c>
      <c r="H622" s="29"/>
      <c r="I622" s="30"/>
      <c r="J622" s="30"/>
      <c r="K622" s="30"/>
      <c r="L622" s="30"/>
      <c r="M622" s="30"/>
      <c r="N622" s="126"/>
      <c r="O622" s="311">
        <f t="shared" si="268"/>
        <v>50</v>
      </c>
      <c r="P622" s="287">
        <f t="shared" si="275"/>
        <v>0</v>
      </c>
      <c r="Q622" s="308">
        <v>50</v>
      </c>
    </row>
    <row r="623" spans="1:17" ht="38.25" hidden="1">
      <c r="A623" s="55" t="s">
        <v>526</v>
      </c>
      <c r="B623" s="21" t="s">
        <v>30</v>
      </c>
      <c r="C623" s="21" t="s">
        <v>60</v>
      </c>
      <c r="D623" s="21" t="s">
        <v>60</v>
      </c>
      <c r="E623" s="21" t="s">
        <v>527</v>
      </c>
      <c r="F623" s="21"/>
      <c r="G623" s="22">
        <f>G624</f>
        <v>100</v>
      </c>
      <c r="H623" s="22">
        <f>H624</f>
        <v>0</v>
      </c>
      <c r="I623" s="22">
        <f>I624</f>
        <v>0</v>
      </c>
      <c r="J623" s="22">
        <f>J624</f>
        <v>0</v>
      </c>
      <c r="K623" s="22">
        <f t="shared" ref="K623:Q623" si="296">K624</f>
        <v>0</v>
      </c>
      <c r="L623" s="22">
        <f t="shared" si="296"/>
        <v>0</v>
      </c>
      <c r="M623" s="22">
        <f t="shared" si="296"/>
        <v>0</v>
      </c>
      <c r="N623" s="309">
        <f t="shared" si="296"/>
        <v>0</v>
      </c>
      <c r="O623" s="310">
        <f t="shared" si="296"/>
        <v>100</v>
      </c>
      <c r="P623" s="142">
        <f t="shared" si="296"/>
        <v>0</v>
      </c>
      <c r="Q623" s="142">
        <f t="shared" si="296"/>
        <v>100</v>
      </c>
    </row>
    <row r="624" spans="1:17" s="23" customFormat="1" hidden="1">
      <c r="A624" s="106" t="s">
        <v>46</v>
      </c>
      <c r="B624" s="27" t="s">
        <v>30</v>
      </c>
      <c r="C624" s="27" t="s">
        <v>60</v>
      </c>
      <c r="D624" s="27" t="s">
        <v>60</v>
      </c>
      <c r="E624" s="27" t="s">
        <v>527</v>
      </c>
      <c r="F624" s="27" t="s">
        <v>47</v>
      </c>
      <c r="G624" s="28">
        <v>100</v>
      </c>
      <c r="H624" s="29"/>
      <c r="I624" s="30"/>
      <c r="J624" s="30"/>
      <c r="K624" s="30"/>
      <c r="L624" s="30"/>
      <c r="M624" s="30"/>
      <c r="N624" s="126"/>
      <c r="O624" s="311">
        <f t="shared" ref="O624:O686" si="297">I624+H624+G624+J624+K624+L624+M624+N624</f>
        <v>100</v>
      </c>
      <c r="P624" s="287">
        <f t="shared" si="275"/>
        <v>0</v>
      </c>
      <c r="Q624" s="308">
        <v>100</v>
      </c>
    </row>
    <row r="625" spans="1:17" ht="38.25" hidden="1">
      <c r="A625" s="55" t="s">
        <v>528</v>
      </c>
      <c r="B625" s="21" t="s">
        <v>30</v>
      </c>
      <c r="C625" s="21" t="s">
        <v>60</v>
      </c>
      <c r="D625" s="21" t="s">
        <v>60</v>
      </c>
      <c r="E625" s="21" t="s">
        <v>529</v>
      </c>
      <c r="F625" s="21"/>
      <c r="G625" s="22">
        <f>G626</f>
        <v>64</v>
      </c>
      <c r="H625" s="22">
        <f>H626</f>
        <v>0</v>
      </c>
      <c r="I625" s="22">
        <f>I626</f>
        <v>0</v>
      </c>
      <c r="J625" s="22">
        <f>J626</f>
        <v>0</v>
      </c>
      <c r="K625" s="22">
        <f t="shared" ref="K625:Q625" si="298">K626</f>
        <v>0</v>
      </c>
      <c r="L625" s="22">
        <f t="shared" si="298"/>
        <v>0</v>
      </c>
      <c r="M625" s="22">
        <f t="shared" si="298"/>
        <v>0</v>
      </c>
      <c r="N625" s="309">
        <f t="shared" si="298"/>
        <v>0</v>
      </c>
      <c r="O625" s="310">
        <f t="shared" si="298"/>
        <v>64</v>
      </c>
      <c r="P625" s="142">
        <f t="shared" si="298"/>
        <v>0</v>
      </c>
      <c r="Q625" s="142">
        <f t="shared" si="298"/>
        <v>64</v>
      </c>
    </row>
    <row r="626" spans="1:17" s="23" customFormat="1" hidden="1">
      <c r="A626" s="106" t="s">
        <v>46</v>
      </c>
      <c r="B626" s="27" t="s">
        <v>30</v>
      </c>
      <c r="C626" s="27" t="s">
        <v>60</v>
      </c>
      <c r="D626" s="27" t="s">
        <v>60</v>
      </c>
      <c r="E626" s="27" t="s">
        <v>529</v>
      </c>
      <c r="F626" s="27" t="s">
        <v>47</v>
      </c>
      <c r="G626" s="28">
        <v>64</v>
      </c>
      <c r="H626" s="29"/>
      <c r="I626" s="30"/>
      <c r="J626" s="30"/>
      <c r="K626" s="30"/>
      <c r="L626" s="30"/>
      <c r="M626" s="30"/>
      <c r="N626" s="126"/>
      <c r="O626" s="311">
        <f t="shared" si="297"/>
        <v>64</v>
      </c>
      <c r="P626" s="287">
        <f t="shared" si="275"/>
        <v>0</v>
      </c>
      <c r="Q626" s="308">
        <v>64</v>
      </c>
    </row>
    <row r="627" spans="1:17" ht="25.5" hidden="1" customHeight="1">
      <c r="A627" s="105" t="s">
        <v>530</v>
      </c>
      <c r="B627" s="21" t="s">
        <v>30</v>
      </c>
      <c r="C627" s="21" t="s">
        <v>60</v>
      </c>
      <c r="D627" s="21" t="s">
        <v>60</v>
      </c>
      <c r="E627" s="21" t="s">
        <v>531</v>
      </c>
      <c r="F627" s="21"/>
      <c r="G627" s="22">
        <f>G628</f>
        <v>170</v>
      </c>
      <c r="H627" s="22">
        <f>H628</f>
        <v>0</v>
      </c>
      <c r="I627" s="22">
        <f>I628</f>
        <v>0</v>
      </c>
      <c r="J627" s="22">
        <f>J628</f>
        <v>0</v>
      </c>
      <c r="K627" s="22">
        <f t="shared" ref="K627:Q627" si="299">K628</f>
        <v>0</v>
      </c>
      <c r="L627" s="22">
        <f t="shared" si="299"/>
        <v>100</v>
      </c>
      <c r="M627" s="22">
        <f t="shared" si="299"/>
        <v>0</v>
      </c>
      <c r="N627" s="309">
        <f t="shared" si="299"/>
        <v>0</v>
      </c>
      <c r="O627" s="310">
        <f t="shared" si="299"/>
        <v>270</v>
      </c>
      <c r="P627" s="142">
        <f t="shared" si="299"/>
        <v>0</v>
      </c>
      <c r="Q627" s="142">
        <f t="shared" si="299"/>
        <v>270</v>
      </c>
    </row>
    <row r="628" spans="1:17" s="23" customFormat="1" ht="40.5" hidden="1" customHeight="1">
      <c r="A628" s="106" t="s">
        <v>46</v>
      </c>
      <c r="B628" s="27" t="s">
        <v>30</v>
      </c>
      <c r="C628" s="27" t="s">
        <v>60</v>
      </c>
      <c r="D628" s="27" t="s">
        <v>60</v>
      </c>
      <c r="E628" s="27" t="s">
        <v>531</v>
      </c>
      <c r="F628" s="27" t="s">
        <v>47</v>
      </c>
      <c r="G628" s="28">
        <v>170</v>
      </c>
      <c r="H628" s="29"/>
      <c r="I628" s="30"/>
      <c r="J628" s="30"/>
      <c r="K628" s="30"/>
      <c r="L628" s="30">
        <v>100</v>
      </c>
      <c r="M628" s="30"/>
      <c r="N628" s="126"/>
      <c r="O628" s="311">
        <f t="shared" si="297"/>
        <v>270</v>
      </c>
      <c r="P628" s="287">
        <f t="shared" si="275"/>
        <v>0</v>
      </c>
      <c r="Q628" s="308">
        <v>270</v>
      </c>
    </row>
    <row r="629" spans="1:17" ht="38.25" hidden="1">
      <c r="A629" s="105" t="s">
        <v>532</v>
      </c>
      <c r="B629" s="21" t="s">
        <v>30</v>
      </c>
      <c r="C629" s="21" t="s">
        <v>60</v>
      </c>
      <c r="D629" s="21" t="s">
        <v>60</v>
      </c>
      <c r="E629" s="21" t="s">
        <v>533</v>
      </c>
      <c r="F629" s="21"/>
      <c r="G629" s="22">
        <f>G630</f>
        <v>100</v>
      </c>
      <c r="H629" s="22">
        <f>H630</f>
        <v>0</v>
      </c>
      <c r="I629" s="22">
        <f>I630</f>
        <v>0</v>
      </c>
      <c r="J629" s="22">
        <f>J630</f>
        <v>0</v>
      </c>
      <c r="K629" s="22">
        <f t="shared" ref="K629:Q629" si="300">K630</f>
        <v>0</v>
      </c>
      <c r="L629" s="22">
        <f t="shared" si="300"/>
        <v>-22</v>
      </c>
      <c r="M629" s="22">
        <f t="shared" si="300"/>
        <v>0</v>
      </c>
      <c r="N629" s="309">
        <f t="shared" si="300"/>
        <v>0</v>
      </c>
      <c r="O629" s="310">
        <f t="shared" si="300"/>
        <v>78</v>
      </c>
      <c r="P629" s="142">
        <f t="shared" si="300"/>
        <v>0</v>
      </c>
      <c r="Q629" s="142">
        <f t="shared" si="300"/>
        <v>78</v>
      </c>
    </row>
    <row r="630" spans="1:17" s="23" customFormat="1" ht="37.5" hidden="1" customHeight="1">
      <c r="A630" s="106" t="s">
        <v>46</v>
      </c>
      <c r="B630" s="27" t="s">
        <v>30</v>
      </c>
      <c r="C630" s="27" t="s">
        <v>60</v>
      </c>
      <c r="D630" s="27" t="s">
        <v>60</v>
      </c>
      <c r="E630" s="27" t="s">
        <v>533</v>
      </c>
      <c r="F630" s="27" t="s">
        <v>47</v>
      </c>
      <c r="G630" s="28">
        <v>100</v>
      </c>
      <c r="H630" s="29"/>
      <c r="I630" s="30"/>
      <c r="J630" s="30"/>
      <c r="K630" s="30"/>
      <c r="L630" s="30">
        <v>-22</v>
      </c>
      <c r="M630" s="30"/>
      <c r="N630" s="126"/>
      <c r="O630" s="311">
        <f t="shared" si="297"/>
        <v>78</v>
      </c>
      <c r="P630" s="287">
        <f t="shared" si="275"/>
        <v>0</v>
      </c>
      <c r="Q630" s="308">
        <v>78</v>
      </c>
    </row>
    <row r="631" spans="1:17" ht="38.25" hidden="1">
      <c r="A631" s="105" t="s">
        <v>534</v>
      </c>
      <c r="B631" s="21" t="s">
        <v>30</v>
      </c>
      <c r="C631" s="21" t="s">
        <v>60</v>
      </c>
      <c r="D631" s="21" t="s">
        <v>60</v>
      </c>
      <c r="E631" s="21" t="s">
        <v>535</v>
      </c>
      <c r="F631" s="21"/>
      <c r="G631" s="22">
        <f>G632</f>
        <v>30</v>
      </c>
      <c r="H631" s="22">
        <f>H632</f>
        <v>0</v>
      </c>
      <c r="I631" s="22">
        <f>I632</f>
        <v>0</v>
      </c>
      <c r="J631" s="22">
        <f>J632</f>
        <v>0</v>
      </c>
      <c r="K631" s="22">
        <f t="shared" ref="K631:Q631" si="301">K632</f>
        <v>0</v>
      </c>
      <c r="L631" s="22">
        <f t="shared" si="301"/>
        <v>-13</v>
      </c>
      <c r="M631" s="22">
        <f t="shared" si="301"/>
        <v>0</v>
      </c>
      <c r="N631" s="309">
        <f t="shared" si="301"/>
        <v>0</v>
      </c>
      <c r="O631" s="310">
        <f t="shared" si="301"/>
        <v>17</v>
      </c>
      <c r="P631" s="142">
        <f t="shared" si="301"/>
        <v>0</v>
      </c>
      <c r="Q631" s="142">
        <f t="shared" si="301"/>
        <v>17</v>
      </c>
    </row>
    <row r="632" spans="1:17" s="23" customFormat="1" ht="27" hidden="1" customHeight="1">
      <c r="A632" s="106" t="s">
        <v>46</v>
      </c>
      <c r="B632" s="27" t="s">
        <v>30</v>
      </c>
      <c r="C632" s="27" t="s">
        <v>60</v>
      </c>
      <c r="D632" s="27" t="s">
        <v>60</v>
      </c>
      <c r="E632" s="27" t="s">
        <v>535</v>
      </c>
      <c r="F632" s="27" t="s">
        <v>47</v>
      </c>
      <c r="G632" s="28">
        <v>30</v>
      </c>
      <c r="H632" s="29"/>
      <c r="I632" s="30"/>
      <c r="J632" s="30"/>
      <c r="K632" s="30"/>
      <c r="L632" s="30">
        <v>-13</v>
      </c>
      <c r="M632" s="30"/>
      <c r="N632" s="126"/>
      <c r="O632" s="311">
        <f t="shared" si="297"/>
        <v>17</v>
      </c>
      <c r="P632" s="287">
        <f t="shared" si="275"/>
        <v>0</v>
      </c>
      <c r="Q632" s="308">
        <v>17</v>
      </c>
    </row>
    <row r="633" spans="1:17" ht="25.5" hidden="1">
      <c r="A633" s="105" t="s">
        <v>536</v>
      </c>
      <c r="B633" s="21" t="s">
        <v>30</v>
      </c>
      <c r="C633" s="21" t="s">
        <v>60</v>
      </c>
      <c r="D633" s="21" t="s">
        <v>60</v>
      </c>
      <c r="E633" s="21" t="s">
        <v>537</v>
      </c>
      <c r="F633" s="21"/>
      <c r="G633" s="22">
        <f>G634</f>
        <v>15</v>
      </c>
      <c r="H633" s="22">
        <f>H634</f>
        <v>0</v>
      </c>
      <c r="I633" s="22">
        <f>I634</f>
        <v>0</v>
      </c>
      <c r="J633" s="22">
        <f>J634</f>
        <v>0</v>
      </c>
      <c r="K633" s="22">
        <f t="shared" ref="K633:Q633" si="302">K634</f>
        <v>0</v>
      </c>
      <c r="L633" s="22">
        <f t="shared" si="302"/>
        <v>0</v>
      </c>
      <c r="M633" s="22">
        <f t="shared" si="302"/>
        <v>0</v>
      </c>
      <c r="N633" s="309">
        <f t="shared" si="302"/>
        <v>0</v>
      </c>
      <c r="O633" s="310">
        <f t="shared" si="302"/>
        <v>15</v>
      </c>
      <c r="P633" s="142">
        <f t="shared" si="302"/>
        <v>0</v>
      </c>
      <c r="Q633" s="142">
        <f t="shared" si="302"/>
        <v>15</v>
      </c>
    </row>
    <row r="634" spans="1:17" s="23" customFormat="1" ht="30" hidden="1" customHeight="1">
      <c r="A634" s="106" t="s">
        <v>46</v>
      </c>
      <c r="B634" s="27" t="s">
        <v>30</v>
      </c>
      <c r="C634" s="27" t="s">
        <v>60</v>
      </c>
      <c r="D634" s="27" t="s">
        <v>60</v>
      </c>
      <c r="E634" s="27" t="s">
        <v>537</v>
      </c>
      <c r="F634" s="27" t="s">
        <v>47</v>
      </c>
      <c r="G634" s="28">
        <v>15</v>
      </c>
      <c r="H634" s="29"/>
      <c r="I634" s="30"/>
      <c r="J634" s="30"/>
      <c r="K634" s="30"/>
      <c r="L634" s="30"/>
      <c r="M634" s="30"/>
      <c r="N634" s="126"/>
      <c r="O634" s="311">
        <f t="shared" si="297"/>
        <v>15</v>
      </c>
      <c r="P634" s="287">
        <f t="shared" si="275"/>
        <v>0</v>
      </c>
      <c r="Q634" s="308">
        <v>15</v>
      </c>
    </row>
    <row r="635" spans="1:17" ht="25.5" hidden="1">
      <c r="A635" s="105" t="s">
        <v>538</v>
      </c>
      <c r="B635" s="21" t="s">
        <v>30</v>
      </c>
      <c r="C635" s="21" t="s">
        <v>60</v>
      </c>
      <c r="D635" s="21" t="s">
        <v>60</v>
      </c>
      <c r="E635" s="21" t="s">
        <v>539</v>
      </c>
      <c r="F635" s="21"/>
      <c r="G635" s="22">
        <f>G636</f>
        <v>10</v>
      </c>
      <c r="H635" s="22">
        <f>H636</f>
        <v>0</v>
      </c>
      <c r="I635" s="22">
        <f>I636</f>
        <v>0</v>
      </c>
      <c r="J635" s="22">
        <f>J636</f>
        <v>0</v>
      </c>
      <c r="K635" s="22">
        <f t="shared" ref="K635:Q635" si="303">K636</f>
        <v>0</v>
      </c>
      <c r="L635" s="22">
        <f t="shared" si="303"/>
        <v>0</v>
      </c>
      <c r="M635" s="22">
        <f t="shared" si="303"/>
        <v>0</v>
      </c>
      <c r="N635" s="309">
        <f t="shared" si="303"/>
        <v>0</v>
      </c>
      <c r="O635" s="310">
        <f t="shared" si="303"/>
        <v>10</v>
      </c>
      <c r="P635" s="142">
        <f t="shared" si="303"/>
        <v>0</v>
      </c>
      <c r="Q635" s="142">
        <f t="shared" si="303"/>
        <v>10</v>
      </c>
    </row>
    <row r="636" spans="1:17" s="23" customFormat="1" ht="27" hidden="1" customHeight="1">
      <c r="A636" s="106" t="s">
        <v>46</v>
      </c>
      <c r="B636" s="27" t="s">
        <v>30</v>
      </c>
      <c r="C636" s="27" t="s">
        <v>60</v>
      </c>
      <c r="D636" s="27" t="s">
        <v>60</v>
      </c>
      <c r="E636" s="27" t="s">
        <v>539</v>
      </c>
      <c r="F636" s="27" t="s">
        <v>47</v>
      </c>
      <c r="G636" s="28">
        <v>10</v>
      </c>
      <c r="H636" s="29"/>
      <c r="I636" s="30"/>
      <c r="J636" s="30"/>
      <c r="K636" s="30"/>
      <c r="L636" s="30"/>
      <c r="M636" s="30"/>
      <c r="N636" s="126"/>
      <c r="O636" s="311">
        <f t="shared" si="297"/>
        <v>10</v>
      </c>
      <c r="P636" s="287">
        <f t="shared" si="275"/>
        <v>0</v>
      </c>
      <c r="Q636" s="308">
        <v>10</v>
      </c>
    </row>
    <row r="637" spans="1:17" ht="25.5" hidden="1">
      <c r="A637" s="105" t="s">
        <v>540</v>
      </c>
      <c r="B637" s="21" t="s">
        <v>30</v>
      </c>
      <c r="C637" s="21" t="s">
        <v>60</v>
      </c>
      <c r="D637" s="21" t="s">
        <v>60</v>
      </c>
      <c r="E637" s="21" t="s">
        <v>541</v>
      </c>
      <c r="F637" s="21"/>
      <c r="G637" s="22">
        <f>G638</f>
        <v>10</v>
      </c>
      <c r="H637" s="22">
        <f>H638</f>
        <v>0</v>
      </c>
      <c r="I637" s="22">
        <f>I638</f>
        <v>0</v>
      </c>
      <c r="J637" s="22">
        <f>J638</f>
        <v>0</v>
      </c>
      <c r="K637" s="22">
        <f t="shared" ref="K637:Q637" si="304">K638</f>
        <v>0</v>
      </c>
      <c r="L637" s="22">
        <f t="shared" si="304"/>
        <v>-10</v>
      </c>
      <c r="M637" s="22">
        <f t="shared" si="304"/>
        <v>0</v>
      </c>
      <c r="N637" s="309">
        <f t="shared" si="304"/>
        <v>0</v>
      </c>
      <c r="O637" s="310">
        <f t="shared" si="304"/>
        <v>0</v>
      </c>
      <c r="P637" s="142">
        <f t="shared" si="304"/>
        <v>0</v>
      </c>
      <c r="Q637" s="142">
        <f t="shared" si="304"/>
        <v>0</v>
      </c>
    </row>
    <row r="638" spans="1:17" s="23" customFormat="1" ht="27" hidden="1" customHeight="1">
      <c r="A638" s="106" t="s">
        <v>46</v>
      </c>
      <c r="B638" s="27" t="s">
        <v>30</v>
      </c>
      <c r="C638" s="27" t="s">
        <v>60</v>
      </c>
      <c r="D638" s="27" t="s">
        <v>60</v>
      </c>
      <c r="E638" s="27" t="s">
        <v>541</v>
      </c>
      <c r="F638" s="27" t="s">
        <v>47</v>
      </c>
      <c r="G638" s="28">
        <v>10</v>
      </c>
      <c r="H638" s="29"/>
      <c r="I638" s="30"/>
      <c r="J638" s="30"/>
      <c r="K638" s="30"/>
      <c r="L638" s="30">
        <v>-10</v>
      </c>
      <c r="M638" s="30"/>
      <c r="N638" s="126"/>
      <c r="O638" s="311">
        <f t="shared" si="297"/>
        <v>0</v>
      </c>
      <c r="P638" s="287">
        <f t="shared" si="275"/>
        <v>0</v>
      </c>
      <c r="Q638" s="308">
        <v>0</v>
      </c>
    </row>
    <row r="639" spans="1:17" ht="25.5" hidden="1">
      <c r="A639" s="105" t="s">
        <v>542</v>
      </c>
      <c r="B639" s="21" t="s">
        <v>30</v>
      </c>
      <c r="C639" s="21" t="s">
        <v>60</v>
      </c>
      <c r="D639" s="21" t="s">
        <v>60</v>
      </c>
      <c r="E639" s="21" t="s">
        <v>543</v>
      </c>
      <c r="F639" s="21"/>
      <c r="G639" s="22">
        <f>G640</f>
        <v>90</v>
      </c>
      <c r="H639" s="22">
        <f>H640</f>
        <v>0</v>
      </c>
      <c r="I639" s="22">
        <f>I640</f>
        <v>0</v>
      </c>
      <c r="J639" s="22">
        <f>J640</f>
        <v>0</v>
      </c>
      <c r="K639" s="22">
        <f t="shared" ref="K639:Q639" si="305">K640</f>
        <v>0</v>
      </c>
      <c r="L639" s="22">
        <f t="shared" si="305"/>
        <v>0</v>
      </c>
      <c r="M639" s="22">
        <f t="shared" si="305"/>
        <v>0</v>
      </c>
      <c r="N639" s="309">
        <f t="shared" si="305"/>
        <v>0</v>
      </c>
      <c r="O639" s="310">
        <f t="shared" si="305"/>
        <v>90</v>
      </c>
      <c r="P639" s="142">
        <f t="shared" si="305"/>
        <v>0</v>
      </c>
      <c r="Q639" s="142">
        <f t="shared" si="305"/>
        <v>90</v>
      </c>
    </row>
    <row r="640" spans="1:17" s="23" customFormat="1" ht="23.25" hidden="1" customHeight="1">
      <c r="A640" s="106" t="s">
        <v>46</v>
      </c>
      <c r="B640" s="27" t="s">
        <v>30</v>
      </c>
      <c r="C640" s="27" t="s">
        <v>60</v>
      </c>
      <c r="D640" s="27" t="s">
        <v>60</v>
      </c>
      <c r="E640" s="27" t="s">
        <v>543</v>
      </c>
      <c r="F640" s="27" t="s">
        <v>47</v>
      </c>
      <c r="G640" s="28">
        <v>90</v>
      </c>
      <c r="H640" s="29"/>
      <c r="I640" s="30"/>
      <c r="J640" s="30"/>
      <c r="K640" s="30"/>
      <c r="L640" s="30"/>
      <c r="M640" s="30"/>
      <c r="N640" s="126"/>
      <c r="O640" s="311">
        <f t="shared" si="297"/>
        <v>90</v>
      </c>
      <c r="P640" s="287">
        <f t="shared" si="275"/>
        <v>0</v>
      </c>
      <c r="Q640" s="308">
        <v>90</v>
      </c>
    </row>
    <row r="641" spans="1:17" ht="25.5" hidden="1">
      <c r="A641" s="105" t="s">
        <v>544</v>
      </c>
      <c r="B641" s="21" t="s">
        <v>30</v>
      </c>
      <c r="C641" s="21" t="s">
        <v>60</v>
      </c>
      <c r="D641" s="21" t="s">
        <v>60</v>
      </c>
      <c r="E641" s="21" t="s">
        <v>545</v>
      </c>
      <c r="F641" s="21"/>
      <c r="G641" s="22">
        <f>G642</f>
        <v>20</v>
      </c>
      <c r="H641" s="22">
        <f>H642</f>
        <v>0</v>
      </c>
      <c r="I641" s="22">
        <f>I642</f>
        <v>0</v>
      </c>
      <c r="J641" s="22">
        <f>J642</f>
        <v>0</v>
      </c>
      <c r="K641" s="22">
        <f t="shared" ref="K641:Q641" si="306">K642</f>
        <v>0</v>
      </c>
      <c r="L641" s="22">
        <f t="shared" si="306"/>
        <v>0</v>
      </c>
      <c r="M641" s="22">
        <f t="shared" si="306"/>
        <v>0</v>
      </c>
      <c r="N641" s="309">
        <f t="shared" si="306"/>
        <v>0</v>
      </c>
      <c r="O641" s="310">
        <f t="shared" si="306"/>
        <v>20</v>
      </c>
      <c r="P641" s="142">
        <f t="shared" si="306"/>
        <v>0</v>
      </c>
      <c r="Q641" s="142">
        <f t="shared" si="306"/>
        <v>20</v>
      </c>
    </row>
    <row r="642" spans="1:17" s="23" customFormat="1" ht="37.5" hidden="1" customHeight="1">
      <c r="A642" s="106" t="s">
        <v>46</v>
      </c>
      <c r="B642" s="27" t="s">
        <v>30</v>
      </c>
      <c r="C642" s="27" t="s">
        <v>60</v>
      </c>
      <c r="D642" s="27" t="s">
        <v>60</v>
      </c>
      <c r="E642" s="27" t="s">
        <v>545</v>
      </c>
      <c r="F642" s="27" t="s">
        <v>47</v>
      </c>
      <c r="G642" s="28">
        <v>20</v>
      </c>
      <c r="H642" s="29"/>
      <c r="I642" s="30"/>
      <c r="J642" s="30"/>
      <c r="K642" s="30"/>
      <c r="L642" s="30"/>
      <c r="M642" s="30"/>
      <c r="N642" s="126"/>
      <c r="O642" s="311">
        <f t="shared" si="297"/>
        <v>20</v>
      </c>
      <c r="P642" s="287">
        <f t="shared" ref="P642:P705" si="307">Q642-O642</f>
        <v>0</v>
      </c>
      <c r="Q642" s="308">
        <v>20</v>
      </c>
    </row>
    <row r="643" spans="1:17" ht="38.25" hidden="1">
      <c r="A643" s="105" t="s">
        <v>546</v>
      </c>
      <c r="B643" s="21" t="s">
        <v>30</v>
      </c>
      <c r="C643" s="21" t="s">
        <v>60</v>
      </c>
      <c r="D643" s="21" t="s">
        <v>60</v>
      </c>
      <c r="E643" s="21" t="s">
        <v>547</v>
      </c>
      <c r="F643" s="21"/>
      <c r="G643" s="22">
        <f>G644</f>
        <v>15</v>
      </c>
      <c r="H643" s="22">
        <f>H644</f>
        <v>0</v>
      </c>
      <c r="I643" s="22">
        <f>I644</f>
        <v>0</v>
      </c>
      <c r="J643" s="22">
        <f>J644</f>
        <v>0</v>
      </c>
      <c r="K643" s="22">
        <f t="shared" ref="K643:Q643" si="308">K644</f>
        <v>0</v>
      </c>
      <c r="L643" s="22">
        <f t="shared" si="308"/>
        <v>-15</v>
      </c>
      <c r="M643" s="22">
        <f t="shared" si="308"/>
        <v>0</v>
      </c>
      <c r="N643" s="309">
        <f t="shared" si="308"/>
        <v>0</v>
      </c>
      <c r="O643" s="310">
        <f t="shared" si="308"/>
        <v>0</v>
      </c>
      <c r="P643" s="142">
        <f t="shared" si="308"/>
        <v>0</v>
      </c>
      <c r="Q643" s="142">
        <f t="shared" si="308"/>
        <v>0</v>
      </c>
    </row>
    <row r="644" spans="1:17" s="23" customFormat="1" ht="30" hidden="1" customHeight="1">
      <c r="A644" s="106" t="s">
        <v>46</v>
      </c>
      <c r="B644" s="27" t="s">
        <v>30</v>
      </c>
      <c r="C644" s="27" t="s">
        <v>60</v>
      </c>
      <c r="D644" s="27" t="s">
        <v>60</v>
      </c>
      <c r="E644" s="27" t="s">
        <v>547</v>
      </c>
      <c r="F644" s="27" t="s">
        <v>47</v>
      </c>
      <c r="G644" s="28">
        <v>15</v>
      </c>
      <c r="H644" s="29"/>
      <c r="I644" s="30"/>
      <c r="J644" s="30"/>
      <c r="K644" s="30"/>
      <c r="L644" s="30">
        <v>-15</v>
      </c>
      <c r="M644" s="30"/>
      <c r="N644" s="126"/>
      <c r="O644" s="311">
        <f t="shared" si="297"/>
        <v>0</v>
      </c>
      <c r="P644" s="287">
        <f t="shared" si="307"/>
        <v>0</v>
      </c>
      <c r="Q644" s="308">
        <v>0</v>
      </c>
    </row>
    <row r="645" spans="1:17" ht="25.5" hidden="1">
      <c r="A645" s="105" t="s">
        <v>548</v>
      </c>
      <c r="B645" s="21" t="s">
        <v>30</v>
      </c>
      <c r="C645" s="21" t="s">
        <v>60</v>
      </c>
      <c r="D645" s="21" t="s">
        <v>60</v>
      </c>
      <c r="E645" s="21" t="s">
        <v>549</v>
      </c>
      <c r="F645" s="21"/>
      <c r="G645" s="22">
        <f>G646</f>
        <v>30</v>
      </c>
      <c r="H645" s="22">
        <f>H646</f>
        <v>0</v>
      </c>
      <c r="I645" s="22">
        <f>I646</f>
        <v>0</v>
      </c>
      <c r="J645" s="22">
        <f>J646</f>
        <v>0</v>
      </c>
      <c r="K645" s="22">
        <f t="shared" ref="K645:Q645" si="309">K646</f>
        <v>0</v>
      </c>
      <c r="L645" s="22">
        <f t="shared" si="309"/>
        <v>0</v>
      </c>
      <c r="M645" s="22">
        <f t="shared" si="309"/>
        <v>0</v>
      </c>
      <c r="N645" s="309">
        <f t="shared" si="309"/>
        <v>0</v>
      </c>
      <c r="O645" s="310">
        <f t="shared" si="309"/>
        <v>30</v>
      </c>
      <c r="P645" s="142">
        <f t="shared" si="309"/>
        <v>0</v>
      </c>
      <c r="Q645" s="142">
        <f t="shared" si="309"/>
        <v>30</v>
      </c>
    </row>
    <row r="646" spans="1:17" s="23" customFormat="1" ht="44.25" hidden="1" customHeight="1">
      <c r="A646" s="106" t="s">
        <v>46</v>
      </c>
      <c r="B646" s="27" t="s">
        <v>30</v>
      </c>
      <c r="C646" s="27" t="s">
        <v>60</v>
      </c>
      <c r="D646" s="27" t="s">
        <v>60</v>
      </c>
      <c r="E646" s="27" t="s">
        <v>549</v>
      </c>
      <c r="F646" s="27" t="s">
        <v>47</v>
      </c>
      <c r="G646" s="28">
        <v>30</v>
      </c>
      <c r="H646" s="29"/>
      <c r="I646" s="30"/>
      <c r="J646" s="30"/>
      <c r="K646" s="30"/>
      <c r="L646" s="30"/>
      <c r="M646" s="30"/>
      <c r="N646" s="126"/>
      <c r="O646" s="311">
        <f t="shared" si="297"/>
        <v>30</v>
      </c>
      <c r="P646" s="287">
        <f t="shared" si="307"/>
        <v>0</v>
      </c>
      <c r="Q646" s="308">
        <v>30</v>
      </c>
    </row>
    <row r="647" spans="1:17" ht="25.5" hidden="1">
      <c r="A647" s="105" t="s">
        <v>550</v>
      </c>
      <c r="B647" s="21" t="s">
        <v>30</v>
      </c>
      <c r="C647" s="21" t="s">
        <v>60</v>
      </c>
      <c r="D647" s="21" t="s">
        <v>60</v>
      </c>
      <c r="E647" s="21" t="s">
        <v>551</v>
      </c>
      <c r="F647" s="21"/>
      <c r="G647" s="22">
        <f>G648</f>
        <v>15</v>
      </c>
      <c r="H647" s="22">
        <f>H648</f>
        <v>0</v>
      </c>
      <c r="I647" s="22">
        <f>I648</f>
        <v>0</v>
      </c>
      <c r="J647" s="22">
        <f>J648</f>
        <v>0</v>
      </c>
      <c r="K647" s="22">
        <f t="shared" ref="K647:Q647" si="310">K648</f>
        <v>0</v>
      </c>
      <c r="L647" s="22">
        <f t="shared" si="310"/>
        <v>0</v>
      </c>
      <c r="M647" s="22">
        <f t="shared" si="310"/>
        <v>0</v>
      </c>
      <c r="N647" s="309">
        <f t="shared" si="310"/>
        <v>0</v>
      </c>
      <c r="O647" s="310">
        <f t="shared" si="310"/>
        <v>15</v>
      </c>
      <c r="P647" s="142">
        <f t="shared" si="310"/>
        <v>0</v>
      </c>
      <c r="Q647" s="142">
        <f t="shared" si="310"/>
        <v>15</v>
      </c>
    </row>
    <row r="648" spans="1:17" s="23" customFormat="1" ht="40.5" hidden="1" customHeight="1">
      <c r="A648" s="106" t="s">
        <v>46</v>
      </c>
      <c r="B648" s="27" t="s">
        <v>30</v>
      </c>
      <c r="C648" s="27" t="s">
        <v>60</v>
      </c>
      <c r="D648" s="27" t="s">
        <v>60</v>
      </c>
      <c r="E648" s="27" t="s">
        <v>551</v>
      </c>
      <c r="F648" s="27" t="s">
        <v>47</v>
      </c>
      <c r="G648" s="28">
        <v>15</v>
      </c>
      <c r="H648" s="29"/>
      <c r="I648" s="30"/>
      <c r="J648" s="30"/>
      <c r="K648" s="30"/>
      <c r="L648" s="30"/>
      <c r="M648" s="30"/>
      <c r="N648" s="126"/>
      <c r="O648" s="311">
        <f t="shared" si="297"/>
        <v>15</v>
      </c>
      <c r="P648" s="287">
        <f t="shared" si="307"/>
        <v>0</v>
      </c>
      <c r="Q648" s="308">
        <v>15</v>
      </c>
    </row>
    <row r="649" spans="1:17" ht="38.25" hidden="1">
      <c r="A649" s="105" t="s">
        <v>552</v>
      </c>
      <c r="B649" s="21" t="s">
        <v>30</v>
      </c>
      <c r="C649" s="21" t="s">
        <v>60</v>
      </c>
      <c r="D649" s="21" t="s">
        <v>60</v>
      </c>
      <c r="E649" s="21" t="s">
        <v>553</v>
      </c>
      <c r="F649" s="21"/>
      <c r="G649" s="22">
        <f>G650</f>
        <v>10</v>
      </c>
      <c r="H649" s="22">
        <f>H650</f>
        <v>0</v>
      </c>
      <c r="I649" s="22">
        <f>I650</f>
        <v>0</v>
      </c>
      <c r="J649" s="22">
        <f>J650</f>
        <v>0</v>
      </c>
      <c r="K649" s="22">
        <f t="shared" ref="K649:Q649" si="311">K650</f>
        <v>0</v>
      </c>
      <c r="L649" s="22">
        <f t="shared" si="311"/>
        <v>-10</v>
      </c>
      <c r="M649" s="22">
        <f t="shared" si="311"/>
        <v>0</v>
      </c>
      <c r="N649" s="309">
        <f t="shared" si="311"/>
        <v>0</v>
      </c>
      <c r="O649" s="310">
        <f t="shared" si="311"/>
        <v>0</v>
      </c>
      <c r="P649" s="142">
        <f t="shared" si="311"/>
        <v>0</v>
      </c>
      <c r="Q649" s="142">
        <f t="shared" si="311"/>
        <v>0</v>
      </c>
    </row>
    <row r="650" spans="1:17" s="23" customFormat="1" ht="27" hidden="1" customHeight="1">
      <c r="A650" s="106" t="s">
        <v>46</v>
      </c>
      <c r="B650" s="27" t="s">
        <v>30</v>
      </c>
      <c r="C650" s="27" t="s">
        <v>60</v>
      </c>
      <c r="D650" s="27" t="s">
        <v>60</v>
      </c>
      <c r="E650" s="27" t="s">
        <v>553</v>
      </c>
      <c r="F650" s="27" t="s">
        <v>47</v>
      </c>
      <c r="G650" s="28">
        <v>10</v>
      </c>
      <c r="H650" s="29"/>
      <c r="I650" s="30"/>
      <c r="J650" s="30"/>
      <c r="K650" s="30"/>
      <c r="L650" s="30">
        <v>-10</v>
      </c>
      <c r="M650" s="30"/>
      <c r="N650" s="126"/>
      <c r="O650" s="311">
        <f t="shared" si="297"/>
        <v>0</v>
      </c>
      <c r="P650" s="287">
        <f t="shared" si="307"/>
        <v>0</v>
      </c>
      <c r="Q650" s="308">
        <v>0</v>
      </c>
    </row>
    <row r="651" spans="1:17" ht="25.5" hidden="1">
      <c r="A651" s="105" t="s">
        <v>554</v>
      </c>
      <c r="B651" s="21" t="s">
        <v>30</v>
      </c>
      <c r="C651" s="21" t="s">
        <v>60</v>
      </c>
      <c r="D651" s="21" t="s">
        <v>60</v>
      </c>
      <c r="E651" s="21" t="s">
        <v>555</v>
      </c>
      <c r="F651" s="21"/>
      <c r="G651" s="22">
        <f>G652</f>
        <v>20</v>
      </c>
      <c r="H651" s="22">
        <f>H652</f>
        <v>0</v>
      </c>
      <c r="I651" s="22">
        <f>I652</f>
        <v>0</v>
      </c>
      <c r="J651" s="22">
        <f>J652</f>
        <v>0</v>
      </c>
      <c r="K651" s="22">
        <f>K652</f>
        <v>0</v>
      </c>
      <c r="L651" s="22">
        <f t="shared" ref="L651:Q651" si="312">L652</f>
        <v>-20</v>
      </c>
      <c r="M651" s="22">
        <f t="shared" si="312"/>
        <v>0</v>
      </c>
      <c r="N651" s="309">
        <f t="shared" si="312"/>
        <v>0</v>
      </c>
      <c r="O651" s="310">
        <f t="shared" si="312"/>
        <v>0</v>
      </c>
      <c r="P651" s="142">
        <f t="shared" si="312"/>
        <v>0</v>
      </c>
      <c r="Q651" s="142">
        <f t="shared" si="312"/>
        <v>0</v>
      </c>
    </row>
    <row r="652" spans="1:17" s="23" customFormat="1" ht="37.5" hidden="1" customHeight="1">
      <c r="A652" s="106" t="s">
        <v>46</v>
      </c>
      <c r="B652" s="27" t="s">
        <v>30</v>
      </c>
      <c r="C652" s="27" t="s">
        <v>60</v>
      </c>
      <c r="D652" s="27" t="s">
        <v>60</v>
      </c>
      <c r="E652" s="27" t="s">
        <v>555</v>
      </c>
      <c r="F652" s="27" t="s">
        <v>47</v>
      </c>
      <c r="G652" s="28">
        <v>20</v>
      </c>
      <c r="H652" s="29"/>
      <c r="I652" s="30"/>
      <c r="J652" s="30"/>
      <c r="K652" s="30"/>
      <c r="L652" s="30">
        <v>-20</v>
      </c>
      <c r="M652" s="30"/>
      <c r="N652" s="126"/>
      <c r="O652" s="311">
        <f t="shared" si="297"/>
        <v>0</v>
      </c>
      <c r="P652" s="287">
        <f t="shared" si="307"/>
        <v>0</v>
      </c>
      <c r="Q652" s="308">
        <v>0</v>
      </c>
    </row>
    <row r="653" spans="1:17" ht="38.25" hidden="1">
      <c r="A653" s="105" t="s">
        <v>556</v>
      </c>
      <c r="B653" s="21" t="s">
        <v>30</v>
      </c>
      <c r="C653" s="21" t="s">
        <v>60</v>
      </c>
      <c r="D653" s="21" t="s">
        <v>60</v>
      </c>
      <c r="E653" s="21" t="s">
        <v>557</v>
      </c>
      <c r="F653" s="21"/>
      <c r="G653" s="22">
        <f>G654</f>
        <v>5</v>
      </c>
      <c r="H653" s="22">
        <f>H654</f>
        <v>0</v>
      </c>
      <c r="I653" s="22">
        <f>I654</f>
        <v>0</v>
      </c>
      <c r="J653" s="22">
        <f>J654</f>
        <v>0</v>
      </c>
      <c r="K653" s="22">
        <f t="shared" ref="K653:Q653" si="313">K654</f>
        <v>0</v>
      </c>
      <c r="L653" s="22">
        <f t="shared" si="313"/>
        <v>-5</v>
      </c>
      <c r="M653" s="22">
        <f t="shared" si="313"/>
        <v>0</v>
      </c>
      <c r="N653" s="309">
        <f t="shared" si="313"/>
        <v>0</v>
      </c>
      <c r="O653" s="310">
        <f t="shared" si="313"/>
        <v>0</v>
      </c>
      <c r="P653" s="142">
        <f t="shared" si="313"/>
        <v>0</v>
      </c>
      <c r="Q653" s="142">
        <f t="shared" si="313"/>
        <v>0</v>
      </c>
    </row>
    <row r="654" spans="1:17" s="23" customFormat="1" ht="27" hidden="1" customHeight="1">
      <c r="A654" s="106" t="s">
        <v>46</v>
      </c>
      <c r="B654" s="27" t="s">
        <v>30</v>
      </c>
      <c r="C654" s="27" t="s">
        <v>60</v>
      </c>
      <c r="D654" s="27" t="s">
        <v>60</v>
      </c>
      <c r="E654" s="27" t="s">
        <v>557</v>
      </c>
      <c r="F654" s="27" t="s">
        <v>47</v>
      </c>
      <c r="G654" s="28">
        <v>5</v>
      </c>
      <c r="H654" s="29"/>
      <c r="I654" s="30"/>
      <c r="J654" s="30"/>
      <c r="K654" s="30"/>
      <c r="L654" s="30">
        <v>-5</v>
      </c>
      <c r="M654" s="30"/>
      <c r="N654" s="126"/>
      <c r="O654" s="311">
        <f t="shared" si="297"/>
        <v>0</v>
      </c>
      <c r="P654" s="287">
        <f t="shared" si="307"/>
        <v>0</v>
      </c>
      <c r="Q654" s="308">
        <v>0</v>
      </c>
    </row>
    <row r="655" spans="1:17" ht="25.5" hidden="1">
      <c r="A655" s="105" t="s">
        <v>558</v>
      </c>
      <c r="B655" s="21" t="s">
        <v>30</v>
      </c>
      <c r="C655" s="21" t="s">
        <v>60</v>
      </c>
      <c r="D655" s="21" t="s">
        <v>60</v>
      </c>
      <c r="E655" s="21" t="s">
        <v>559</v>
      </c>
      <c r="F655" s="21"/>
      <c r="G655" s="22">
        <f>G656</f>
        <v>30</v>
      </c>
      <c r="H655" s="22">
        <f>H656</f>
        <v>0</v>
      </c>
      <c r="I655" s="22">
        <f>I656</f>
        <v>0</v>
      </c>
      <c r="J655" s="22">
        <f>J656</f>
        <v>0</v>
      </c>
      <c r="K655" s="22">
        <f t="shared" ref="K655:Q655" si="314">K656</f>
        <v>0</v>
      </c>
      <c r="L655" s="22">
        <f t="shared" si="314"/>
        <v>0</v>
      </c>
      <c r="M655" s="22">
        <f t="shared" si="314"/>
        <v>0</v>
      </c>
      <c r="N655" s="309">
        <f t="shared" si="314"/>
        <v>0</v>
      </c>
      <c r="O655" s="310">
        <f t="shared" si="314"/>
        <v>30</v>
      </c>
      <c r="P655" s="142">
        <f t="shared" si="314"/>
        <v>0</v>
      </c>
      <c r="Q655" s="142">
        <f t="shared" si="314"/>
        <v>30</v>
      </c>
    </row>
    <row r="656" spans="1:17" s="23" customFormat="1" ht="28.5" hidden="1" customHeight="1">
      <c r="A656" s="106" t="s">
        <v>46</v>
      </c>
      <c r="B656" s="27" t="s">
        <v>30</v>
      </c>
      <c r="C656" s="27" t="s">
        <v>60</v>
      </c>
      <c r="D656" s="27" t="s">
        <v>60</v>
      </c>
      <c r="E656" s="27" t="s">
        <v>559</v>
      </c>
      <c r="F656" s="27" t="s">
        <v>47</v>
      </c>
      <c r="G656" s="28">
        <v>30</v>
      </c>
      <c r="H656" s="29"/>
      <c r="I656" s="30"/>
      <c r="J656" s="30"/>
      <c r="K656" s="30"/>
      <c r="L656" s="30"/>
      <c r="M656" s="30"/>
      <c r="N656" s="126"/>
      <c r="O656" s="311">
        <f t="shared" si="297"/>
        <v>30</v>
      </c>
      <c r="P656" s="287">
        <f t="shared" si="307"/>
        <v>0</v>
      </c>
      <c r="Q656" s="308">
        <v>30</v>
      </c>
    </row>
    <row r="657" spans="1:17" ht="25.5" hidden="1">
      <c r="A657" s="105" t="s">
        <v>560</v>
      </c>
      <c r="B657" s="21" t="s">
        <v>30</v>
      </c>
      <c r="C657" s="21" t="s">
        <v>60</v>
      </c>
      <c r="D657" s="21" t="s">
        <v>60</v>
      </c>
      <c r="E657" s="21" t="s">
        <v>561</v>
      </c>
      <c r="F657" s="21"/>
      <c r="G657" s="22">
        <f>G658</f>
        <v>30</v>
      </c>
      <c r="H657" s="22">
        <f>H658</f>
        <v>0</v>
      </c>
      <c r="I657" s="22">
        <f>I658</f>
        <v>0</v>
      </c>
      <c r="J657" s="22">
        <f>J658</f>
        <v>0</v>
      </c>
      <c r="K657" s="22">
        <f t="shared" ref="K657:Q657" si="315">K658</f>
        <v>0</v>
      </c>
      <c r="L657" s="22">
        <f t="shared" si="315"/>
        <v>0</v>
      </c>
      <c r="M657" s="22">
        <f t="shared" si="315"/>
        <v>0</v>
      </c>
      <c r="N657" s="309">
        <f t="shared" si="315"/>
        <v>0</v>
      </c>
      <c r="O657" s="310">
        <f t="shared" si="315"/>
        <v>30</v>
      </c>
      <c r="P657" s="142">
        <f t="shared" si="315"/>
        <v>0</v>
      </c>
      <c r="Q657" s="142">
        <f t="shared" si="315"/>
        <v>30</v>
      </c>
    </row>
    <row r="658" spans="1:17" s="23" customFormat="1" ht="26.25" hidden="1" customHeight="1">
      <c r="A658" s="106" t="s">
        <v>46</v>
      </c>
      <c r="B658" s="27" t="s">
        <v>30</v>
      </c>
      <c r="C658" s="27" t="s">
        <v>60</v>
      </c>
      <c r="D658" s="27" t="s">
        <v>60</v>
      </c>
      <c r="E658" s="27" t="s">
        <v>561</v>
      </c>
      <c r="F658" s="27" t="s">
        <v>47</v>
      </c>
      <c r="G658" s="28">
        <v>30</v>
      </c>
      <c r="H658" s="29"/>
      <c r="I658" s="30"/>
      <c r="J658" s="30"/>
      <c r="K658" s="30"/>
      <c r="L658" s="30"/>
      <c r="M658" s="30"/>
      <c r="N658" s="126"/>
      <c r="O658" s="311">
        <f t="shared" si="297"/>
        <v>30</v>
      </c>
      <c r="P658" s="287">
        <f t="shared" si="307"/>
        <v>0</v>
      </c>
      <c r="Q658" s="308">
        <v>30</v>
      </c>
    </row>
    <row r="659" spans="1:17" ht="25.5" hidden="1">
      <c r="A659" s="105" t="s">
        <v>562</v>
      </c>
      <c r="B659" s="21" t="s">
        <v>30</v>
      </c>
      <c r="C659" s="21" t="s">
        <v>60</v>
      </c>
      <c r="D659" s="21" t="s">
        <v>60</v>
      </c>
      <c r="E659" s="21" t="s">
        <v>563</v>
      </c>
      <c r="F659" s="21"/>
      <c r="G659" s="22">
        <f>G660</f>
        <v>15</v>
      </c>
      <c r="H659" s="22">
        <f>H660</f>
        <v>0</v>
      </c>
      <c r="I659" s="22">
        <f>I660</f>
        <v>0</v>
      </c>
      <c r="J659" s="22">
        <f>J660</f>
        <v>0</v>
      </c>
      <c r="K659" s="22">
        <f t="shared" ref="K659:Q659" si="316">K660</f>
        <v>0</v>
      </c>
      <c r="L659" s="22">
        <f t="shared" si="316"/>
        <v>0</v>
      </c>
      <c r="M659" s="22">
        <f t="shared" si="316"/>
        <v>0</v>
      </c>
      <c r="N659" s="309">
        <f t="shared" si="316"/>
        <v>0</v>
      </c>
      <c r="O659" s="310">
        <f t="shared" si="316"/>
        <v>15</v>
      </c>
      <c r="P659" s="142">
        <f t="shared" si="316"/>
        <v>0</v>
      </c>
      <c r="Q659" s="142">
        <f t="shared" si="316"/>
        <v>15</v>
      </c>
    </row>
    <row r="660" spans="1:17" s="23" customFormat="1" ht="50.25" hidden="1" customHeight="1">
      <c r="A660" s="106" t="s">
        <v>46</v>
      </c>
      <c r="B660" s="27" t="s">
        <v>30</v>
      </c>
      <c r="C660" s="27" t="s">
        <v>60</v>
      </c>
      <c r="D660" s="27" t="s">
        <v>60</v>
      </c>
      <c r="E660" s="27" t="s">
        <v>563</v>
      </c>
      <c r="F660" s="27" t="s">
        <v>47</v>
      </c>
      <c r="G660" s="28">
        <v>15</v>
      </c>
      <c r="H660" s="29"/>
      <c r="I660" s="30"/>
      <c r="J660" s="30"/>
      <c r="K660" s="30"/>
      <c r="L660" s="30"/>
      <c r="M660" s="30"/>
      <c r="N660" s="126"/>
      <c r="O660" s="311">
        <f t="shared" si="297"/>
        <v>15</v>
      </c>
      <c r="P660" s="287">
        <f t="shared" si="307"/>
        <v>0</v>
      </c>
      <c r="Q660" s="308">
        <v>15</v>
      </c>
    </row>
    <row r="661" spans="1:17" ht="51" hidden="1">
      <c r="A661" s="105" t="s">
        <v>564</v>
      </c>
      <c r="B661" s="21" t="s">
        <v>30</v>
      </c>
      <c r="C661" s="21" t="s">
        <v>60</v>
      </c>
      <c r="D661" s="21" t="s">
        <v>60</v>
      </c>
      <c r="E661" s="21" t="s">
        <v>565</v>
      </c>
      <c r="F661" s="21"/>
      <c r="G661" s="22">
        <f>G662</f>
        <v>40</v>
      </c>
      <c r="H661" s="22">
        <f>H662</f>
        <v>0</v>
      </c>
      <c r="I661" s="22">
        <f>I662</f>
        <v>0</v>
      </c>
      <c r="J661" s="22">
        <f>J662</f>
        <v>0</v>
      </c>
      <c r="K661" s="22">
        <f t="shared" ref="K661:Q661" si="317">K662</f>
        <v>0</v>
      </c>
      <c r="L661" s="22">
        <f t="shared" si="317"/>
        <v>0</v>
      </c>
      <c r="M661" s="22">
        <f t="shared" si="317"/>
        <v>0</v>
      </c>
      <c r="N661" s="309">
        <f t="shared" si="317"/>
        <v>0</v>
      </c>
      <c r="O661" s="310">
        <f t="shared" si="317"/>
        <v>40</v>
      </c>
      <c r="P661" s="142">
        <f t="shared" si="317"/>
        <v>0</v>
      </c>
      <c r="Q661" s="142">
        <f t="shared" si="317"/>
        <v>40</v>
      </c>
    </row>
    <row r="662" spans="1:17" s="23" customFormat="1" ht="39" hidden="1" customHeight="1">
      <c r="A662" s="106" t="s">
        <v>46</v>
      </c>
      <c r="B662" s="27" t="s">
        <v>30</v>
      </c>
      <c r="C662" s="27" t="s">
        <v>60</v>
      </c>
      <c r="D662" s="27" t="s">
        <v>60</v>
      </c>
      <c r="E662" s="27" t="s">
        <v>565</v>
      </c>
      <c r="F662" s="27" t="s">
        <v>47</v>
      </c>
      <c r="G662" s="28">
        <v>40</v>
      </c>
      <c r="H662" s="29"/>
      <c r="I662" s="30"/>
      <c r="J662" s="30"/>
      <c r="K662" s="30"/>
      <c r="L662" s="30"/>
      <c r="M662" s="30"/>
      <c r="N662" s="126"/>
      <c r="O662" s="311">
        <f t="shared" si="297"/>
        <v>40</v>
      </c>
      <c r="P662" s="287">
        <f t="shared" si="307"/>
        <v>0</v>
      </c>
      <c r="Q662" s="308">
        <v>40</v>
      </c>
    </row>
    <row r="663" spans="1:17" ht="38.25" hidden="1">
      <c r="A663" s="105" t="s">
        <v>566</v>
      </c>
      <c r="B663" s="21" t="s">
        <v>30</v>
      </c>
      <c r="C663" s="21" t="s">
        <v>60</v>
      </c>
      <c r="D663" s="21" t="s">
        <v>60</v>
      </c>
      <c r="E663" s="21" t="s">
        <v>567</v>
      </c>
      <c r="F663" s="21"/>
      <c r="G663" s="22">
        <f>G664</f>
        <v>110</v>
      </c>
      <c r="H663" s="22">
        <f>H664</f>
        <v>0</v>
      </c>
      <c r="I663" s="22">
        <f>I664</f>
        <v>0</v>
      </c>
      <c r="J663" s="22">
        <f>J664</f>
        <v>0</v>
      </c>
      <c r="K663" s="22">
        <f t="shared" ref="K663:Q663" si="318">K664</f>
        <v>0</v>
      </c>
      <c r="L663" s="22">
        <f t="shared" si="318"/>
        <v>0</v>
      </c>
      <c r="M663" s="22">
        <f t="shared" si="318"/>
        <v>0</v>
      </c>
      <c r="N663" s="309">
        <f t="shared" si="318"/>
        <v>0</v>
      </c>
      <c r="O663" s="310">
        <f t="shared" si="318"/>
        <v>110</v>
      </c>
      <c r="P663" s="142">
        <f t="shared" si="318"/>
        <v>0</v>
      </c>
      <c r="Q663" s="142">
        <f t="shared" si="318"/>
        <v>110</v>
      </c>
    </row>
    <row r="664" spans="1:17" s="23" customFormat="1" hidden="1">
      <c r="A664" s="106" t="s">
        <v>46</v>
      </c>
      <c r="B664" s="27" t="s">
        <v>30</v>
      </c>
      <c r="C664" s="27" t="s">
        <v>60</v>
      </c>
      <c r="D664" s="27" t="s">
        <v>60</v>
      </c>
      <c r="E664" s="27" t="s">
        <v>567</v>
      </c>
      <c r="F664" s="27" t="s">
        <v>47</v>
      </c>
      <c r="G664" s="28">
        <v>110</v>
      </c>
      <c r="H664" s="29"/>
      <c r="I664" s="30"/>
      <c r="J664" s="30"/>
      <c r="K664" s="30"/>
      <c r="L664" s="30"/>
      <c r="M664" s="30"/>
      <c r="N664" s="126"/>
      <c r="O664" s="311">
        <f t="shared" si="297"/>
        <v>110</v>
      </c>
      <c r="P664" s="287">
        <f t="shared" si="307"/>
        <v>0</v>
      </c>
      <c r="Q664" s="308">
        <v>110</v>
      </c>
    </row>
    <row r="665" spans="1:17" hidden="1">
      <c r="A665" s="105" t="s">
        <v>568</v>
      </c>
      <c r="B665" s="21" t="s">
        <v>30</v>
      </c>
      <c r="C665" s="21" t="s">
        <v>60</v>
      </c>
      <c r="D665" s="21" t="s">
        <v>60</v>
      </c>
      <c r="E665" s="21" t="s">
        <v>569</v>
      </c>
      <c r="F665" s="21"/>
      <c r="G665" s="22">
        <f t="shared" ref="G665:Q665" si="319">G666</f>
        <v>100</v>
      </c>
      <c r="H665" s="22">
        <f t="shared" si="319"/>
        <v>0</v>
      </c>
      <c r="I665" s="22">
        <f t="shared" si="319"/>
        <v>0</v>
      </c>
      <c r="J665" s="22">
        <f t="shared" si="319"/>
        <v>0</v>
      </c>
      <c r="K665" s="22">
        <f t="shared" si="319"/>
        <v>0</v>
      </c>
      <c r="L665" s="22">
        <f t="shared" si="319"/>
        <v>0</v>
      </c>
      <c r="M665" s="22">
        <f t="shared" si="319"/>
        <v>0</v>
      </c>
      <c r="N665" s="309">
        <f t="shared" si="319"/>
        <v>0</v>
      </c>
      <c r="O665" s="310">
        <f t="shared" si="319"/>
        <v>100</v>
      </c>
      <c r="P665" s="142">
        <f t="shared" si="319"/>
        <v>0</v>
      </c>
      <c r="Q665" s="142">
        <f t="shared" si="319"/>
        <v>100</v>
      </c>
    </row>
    <row r="666" spans="1:17" s="23" customFormat="1" ht="63" hidden="1" customHeight="1">
      <c r="A666" s="106" t="s">
        <v>46</v>
      </c>
      <c r="B666" s="27" t="s">
        <v>30</v>
      </c>
      <c r="C666" s="27" t="s">
        <v>60</v>
      </c>
      <c r="D666" s="27" t="s">
        <v>60</v>
      </c>
      <c r="E666" s="27" t="s">
        <v>569</v>
      </c>
      <c r="F666" s="27" t="s">
        <v>47</v>
      </c>
      <c r="G666" s="28">
        <v>100</v>
      </c>
      <c r="H666" s="29"/>
      <c r="I666" s="30"/>
      <c r="J666" s="30"/>
      <c r="K666" s="30"/>
      <c r="L666" s="30"/>
      <c r="M666" s="30"/>
      <c r="N666" s="126"/>
      <c r="O666" s="311">
        <f t="shared" si="297"/>
        <v>100</v>
      </c>
      <c r="P666" s="287">
        <f t="shared" si="307"/>
        <v>0</v>
      </c>
      <c r="Q666" s="308">
        <v>100</v>
      </c>
    </row>
    <row r="667" spans="1:17" ht="63.75" hidden="1">
      <c r="A667" s="105" t="s">
        <v>570</v>
      </c>
      <c r="B667" s="21" t="s">
        <v>30</v>
      </c>
      <c r="C667" s="21" t="s">
        <v>60</v>
      </c>
      <c r="D667" s="21" t="s">
        <v>60</v>
      </c>
      <c r="E667" s="21" t="s">
        <v>571</v>
      </c>
      <c r="F667" s="21"/>
      <c r="G667" s="22">
        <f>G668</f>
        <v>5</v>
      </c>
      <c r="H667" s="22">
        <f>H668</f>
        <v>0</v>
      </c>
      <c r="I667" s="22">
        <f>I668</f>
        <v>0</v>
      </c>
      <c r="J667" s="22">
        <f>J668</f>
        <v>0</v>
      </c>
      <c r="K667" s="22">
        <f t="shared" ref="K667:Q667" si="320">K668</f>
        <v>0</v>
      </c>
      <c r="L667" s="22">
        <f t="shared" si="320"/>
        <v>-5</v>
      </c>
      <c r="M667" s="22">
        <f t="shared" si="320"/>
        <v>0</v>
      </c>
      <c r="N667" s="309">
        <f t="shared" si="320"/>
        <v>0</v>
      </c>
      <c r="O667" s="310">
        <f t="shared" si="320"/>
        <v>0</v>
      </c>
      <c r="P667" s="142">
        <f t="shared" si="320"/>
        <v>0</v>
      </c>
      <c r="Q667" s="142">
        <f t="shared" si="320"/>
        <v>0</v>
      </c>
    </row>
    <row r="668" spans="1:17" s="23" customFormat="1" ht="64.5" hidden="1" customHeight="1">
      <c r="A668" s="106" t="s">
        <v>46</v>
      </c>
      <c r="B668" s="27" t="s">
        <v>30</v>
      </c>
      <c r="C668" s="27" t="s">
        <v>60</v>
      </c>
      <c r="D668" s="27" t="s">
        <v>60</v>
      </c>
      <c r="E668" s="27" t="s">
        <v>571</v>
      </c>
      <c r="F668" s="27" t="s">
        <v>47</v>
      </c>
      <c r="G668" s="28">
        <v>5</v>
      </c>
      <c r="H668" s="29"/>
      <c r="I668" s="30"/>
      <c r="J668" s="30"/>
      <c r="K668" s="30"/>
      <c r="L668" s="30">
        <v>-5</v>
      </c>
      <c r="M668" s="30"/>
      <c r="N668" s="126"/>
      <c r="O668" s="311">
        <f t="shared" si="297"/>
        <v>0</v>
      </c>
      <c r="P668" s="287">
        <f t="shared" si="307"/>
        <v>0</v>
      </c>
      <c r="Q668" s="308">
        <v>0</v>
      </c>
    </row>
    <row r="669" spans="1:17" ht="63.75" hidden="1">
      <c r="A669" s="105" t="s">
        <v>572</v>
      </c>
      <c r="B669" s="21" t="s">
        <v>30</v>
      </c>
      <c r="C669" s="21" t="s">
        <v>60</v>
      </c>
      <c r="D669" s="21" t="s">
        <v>60</v>
      </c>
      <c r="E669" s="21" t="s">
        <v>573</v>
      </c>
      <c r="F669" s="21"/>
      <c r="G669" s="22">
        <f>G670</f>
        <v>20</v>
      </c>
      <c r="H669" s="22">
        <f>H670</f>
        <v>0</v>
      </c>
      <c r="I669" s="22">
        <f>I670</f>
        <v>0</v>
      </c>
      <c r="J669" s="22">
        <f>J670</f>
        <v>0</v>
      </c>
      <c r="K669" s="22">
        <f t="shared" ref="K669:Q669" si="321">K670</f>
        <v>0</v>
      </c>
      <c r="L669" s="22">
        <f t="shared" si="321"/>
        <v>0</v>
      </c>
      <c r="M669" s="22">
        <f t="shared" si="321"/>
        <v>0</v>
      </c>
      <c r="N669" s="309">
        <f t="shared" si="321"/>
        <v>0</v>
      </c>
      <c r="O669" s="310">
        <f t="shared" si="321"/>
        <v>20</v>
      </c>
      <c r="P669" s="142">
        <f t="shared" si="321"/>
        <v>0</v>
      </c>
      <c r="Q669" s="142">
        <f t="shared" si="321"/>
        <v>20</v>
      </c>
    </row>
    <row r="670" spans="1:17" s="23" customFormat="1" ht="24.75" hidden="1" customHeight="1">
      <c r="A670" s="106" t="s">
        <v>46</v>
      </c>
      <c r="B670" s="27" t="s">
        <v>30</v>
      </c>
      <c r="C670" s="27" t="s">
        <v>60</v>
      </c>
      <c r="D670" s="27" t="s">
        <v>60</v>
      </c>
      <c r="E670" s="27" t="s">
        <v>573</v>
      </c>
      <c r="F670" s="27" t="s">
        <v>47</v>
      </c>
      <c r="G670" s="28">
        <v>20</v>
      </c>
      <c r="H670" s="29"/>
      <c r="I670" s="30"/>
      <c r="J670" s="30"/>
      <c r="K670" s="30"/>
      <c r="L670" s="30"/>
      <c r="M670" s="30"/>
      <c r="N670" s="126"/>
      <c r="O670" s="311">
        <f t="shared" si="297"/>
        <v>20</v>
      </c>
      <c r="P670" s="287">
        <f t="shared" si="307"/>
        <v>0</v>
      </c>
      <c r="Q670" s="308">
        <v>20</v>
      </c>
    </row>
    <row r="671" spans="1:17" ht="25.5" hidden="1">
      <c r="A671" s="105" t="s">
        <v>574</v>
      </c>
      <c r="B671" s="21" t="s">
        <v>30</v>
      </c>
      <c r="C671" s="21" t="s">
        <v>60</v>
      </c>
      <c r="D671" s="21" t="s">
        <v>60</v>
      </c>
      <c r="E671" s="21" t="s">
        <v>575</v>
      </c>
      <c r="F671" s="21"/>
      <c r="G671" s="22">
        <f>G672</f>
        <v>200</v>
      </c>
      <c r="H671" s="22">
        <f>H672</f>
        <v>0</v>
      </c>
      <c r="I671" s="22">
        <f>I672</f>
        <v>0</v>
      </c>
      <c r="J671" s="22">
        <f>J672</f>
        <v>0</v>
      </c>
      <c r="K671" s="22">
        <f t="shared" ref="K671:Q671" si="322">K672</f>
        <v>0</v>
      </c>
      <c r="L671" s="22">
        <f t="shared" si="322"/>
        <v>0</v>
      </c>
      <c r="M671" s="22">
        <f t="shared" si="322"/>
        <v>0</v>
      </c>
      <c r="N671" s="309">
        <f t="shared" si="322"/>
        <v>0</v>
      </c>
      <c r="O671" s="310">
        <f t="shared" si="322"/>
        <v>200</v>
      </c>
      <c r="P671" s="142">
        <f t="shared" si="322"/>
        <v>0</v>
      </c>
      <c r="Q671" s="142">
        <f t="shared" si="322"/>
        <v>200</v>
      </c>
    </row>
    <row r="672" spans="1:17" s="23" customFormat="1" ht="101.25" hidden="1" customHeight="1">
      <c r="A672" s="106" t="s">
        <v>46</v>
      </c>
      <c r="B672" s="27" t="s">
        <v>30</v>
      </c>
      <c r="C672" s="27" t="s">
        <v>60</v>
      </c>
      <c r="D672" s="27" t="s">
        <v>60</v>
      </c>
      <c r="E672" s="27" t="s">
        <v>575</v>
      </c>
      <c r="F672" s="27" t="s">
        <v>47</v>
      </c>
      <c r="G672" s="28">
        <v>200</v>
      </c>
      <c r="H672" s="29"/>
      <c r="I672" s="30"/>
      <c r="J672" s="30"/>
      <c r="K672" s="30"/>
      <c r="L672" s="30"/>
      <c r="M672" s="30"/>
      <c r="N672" s="126"/>
      <c r="O672" s="311">
        <f t="shared" si="297"/>
        <v>200</v>
      </c>
      <c r="P672" s="287">
        <f t="shared" si="307"/>
        <v>0</v>
      </c>
      <c r="Q672" s="308">
        <v>200</v>
      </c>
    </row>
    <row r="673" spans="1:17" ht="102" hidden="1">
      <c r="A673" s="138" t="s">
        <v>576</v>
      </c>
      <c r="B673" s="21" t="s">
        <v>30</v>
      </c>
      <c r="C673" s="21" t="s">
        <v>60</v>
      </c>
      <c r="D673" s="21" t="s">
        <v>60</v>
      </c>
      <c r="E673" s="21" t="s">
        <v>577</v>
      </c>
      <c r="F673" s="21"/>
      <c r="G673" s="22">
        <f>G674</f>
        <v>30</v>
      </c>
      <c r="H673" s="22">
        <f>H674</f>
        <v>0</v>
      </c>
      <c r="I673" s="22">
        <f>I674</f>
        <v>0</v>
      </c>
      <c r="J673" s="22">
        <f>J674</f>
        <v>0</v>
      </c>
      <c r="K673" s="22">
        <f t="shared" ref="K673:Q673" si="323">K674</f>
        <v>0</v>
      </c>
      <c r="L673" s="22">
        <f t="shared" si="323"/>
        <v>0</v>
      </c>
      <c r="M673" s="22">
        <f t="shared" si="323"/>
        <v>0</v>
      </c>
      <c r="N673" s="309">
        <f t="shared" si="323"/>
        <v>0</v>
      </c>
      <c r="O673" s="310">
        <f t="shared" si="323"/>
        <v>30</v>
      </c>
      <c r="P673" s="142">
        <f t="shared" si="323"/>
        <v>0</v>
      </c>
      <c r="Q673" s="142">
        <f t="shared" si="323"/>
        <v>30</v>
      </c>
    </row>
    <row r="674" spans="1:17" s="23" customFormat="1" hidden="1">
      <c r="A674" s="106" t="s">
        <v>46</v>
      </c>
      <c r="B674" s="27" t="s">
        <v>30</v>
      </c>
      <c r="C674" s="27" t="s">
        <v>60</v>
      </c>
      <c r="D674" s="27" t="s">
        <v>60</v>
      </c>
      <c r="E674" s="27" t="s">
        <v>577</v>
      </c>
      <c r="F674" s="27" t="s">
        <v>47</v>
      </c>
      <c r="G674" s="28">
        <v>30</v>
      </c>
      <c r="H674" s="29"/>
      <c r="I674" s="30"/>
      <c r="J674" s="30"/>
      <c r="K674" s="30"/>
      <c r="L674" s="30"/>
      <c r="M674" s="30"/>
      <c r="N674" s="126"/>
      <c r="O674" s="311">
        <f t="shared" si="297"/>
        <v>30</v>
      </c>
      <c r="P674" s="287">
        <f t="shared" si="307"/>
        <v>0</v>
      </c>
      <c r="Q674" s="308">
        <v>30</v>
      </c>
    </row>
    <row r="675" spans="1:17" hidden="1">
      <c r="A675" s="138" t="s">
        <v>578</v>
      </c>
      <c r="B675" s="21" t="s">
        <v>30</v>
      </c>
      <c r="C675" s="21" t="s">
        <v>60</v>
      </c>
      <c r="D675" s="21" t="s">
        <v>60</v>
      </c>
      <c r="E675" s="21" t="s">
        <v>579</v>
      </c>
      <c r="F675" s="21"/>
      <c r="G675" s="22">
        <f>G676</f>
        <v>10</v>
      </c>
      <c r="H675" s="22">
        <f>H676</f>
        <v>0</v>
      </c>
      <c r="I675" s="22">
        <f>I676</f>
        <v>0</v>
      </c>
      <c r="J675" s="22">
        <f>J676</f>
        <v>0</v>
      </c>
      <c r="K675" s="22">
        <f t="shared" ref="K675:Q675" si="324">K676</f>
        <v>0</v>
      </c>
      <c r="L675" s="22">
        <f t="shared" si="324"/>
        <v>0</v>
      </c>
      <c r="M675" s="22">
        <f t="shared" si="324"/>
        <v>0</v>
      </c>
      <c r="N675" s="309">
        <f t="shared" si="324"/>
        <v>0</v>
      </c>
      <c r="O675" s="310">
        <f t="shared" si="324"/>
        <v>10</v>
      </c>
      <c r="P675" s="142">
        <f t="shared" si="324"/>
        <v>0</v>
      </c>
      <c r="Q675" s="142">
        <f t="shared" si="324"/>
        <v>10</v>
      </c>
    </row>
    <row r="676" spans="1:17" s="23" customFormat="1" hidden="1">
      <c r="A676" s="106" t="s">
        <v>46</v>
      </c>
      <c r="B676" s="27" t="s">
        <v>30</v>
      </c>
      <c r="C676" s="27" t="s">
        <v>60</v>
      </c>
      <c r="D676" s="27" t="s">
        <v>60</v>
      </c>
      <c r="E676" s="27" t="s">
        <v>579</v>
      </c>
      <c r="F676" s="27" t="s">
        <v>47</v>
      </c>
      <c r="G676" s="28">
        <v>10</v>
      </c>
      <c r="H676" s="29"/>
      <c r="I676" s="30"/>
      <c r="J676" s="30"/>
      <c r="K676" s="30"/>
      <c r="L676" s="30"/>
      <c r="M676" s="30"/>
      <c r="N676" s="126"/>
      <c r="O676" s="311">
        <f t="shared" si="297"/>
        <v>10</v>
      </c>
      <c r="P676" s="287">
        <f t="shared" si="307"/>
        <v>0</v>
      </c>
      <c r="Q676" s="308">
        <v>10</v>
      </c>
    </row>
    <row r="677" spans="1:17" hidden="1">
      <c r="A677" s="138" t="s">
        <v>580</v>
      </c>
      <c r="B677" s="21" t="s">
        <v>30</v>
      </c>
      <c r="C677" s="21" t="s">
        <v>60</v>
      </c>
      <c r="D677" s="21" t="s">
        <v>60</v>
      </c>
      <c r="E677" s="21" t="s">
        <v>581</v>
      </c>
      <c r="F677" s="21"/>
      <c r="G677" s="22">
        <f>G678</f>
        <v>40</v>
      </c>
      <c r="H677" s="22">
        <f>H678</f>
        <v>0</v>
      </c>
      <c r="I677" s="22">
        <f>I678</f>
        <v>0</v>
      </c>
      <c r="J677" s="22">
        <f>J678</f>
        <v>0</v>
      </c>
      <c r="K677" s="22">
        <f t="shared" ref="K677:Q677" si="325">K678</f>
        <v>0</v>
      </c>
      <c r="L677" s="22">
        <f t="shared" si="325"/>
        <v>0</v>
      </c>
      <c r="M677" s="22">
        <f t="shared" si="325"/>
        <v>0</v>
      </c>
      <c r="N677" s="309">
        <f t="shared" si="325"/>
        <v>0</v>
      </c>
      <c r="O677" s="310">
        <f t="shared" si="325"/>
        <v>40</v>
      </c>
      <c r="P677" s="142">
        <f t="shared" si="325"/>
        <v>0</v>
      </c>
      <c r="Q677" s="142">
        <f t="shared" si="325"/>
        <v>40</v>
      </c>
    </row>
    <row r="678" spans="1:17" s="23" customFormat="1" hidden="1">
      <c r="A678" s="106" t="s">
        <v>46</v>
      </c>
      <c r="B678" s="27" t="s">
        <v>30</v>
      </c>
      <c r="C678" s="27" t="s">
        <v>60</v>
      </c>
      <c r="D678" s="27" t="s">
        <v>60</v>
      </c>
      <c r="E678" s="27" t="s">
        <v>581</v>
      </c>
      <c r="F678" s="27" t="s">
        <v>47</v>
      </c>
      <c r="G678" s="28">
        <v>40</v>
      </c>
      <c r="H678" s="29"/>
      <c r="I678" s="30"/>
      <c r="J678" s="30"/>
      <c r="K678" s="30"/>
      <c r="L678" s="30"/>
      <c r="M678" s="30"/>
      <c r="N678" s="126"/>
      <c r="O678" s="311">
        <f t="shared" si="297"/>
        <v>40</v>
      </c>
      <c r="P678" s="287">
        <f t="shared" si="307"/>
        <v>0</v>
      </c>
      <c r="Q678" s="308">
        <v>40</v>
      </c>
    </row>
    <row r="679" spans="1:17" ht="25.5" hidden="1">
      <c r="A679" s="105" t="s">
        <v>582</v>
      </c>
      <c r="B679" s="21" t="s">
        <v>30</v>
      </c>
      <c r="C679" s="21" t="s">
        <v>60</v>
      </c>
      <c r="D679" s="21" t="s">
        <v>60</v>
      </c>
      <c r="E679" s="21" t="s">
        <v>583</v>
      </c>
      <c r="F679" s="21"/>
      <c r="G679" s="22">
        <f>G680</f>
        <v>0</v>
      </c>
      <c r="H679" s="22">
        <f t="shared" ref="H679:Q679" si="326">H680</f>
        <v>0</v>
      </c>
      <c r="I679" s="22">
        <f t="shared" si="326"/>
        <v>0</v>
      </c>
      <c r="J679" s="22">
        <f t="shared" si="326"/>
        <v>0</v>
      </c>
      <c r="K679" s="22">
        <f t="shared" si="326"/>
        <v>0</v>
      </c>
      <c r="L679" s="22">
        <f t="shared" si="326"/>
        <v>100</v>
      </c>
      <c r="M679" s="22">
        <f t="shared" si="326"/>
        <v>0</v>
      </c>
      <c r="N679" s="309">
        <f t="shared" si="326"/>
        <v>0</v>
      </c>
      <c r="O679" s="310">
        <f t="shared" si="326"/>
        <v>100</v>
      </c>
      <c r="P679" s="142">
        <f t="shared" si="326"/>
        <v>0</v>
      </c>
      <c r="Q679" s="142">
        <f t="shared" si="326"/>
        <v>100</v>
      </c>
    </row>
    <row r="680" spans="1:17" hidden="1">
      <c r="A680" s="106" t="s">
        <v>46</v>
      </c>
      <c r="B680" s="27" t="s">
        <v>30</v>
      </c>
      <c r="C680" s="27" t="s">
        <v>60</v>
      </c>
      <c r="D680" s="27" t="s">
        <v>60</v>
      </c>
      <c r="E680" s="27" t="s">
        <v>583</v>
      </c>
      <c r="F680" s="27" t="s">
        <v>47</v>
      </c>
      <c r="G680" s="28"/>
      <c r="H680" s="29"/>
      <c r="I680" s="30"/>
      <c r="J680" s="30"/>
      <c r="K680" s="30"/>
      <c r="L680" s="30">
        <v>100</v>
      </c>
      <c r="M680" s="30"/>
      <c r="N680" s="126"/>
      <c r="O680" s="311">
        <f t="shared" si="297"/>
        <v>100</v>
      </c>
      <c r="P680" s="287">
        <f t="shared" si="307"/>
        <v>0</v>
      </c>
      <c r="Q680" s="308">
        <v>100</v>
      </c>
    </row>
    <row r="681" spans="1:17" ht="25.5" hidden="1">
      <c r="A681" s="120" t="s">
        <v>584</v>
      </c>
      <c r="B681" s="49" t="s">
        <v>30</v>
      </c>
      <c r="C681" s="49" t="s">
        <v>60</v>
      </c>
      <c r="D681" s="49" t="s">
        <v>60</v>
      </c>
      <c r="E681" s="49" t="s">
        <v>585</v>
      </c>
      <c r="F681" s="49"/>
      <c r="G681" s="81">
        <f>G682+G701+G712</f>
        <v>1381</v>
      </c>
      <c r="H681" s="81">
        <f>H682+H701+H712</f>
        <v>0</v>
      </c>
      <c r="I681" s="81">
        <f>I682+I701+I712</f>
        <v>70</v>
      </c>
      <c r="J681" s="81">
        <f>J682+J701+J712</f>
        <v>0</v>
      </c>
      <c r="K681" s="81">
        <f t="shared" ref="K681:Q681" si="327">K682+K701+K712</f>
        <v>0</v>
      </c>
      <c r="L681" s="81">
        <f t="shared" si="327"/>
        <v>0</v>
      </c>
      <c r="M681" s="81">
        <f t="shared" si="327"/>
        <v>0</v>
      </c>
      <c r="N681" s="309">
        <f t="shared" si="327"/>
        <v>0</v>
      </c>
      <c r="O681" s="310">
        <f t="shared" si="327"/>
        <v>1451</v>
      </c>
      <c r="P681" s="121">
        <f t="shared" si="327"/>
        <v>0</v>
      </c>
      <c r="Q681" s="121">
        <f t="shared" si="327"/>
        <v>1451</v>
      </c>
    </row>
    <row r="682" spans="1:17" s="23" customFormat="1" ht="62.25" hidden="1" customHeight="1">
      <c r="A682" s="105" t="s">
        <v>586</v>
      </c>
      <c r="B682" s="21" t="s">
        <v>30</v>
      </c>
      <c r="C682" s="21" t="s">
        <v>60</v>
      </c>
      <c r="D682" s="21" t="s">
        <v>60</v>
      </c>
      <c r="E682" s="21" t="s">
        <v>587</v>
      </c>
      <c r="F682" s="21"/>
      <c r="G682" s="22">
        <f>G683+G685+G687+G689+G691+G693+G695+G697+G699</f>
        <v>864</v>
      </c>
      <c r="H682" s="22">
        <f>H683+H685+H687+H689+H691+H693+H695+H697+H699</f>
        <v>0</v>
      </c>
      <c r="I682" s="22">
        <f>I683+I685+I687+I689+I691+I693+I695+I697+I699</f>
        <v>0</v>
      </c>
      <c r="J682" s="22">
        <f>J683+J685+J687+J689+J691+J693+J695+J697+J699</f>
        <v>0</v>
      </c>
      <c r="K682" s="22">
        <f t="shared" ref="K682:Q682" si="328">K683+K685+K687+K689+K691+K693+K695+K697+K699</f>
        <v>0</v>
      </c>
      <c r="L682" s="22">
        <f t="shared" si="328"/>
        <v>0</v>
      </c>
      <c r="M682" s="22">
        <f t="shared" si="328"/>
        <v>0</v>
      </c>
      <c r="N682" s="309">
        <f t="shared" si="328"/>
        <v>0</v>
      </c>
      <c r="O682" s="310">
        <f t="shared" si="328"/>
        <v>864</v>
      </c>
      <c r="P682" s="142">
        <f t="shared" si="328"/>
        <v>0</v>
      </c>
      <c r="Q682" s="142">
        <f t="shared" si="328"/>
        <v>864</v>
      </c>
    </row>
    <row r="683" spans="1:17" ht="102" hidden="1">
      <c r="A683" s="138" t="s">
        <v>588</v>
      </c>
      <c r="B683" s="21" t="s">
        <v>30</v>
      </c>
      <c r="C683" s="21" t="s">
        <v>60</v>
      </c>
      <c r="D683" s="21" t="s">
        <v>60</v>
      </c>
      <c r="E683" s="21" t="s">
        <v>589</v>
      </c>
      <c r="F683" s="21"/>
      <c r="G683" s="22">
        <f>G684</f>
        <v>80</v>
      </c>
      <c r="H683" s="22">
        <f>H684</f>
        <v>0</v>
      </c>
      <c r="I683" s="22">
        <f>I684</f>
        <v>0</v>
      </c>
      <c r="J683" s="22">
        <f>J684</f>
        <v>0</v>
      </c>
      <c r="K683" s="22">
        <f t="shared" ref="K683:Q683" si="329">K684</f>
        <v>0</v>
      </c>
      <c r="L683" s="22">
        <f t="shared" si="329"/>
        <v>0</v>
      </c>
      <c r="M683" s="22">
        <f t="shared" si="329"/>
        <v>0</v>
      </c>
      <c r="N683" s="309">
        <f t="shared" si="329"/>
        <v>0</v>
      </c>
      <c r="O683" s="310">
        <f t="shared" si="329"/>
        <v>80</v>
      </c>
      <c r="P683" s="142">
        <f t="shared" si="329"/>
        <v>0</v>
      </c>
      <c r="Q683" s="142">
        <f t="shared" si="329"/>
        <v>80</v>
      </c>
    </row>
    <row r="684" spans="1:17" s="23" customFormat="1" ht="76.5" hidden="1" customHeight="1">
      <c r="A684" s="106" t="s">
        <v>46</v>
      </c>
      <c r="B684" s="27" t="s">
        <v>30</v>
      </c>
      <c r="C684" s="27" t="s">
        <v>60</v>
      </c>
      <c r="D684" s="27" t="s">
        <v>60</v>
      </c>
      <c r="E684" s="27" t="s">
        <v>589</v>
      </c>
      <c r="F684" s="27" t="s">
        <v>47</v>
      </c>
      <c r="G684" s="19">
        <v>80</v>
      </c>
      <c r="H684" s="29"/>
      <c r="I684" s="30"/>
      <c r="J684" s="30"/>
      <c r="K684" s="30"/>
      <c r="L684" s="30"/>
      <c r="M684" s="30"/>
      <c r="N684" s="126"/>
      <c r="O684" s="311">
        <f t="shared" si="297"/>
        <v>80</v>
      </c>
      <c r="P684" s="287">
        <f t="shared" si="307"/>
        <v>0</v>
      </c>
      <c r="Q684" s="308">
        <v>80</v>
      </c>
    </row>
    <row r="685" spans="1:17" ht="76.5" hidden="1">
      <c r="A685" s="138" t="s">
        <v>590</v>
      </c>
      <c r="B685" s="21" t="s">
        <v>30</v>
      </c>
      <c r="C685" s="21" t="s">
        <v>60</v>
      </c>
      <c r="D685" s="21" t="s">
        <v>60</v>
      </c>
      <c r="E685" s="21" t="s">
        <v>591</v>
      </c>
      <c r="F685" s="21"/>
      <c r="G685" s="10">
        <f>G686</f>
        <v>60</v>
      </c>
      <c r="H685" s="10">
        <f>H686</f>
        <v>0</v>
      </c>
      <c r="I685" s="10">
        <f>I686</f>
        <v>0</v>
      </c>
      <c r="J685" s="10">
        <f>J686</f>
        <v>0</v>
      </c>
      <c r="K685" s="10">
        <f t="shared" ref="K685:Q685" si="330">K686</f>
        <v>0</v>
      </c>
      <c r="L685" s="10">
        <f t="shared" si="330"/>
        <v>0</v>
      </c>
      <c r="M685" s="10">
        <f t="shared" si="330"/>
        <v>0</v>
      </c>
      <c r="N685" s="309">
        <f t="shared" si="330"/>
        <v>0</v>
      </c>
      <c r="O685" s="310">
        <f t="shared" si="330"/>
        <v>60</v>
      </c>
      <c r="P685" s="277">
        <f t="shared" si="330"/>
        <v>0</v>
      </c>
      <c r="Q685" s="277">
        <f t="shared" si="330"/>
        <v>60</v>
      </c>
    </row>
    <row r="686" spans="1:17" s="23" customFormat="1" ht="91.5" hidden="1" customHeight="1">
      <c r="A686" s="106" t="s">
        <v>46</v>
      </c>
      <c r="B686" s="27" t="s">
        <v>30</v>
      </c>
      <c r="C686" s="27" t="s">
        <v>60</v>
      </c>
      <c r="D686" s="27" t="s">
        <v>60</v>
      </c>
      <c r="E686" s="27" t="s">
        <v>591</v>
      </c>
      <c r="F686" s="27" t="s">
        <v>47</v>
      </c>
      <c r="G686" s="19">
        <v>60</v>
      </c>
      <c r="H686" s="29"/>
      <c r="I686" s="30"/>
      <c r="J686" s="30"/>
      <c r="K686" s="30"/>
      <c r="L686" s="30"/>
      <c r="M686" s="30"/>
      <c r="N686" s="126"/>
      <c r="O686" s="311">
        <f t="shared" si="297"/>
        <v>60</v>
      </c>
      <c r="P686" s="287">
        <f t="shared" si="307"/>
        <v>0</v>
      </c>
      <c r="Q686" s="308">
        <v>60</v>
      </c>
    </row>
    <row r="687" spans="1:17" ht="76.5" hidden="1">
      <c r="A687" s="138" t="s">
        <v>592</v>
      </c>
      <c r="B687" s="21" t="s">
        <v>30</v>
      </c>
      <c r="C687" s="21" t="s">
        <v>60</v>
      </c>
      <c r="D687" s="21" t="s">
        <v>60</v>
      </c>
      <c r="E687" s="21" t="s">
        <v>593</v>
      </c>
      <c r="F687" s="21"/>
      <c r="G687" s="10">
        <f>G688</f>
        <v>55</v>
      </c>
      <c r="H687" s="10">
        <f>H688</f>
        <v>0</v>
      </c>
      <c r="I687" s="10">
        <f>I688</f>
        <v>0</v>
      </c>
      <c r="J687" s="10">
        <f>J688</f>
        <v>0</v>
      </c>
      <c r="K687" s="10">
        <f t="shared" ref="K687:Q687" si="331">K688</f>
        <v>0</v>
      </c>
      <c r="L687" s="10">
        <f t="shared" si="331"/>
        <v>0</v>
      </c>
      <c r="M687" s="10">
        <f t="shared" si="331"/>
        <v>0</v>
      </c>
      <c r="N687" s="309">
        <f t="shared" si="331"/>
        <v>0</v>
      </c>
      <c r="O687" s="310">
        <f t="shared" si="331"/>
        <v>55</v>
      </c>
      <c r="P687" s="277">
        <f t="shared" si="331"/>
        <v>0</v>
      </c>
      <c r="Q687" s="277">
        <f t="shared" si="331"/>
        <v>55</v>
      </c>
    </row>
    <row r="688" spans="1:17" s="23" customFormat="1" ht="113.25" hidden="1" customHeight="1">
      <c r="A688" s="106" t="s">
        <v>46</v>
      </c>
      <c r="B688" s="27" t="s">
        <v>30</v>
      </c>
      <c r="C688" s="27" t="s">
        <v>60</v>
      </c>
      <c r="D688" s="27" t="s">
        <v>60</v>
      </c>
      <c r="E688" s="27" t="s">
        <v>593</v>
      </c>
      <c r="F688" s="27" t="s">
        <v>47</v>
      </c>
      <c r="G688" s="19">
        <v>55</v>
      </c>
      <c r="H688" s="29"/>
      <c r="I688" s="30"/>
      <c r="J688" s="30"/>
      <c r="K688" s="30"/>
      <c r="L688" s="30"/>
      <c r="M688" s="30"/>
      <c r="N688" s="126"/>
      <c r="O688" s="311">
        <f t="shared" ref="O688:O753" si="332">I688+H688+G688+J688+K688+L688+M688+N688</f>
        <v>55</v>
      </c>
      <c r="P688" s="287">
        <f t="shared" si="307"/>
        <v>0</v>
      </c>
      <c r="Q688" s="308">
        <v>55</v>
      </c>
    </row>
    <row r="689" spans="1:17" ht="114.75" hidden="1">
      <c r="A689" s="138" t="s">
        <v>594</v>
      </c>
      <c r="B689" s="21" t="s">
        <v>30</v>
      </c>
      <c r="C689" s="21" t="s">
        <v>60</v>
      </c>
      <c r="D689" s="21" t="s">
        <v>60</v>
      </c>
      <c r="E689" s="21" t="s">
        <v>595</v>
      </c>
      <c r="F689" s="21"/>
      <c r="G689" s="10">
        <f>G690</f>
        <v>90</v>
      </c>
      <c r="H689" s="10">
        <f>H690</f>
        <v>0</v>
      </c>
      <c r="I689" s="10">
        <f>I690</f>
        <v>0</v>
      </c>
      <c r="J689" s="10">
        <f>J690</f>
        <v>0</v>
      </c>
      <c r="K689" s="10">
        <f t="shared" ref="K689:Q689" si="333">K690</f>
        <v>0</v>
      </c>
      <c r="L689" s="10">
        <f t="shared" si="333"/>
        <v>0</v>
      </c>
      <c r="M689" s="10">
        <f t="shared" si="333"/>
        <v>0</v>
      </c>
      <c r="N689" s="309">
        <f t="shared" si="333"/>
        <v>0</v>
      </c>
      <c r="O689" s="310">
        <f t="shared" si="333"/>
        <v>90</v>
      </c>
      <c r="P689" s="277">
        <f t="shared" si="333"/>
        <v>0</v>
      </c>
      <c r="Q689" s="277">
        <f t="shared" si="333"/>
        <v>90</v>
      </c>
    </row>
    <row r="690" spans="1:17" s="23" customFormat="1" ht="69" hidden="1" customHeight="1">
      <c r="A690" s="106" t="s">
        <v>46</v>
      </c>
      <c r="B690" s="27" t="s">
        <v>30</v>
      </c>
      <c r="C690" s="27" t="s">
        <v>60</v>
      </c>
      <c r="D690" s="27" t="s">
        <v>60</v>
      </c>
      <c r="E690" s="27" t="s">
        <v>595</v>
      </c>
      <c r="F690" s="27" t="s">
        <v>47</v>
      </c>
      <c r="G690" s="19">
        <v>90</v>
      </c>
      <c r="H690" s="29"/>
      <c r="I690" s="30"/>
      <c r="J690" s="30"/>
      <c r="K690" s="30"/>
      <c r="L690" s="30"/>
      <c r="M690" s="30"/>
      <c r="N690" s="126"/>
      <c r="O690" s="311">
        <f t="shared" si="332"/>
        <v>90</v>
      </c>
      <c r="P690" s="287">
        <f t="shared" si="307"/>
        <v>0</v>
      </c>
      <c r="Q690" s="308">
        <v>90</v>
      </c>
    </row>
    <row r="691" spans="1:17" ht="63.75" hidden="1">
      <c r="A691" s="138" t="s">
        <v>596</v>
      </c>
      <c r="B691" s="21" t="s">
        <v>30</v>
      </c>
      <c r="C691" s="21" t="s">
        <v>60</v>
      </c>
      <c r="D691" s="21" t="s">
        <v>60</v>
      </c>
      <c r="E691" s="21" t="s">
        <v>597</v>
      </c>
      <c r="F691" s="21"/>
      <c r="G691" s="10">
        <f>G692</f>
        <v>191</v>
      </c>
      <c r="H691" s="10">
        <f>H692</f>
        <v>0</v>
      </c>
      <c r="I691" s="10">
        <f>I692</f>
        <v>0</v>
      </c>
      <c r="J691" s="10">
        <f>J692</f>
        <v>0</v>
      </c>
      <c r="K691" s="10">
        <f t="shared" ref="K691:Q691" si="334">K692</f>
        <v>0</v>
      </c>
      <c r="L691" s="10">
        <f t="shared" si="334"/>
        <v>0</v>
      </c>
      <c r="M691" s="10">
        <f t="shared" si="334"/>
        <v>0</v>
      </c>
      <c r="N691" s="309">
        <f t="shared" si="334"/>
        <v>0</v>
      </c>
      <c r="O691" s="310">
        <f t="shared" si="334"/>
        <v>191</v>
      </c>
      <c r="P691" s="277">
        <f t="shared" si="334"/>
        <v>0</v>
      </c>
      <c r="Q691" s="277">
        <f t="shared" si="334"/>
        <v>191</v>
      </c>
    </row>
    <row r="692" spans="1:17" s="23" customFormat="1" ht="90" hidden="1" customHeight="1">
      <c r="A692" s="106" t="s">
        <v>46</v>
      </c>
      <c r="B692" s="27" t="s">
        <v>30</v>
      </c>
      <c r="C692" s="27" t="s">
        <v>60</v>
      </c>
      <c r="D692" s="27" t="s">
        <v>60</v>
      </c>
      <c r="E692" s="27" t="s">
        <v>597</v>
      </c>
      <c r="F692" s="27" t="s">
        <v>47</v>
      </c>
      <c r="G692" s="19">
        <v>191</v>
      </c>
      <c r="H692" s="29"/>
      <c r="I692" s="30"/>
      <c r="J692" s="30"/>
      <c r="K692" s="30"/>
      <c r="L692" s="30"/>
      <c r="M692" s="30"/>
      <c r="N692" s="126"/>
      <c r="O692" s="311">
        <f t="shared" si="332"/>
        <v>191</v>
      </c>
      <c r="P692" s="287">
        <f t="shared" si="307"/>
        <v>0</v>
      </c>
      <c r="Q692" s="308">
        <v>191</v>
      </c>
    </row>
    <row r="693" spans="1:17" ht="102" hidden="1">
      <c r="A693" s="138" t="s">
        <v>598</v>
      </c>
      <c r="B693" s="21" t="s">
        <v>30</v>
      </c>
      <c r="C693" s="21" t="s">
        <v>60</v>
      </c>
      <c r="D693" s="21" t="s">
        <v>60</v>
      </c>
      <c r="E693" s="21" t="s">
        <v>599</v>
      </c>
      <c r="F693" s="21"/>
      <c r="G693" s="10">
        <f t="shared" ref="G693:Q693" si="335">G694</f>
        <v>85</v>
      </c>
      <c r="H693" s="10">
        <f t="shared" si="335"/>
        <v>0</v>
      </c>
      <c r="I693" s="10">
        <f t="shared" si="335"/>
        <v>0</v>
      </c>
      <c r="J693" s="10">
        <f t="shared" si="335"/>
        <v>0</v>
      </c>
      <c r="K693" s="10">
        <f t="shared" si="335"/>
        <v>0</v>
      </c>
      <c r="L693" s="10">
        <f t="shared" si="335"/>
        <v>0</v>
      </c>
      <c r="M693" s="10">
        <f t="shared" si="335"/>
        <v>0</v>
      </c>
      <c r="N693" s="309">
        <f t="shared" si="335"/>
        <v>0</v>
      </c>
      <c r="O693" s="310">
        <f t="shared" si="335"/>
        <v>85</v>
      </c>
      <c r="P693" s="277">
        <f t="shared" si="335"/>
        <v>0</v>
      </c>
      <c r="Q693" s="277">
        <f t="shared" si="335"/>
        <v>85</v>
      </c>
    </row>
    <row r="694" spans="1:17" s="23" customFormat="1" ht="90" hidden="1" customHeight="1">
      <c r="A694" s="106" t="s">
        <v>46</v>
      </c>
      <c r="B694" s="27" t="s">
        <v>30</v>
      </c>
      <c r="C694" s="27" t="s">
        <v>60</v>
      </c>
      <c r="D694" s="27" t="s">
        <v>60</v>
      </c>
      <c r="E694" s="27" t="s">
        <v>599</v>
      </c>
      <c r="F694" s="27" t="s">
        <v>47</v>
      </c>
      <c r="G694" s="19">
        <v>85</v>
      </c>
      <c r="H694" s="29"/>
      <c r="I694" s="30"/>
      <c r="J694" s="30"/>
      <c r="K694" s="30"/>
      <c r="L694" s="30"/>
      <c r="M694" s="30"/>
      <c r="N694" s="126"/>
      <c r="O694" s="311">
        <f t="shared" si="332"/>
        <v>85</v>
      </c>
      <c r="P694" s="287">
        <f t="shared" si="307"/>
        <v>0</v>
      </c>
      <c r="Q694" s="308">
        <v>85</v>
      </c>
    </row>
    <row r="695" spans="1:17" ht="165.75" hidden="1">
      <c r="A695" s="138" t="s">
        <v>600</v>
      </c>
      <c r="B695" s="21" t="s">
        <v>30</v>
      </c>
      <c r="C695" s="21" t="s">
        <v>60</v>
      </c>
      <c r="D695" s="21" t="s">
        <v>60</v>
      </c>
      <c r="E695" s="21" t="s">
        <v>601</v>
      </c>
      <c r="F695" s="21"/>
      <c r="G695" s="10">
        <f>G696</f>
        <v>128</v>
      </c>
      <c r="H695" s="10">
        <f>H696</f>
        <v>0</v>
      </c>
      <c r="I695" s="10">
        <f>I696</f>
        <v>0</v>
      </c>
      <c r="J695" s="10">
        <f>J696</f>
        <v>0</v>
      </c>
      <c r="K695" s="10">
        <f t="shared" ref="K695:Q695" si="336">K696</f>
        <v>0</v>
      </c>
      <c r="L695" s="10">
        <f t="shared" si="336"/>
        <v>0</v>
      </c>
      <c r="M695" s="10">
        <f t="shared" si="336"/>
        <v>0</v>
      </c>
      <c r="N695" s="309">
        <f t="shared" si="336"/>
        <v>0</v>
      </c>
      <c r="O695" s="310">
        <f t="shared" si="336"/>
        <v>128</v>
      </c>
      <c r="P695" s="277">
        <f t="shared" si="336"/>
        <v>0</v>
      </c>
      <c r="Q695" s="277">
        <f t="shared" si="336"/>
        <v>128</v>
      </c>
    </row>
    <row r="696" spans="1:17" s="23" customFormat="1" ht="80.25" hidden="1" customHeight="1">
      <c r="A696" s="106" t="s">
        <v>46</v>
      </c>
      <c r="B696" s="27" t="s">
        <v>30</v>
      </c>
      <c r="C696" s="27" t="s">
        <v>60</v>
      </c>
      <c r="D696" s="27" t="s">
        <v>60</v>
      </c>
      <c r="E696" s="27" t="s">
        <v>601</v>
      </c>
      <c r="F696" s="27" t="s">
        <v>47</v>
      </c>
      <c r="G696" s="19">
        <v>128</v>
      </c>
      <c r="H696" s="29"/>
      <c r="I696" s="30"/>
      <c r="J696" s="30"/>
      <c r="K696" s="30"/>
      <c r="L696" s="30"/>
      <c r="M696" s="30"/>
      <c r="N696" s="126"/>
      <c r="O696" s="311">
        <f t="shared" si="332"/>
        <v>128</v>
      </c>
      <c r="P696" s="287">
        <f t="shared" si="307"/>
        <v>0</v>
      </c>
      <c r="Q696" s="308">
        <v>128</v>
      </c>
    </row>
    <row r="697" spans="1:17" ht="76.5" hidden="1">
      <c r="A697" s="138" t="s">
        <v>602</v>
      </c>
      <c r="B697" s="21" t="s">
        <v>30</v>
      </c>
      <c r="C697" s="21" t="s">
        <v>60</v>
      </c>
      <c r="D697" s="21" t="s">
        <v>60</v>
      </c>
      <c r="E697" s="21" t="s">
        <v>603</v>
      </c>
      <c r="F697" s="21"/>
      <c r="G697" s="10">
        <f>G698</f>
        <v>120</v>
      </c>
      <c r="H697" s="10">
        <f>H698</f>
        <v>0</v>
      </c>
      <c r="I697" s="10">
        <f>I698</f>
        <v>0</v>
      </c>
      <c r="J697" s="10">
        <f>J698</f>
        <v>0</v>
      </c>
      <c r="K697" s="10">
        <f t="shared" ref="K697:Q697" si="337">K698</f>
        <v>0</v>
      </c>
      <c r="L697" s="10">
        <f t="shared" si="337"/>
        <v>0</v>
      </c>
      <c r="M697" s="10">
        <f t="shared" si="337"/>
        <v>0</v>
      </c>
      <c r="N697" s="309">
        <f t="shared" si="337"/>
        <v>0</v>
      </c>
      <c r="O697" s="310">
        <f t="shared" si="337"/>
        <v>120</v>
      </c>
      <c r="P697" s="277">
        <f t="shared" si="337"/>
        <v>0</v>
      </c>
      <c r="Q697" s="277">
        <f t="shared" si="337"/>
        <v>120</v>
      </c>
    </row>
    <row r="698" spans="1:17" s="23" customFormat="1" ht="72" hidden="1" customHeight="1">
      <c r="A698" s="106" t="s">
        <v>46</v>
      </c>
      <c r="B698" s="27" t="s">
        <v>30</v>
      </c>
      <c r="C698" s="27" t="s">
        <v>60</v>
      </c>
      <c r="D698" s="27" t="s">
        <v>60</v>
      </c>
      <c r="E698" s="27" t="s">
        <v>603</v>
      </c>
      <c r="F698" s="27" t="s">
        <v>47</v>
      </c>
      <c r="G698" s="19">
        <v>120</v>
      </c>
      <c r="H698" s="29"/>
      <c r="I698" s="30"/>
      <c r="J698" s="30"/>
      <c r="K698" s="30"/>
      <c r="L698" s="30"/>
      <c r="M698" s="30"/>
      <c r="N698" s="126"/>
      <c r="O698" s="311">
        <f t="shared" si="332"/>
        <v>120</v>
      </c>
      <c r="P698" s="287">
        <f t="shared" si="307"/>
        <v>0</v>
      </c>
      <c r="Q698" s="308">
        <v>120</v>
      </c>
    </row>
    <row r="699" spans="1:17" ht="63.75" hidden="1">
      <c r="A699" s="138" t="s">
        <v>604</v>
      </c>
      <c r="B699" s="21" t="s">
        <v>30</v>
      </c>
      <c r="C699" s="21" t="s">
        <v>60</v>
      </c>
      <c r="D699" s="21" t="s">
        <v>60</v>
      </c>
      <c r="E699" s="21" t="s">
        <v>605</v>
      </c>
      <c r="F699" s="21"/>
      <c r="G699" s="10">
        <f>G700</f>
        <v>55</v>
      </c>
      <c r="H699" s="10">
        <f>H700</f>
        <v>0</v>
      </c>
      <c r="I699" s="10">
        <f>I700</f>
        <v>0</v>
      </c>
      <c r="J699" s="10">
        <f>J700</f>
        <v>0</v>
      </c>
      <c r="K699" s="10">
        <f t="shared" ref="K699:Q699" si="338">K700</f>
        <v>0</v>
      </c>
      <c r="L699" s="10">
        <f t="shared" si="338"/>
        <v>0</v>
      </c>
      <c r="M699" s="10">
        <f t="shared" si="338"/>
        <v>0</v>
      </c>
      <c r="N699" s="309">
        <f t="shared" si="338"/>
        <v>0</v>
      </c>
      <c r="O699" s="310">
        <f t="shared" si="338"/>
        <v>55</v>
      </c>
      <c r="P699" s="277">
        <f t="shared" si="338"/>
        <v>0</v>
      </c>
      <c r="Q699" s="277">
        <f t="shared" si="338"/>
        <v>55</v>
      </c>
    </row>
    <row r="700" spans="1:17" s="23" customFormat="1" hidden="1">
      <c r="A700" s="106" t="s">
        <v>46</v>
      </c>
      <c r="B700" s="27" t="s">
        <v>30</v>
      </c>
      <c r="C700" s="27" t="s">
        <v>60</v>
      </c>
      <c r="D700" s="27" t="s">
        <v>60</v>
      </c>
      <c r="E700" s="27" t="s">
        <v>605</v>
      </c>
      <c r="F700" s="27" t="s">
        <v>47</v>
      </c>
      <c r="G700" s="19">
        <v>55</v>
      </c>
      <c r="H700" s="29"/>
      <c r="I700" s="30"/>
      <c r="J700" s="30"/>
      <c r="K700" s="30"/>
      <c r="L700" s="30"/>
      <c r="M700" s="30"/>
      <c r="N700" s="126"/>
      <c r="O700" s="311">
        <f t="shared" si="332"/>
        <v>55</v>
      </c>
      <c r="P700" s="287">
        <f t="shared" si="307"/>
        <v>0</v>
      </c>
      <c r="Q700" s="308">
        <v>55</v>
      </c>
    </row>
    <row r="701" spans="1:17" s="23" customFormat="1" ht="78.75" hidden="1" customHeight="1">
      <c r="A701" s="105" t="s">
        <v>606</v>
      </c>
      <c r="B701" s="21"/>
      <c r="C701" s="21" t="s">
        <v>60</v>
      </c>
      <c r="D701" s="21" t="s">
        <v>60</v>
      </c>
      <c r="E701" s="21" t="s">
        <v>607</v>
      </c>
      <c r="F701" s="21"/>
      <c r="G701" s="10">
        <f>G702+G704+G706+G708+G710</f>
        <v>206</v>
      </c>
      <c r="H701" s="10">
        <f>H702+H704+H706+H708+H710</f>
        <v>0</v>
      </c>
      <c r="I701" s="10">
        <f>I702+I704+I706+I708+I710</f>
        <v>0</v>
      </c>
      <c r="J701" s="10">
        <f>J702+J704+J706+J708+J710</f>
        <v>0</v>
      </c>
      <c r="K701" s="10">
        <f t="shared" ref="K701:Q701" si="339">K702+K704+K706+K708+K710</f>
        <v>0</v>
      </c>
      <c r="L701" s="10">
        <f t="shared" si="339"/>
        <v>0</v>
      </c>
      <c r="M701" s="10">
        <f t="shared" si="339"/>
        <v>0</v>
      </c>
      <c r="N701" s="309">
        <f t="shared" si="339"/>
        <v>0</v>
      </c>
      <c r="O701" s="310">
        <f t="shared" si="339"/>
        <v>206</v>
      </c>
      <c r="P701" s="277">
        <f t="shared" si="339"/>
        <v>0</v>
      </c>
      <c r="Q701" s="277">
        <f t="shared" si="339"/>
        <v>206</v>
      </c>
    </row>
    <row r="702" spans="1:17" ht="76.5" hidden="1">
      <c r="A702" s="138" t="s">
        <v>608</v>
      </c>
      <c r="B702" s="21" t="s">
        <v>30</v>
      </c>
      <c r="C702" s="21" t="s">
        <v>60</v>
      </c>
      <c r="D702" s="21" t="s">
        <v>60</v>
      </c>
      <c r="E702" s="21" t="s">
        <v>609</v>
      </c>
      <c r="F702" s="21"/>
      <c r="G702" s="10">
        <f>G703</f>
        <v>51</v>
      </c>
      <c r="H702" s="10">
        <f>H703</f>
        <v>0</v>
      </c>
      <c r="I702" s="10">
        <f>I703</f>
        <v>0</v>
      </c>
      <c r="J702" s="10">
        <f>J703</f>
        <v>0</v>
      </c>
      <c r="K702" s="10">
        <f t="shared" ref="K702:Q702" si="340">K703</f>
        <v>0</v>
      </c>
      <c r="L702" s="10">
        <f t="shared" si="340"/>
        <v>0</v>
      </c>
      <c r="M702" s="10">
        <f t="shared" si="340"/>
        <v>0</v>
      </c>
      <c r="N702" s="309">
        <f t="shared" si="340"/>
        <v>0</v>
      </c>
      <c r="O702" s="310">
        <f t="shared" si="340"/>
        <v>51</v>
      </c>
      <c r="P702" s="277">
        <f t="shared" si="340"/>
        <v>0</v>
      </c>
      <c r="Q702" s="277">
        <f t="shared" si="340"/>
        <v>51</v>
      </c>
    </row>
    <row r="703" spans="1:17" s="23" customFormat="1" ht="154.5" hidden="1" customHeight="1">
      <c r="A703" s="106" t="s">
        <v>46</v>
      </c>
      <c r="B703" s="27" t="s">
        <v>30</v>
      </c>
      <c r="C703" s="27" t="s">
        <v>60</v>
      </c>
      <c r="D703" s="27" t="s">
        <v>60</v>
      </c>
      <c r="E703" s="27" t="s">
        <v>609</v>
      </c>
      <c r="F703" s="27" t="s">
        <v>47</v>
      </c>
      <c r="G703" s="19">
        <v>51</v>
      </c>
      <c r="H703" s="29"/>
      <c r="I703" s="30"/>
      <c r="J703" s="30"/>
      <c r="K703" s="30"/>
      <c r="L703" s="30"/>
      <c r="M703" s="30"/>
      <c r="N703" s="126"/>
      <c r="O703" s="311">
        <f t="shared" si="332"/>
        <v>51</v>
      </c>
      <c r="P703" s="287">
        <f t="shared" si="307"/>
        <v>0</v>
      </c>
      <c r="Q703" s="308">
        <v>51</v>
      </c>
    </row>
    <row r="704" spans="1:17" ht="127.5" hidden="1">
      <c r="A704" s="138" t="s">
        <v>610</v>
      </c>
      <c r="B704" s="21" t="s">
        <v>30</v>
      </c>
      <c r="C704" s="21" t="s">
        <v>60</v>
      </c>
      <c r="D704" s="21" t="s">
        <v>60</v>
      </c>
      <c r="E704" s="21" t="s">
        <v>611</v>
      </c>
      <c r="F704" s="21"/>
      <c r="G704" s="10">
        <f>G705</f>
        <v>25</v>
      </c>
      <c r="H704" s="10">
        <f>H705</f>
        <v>0</v>
      </c>
      <c r="I704" s="10">
        <f>I705</f>
        <v>0</v>
      </c>
      <c r="J704" s="10">
        <f>J705</f>
        <v>0</v>
      </c>
      <c r="K704" s="10">
        <f t="shared" ref="K704:Q704" si="341">K705</f>
        <v>0</v>
      </c>
      <c r="L704" s="10">
        <f t="shared" si="341"/>
        <v>0</v>
      </c>
      <c r="M704" s="10">
        <f t="shared" si="341"/>
        <v>0</v>
      </c>
      <c r="N704" s="309">
        <f t="shared" si="341"/>
        <v>0</v>
      </c>
      <c r="O704" s="310">
        <f t="shared" si="341"/>
        <v>25</v>
      </c>
      <c r="P704" s="277">
        <f t="shared" si="341"/>
        <v>0</v>
      </c>
      <c r="Q704" s="277">
        <f t="shared" si="341"/>
        <v>25</v>
      </c>
    </row>
    <row r="705" spans="1:17" s="23" customFormat="1" ht="100.5" hidden="1" customHeight="1">
      <c r="A705" s="106" t="s">
        <v>46</v>
      </c>
      <c r="B705" s="27" t="s">
        <v>30</v>
      </c>
      <c r="C705" s="27" t="s">
        <v>60</v>
      </c>
      <c r="D705" s="27" t="s">
        <v>60</v>
      </c>
      <c r="E705" s="27" t="s">
        <v>611</v>
      </c>
      <c r="F705" s="27" t="s">
        <v>47</v>
      </c>
      <c r="G705" s="19">
        <v>25</v>
      </c>
      <c r="H705" s="29"/>
      <c r="I705" s="30"/>
      <c r="J705" s="30"/>
      <c r="K705" s="30"/>
      <c r="L705" s="126"/>
      <c r="M705" s="126"/>
      <c r="N705" s="126"/>
      <c r="O705" s="311">
        <f t="shared" si="332"/>
        <v>25</v>
      </c>
      <c r="P705" s="287">
        <f t="shared" si="307"/>
        <v>0</v>
      </c>
      <c r="Q705" s="308">
        <v>25</v>
      </c>
    </row>
    <row r="706" spans="1:17" ht="102" hidden="1">
      <c r="A706" s="138" t="s">
        <v>612</v>
      </c>
      <c r="B706" s="21" t="s">
        <v>30</v>
      </c>
      <c r="C706" s="21" t="s">
        <v>60</v>
      </c>
      <c r="D706" s="21" t="s">
        <v>60</v>
      </c>
      <c r="E706" s="21" t="s">
        <v>613</v>
      </c>
      <c r="F706" s="21"/>
      <c r="G706" s="10">
        <f>G707</f>
        <v>60</v>
      </c>
      <c r="H706" s="10">
        <f>H707</f>
        <v>0</v>
      </c>
      <c r="I706" s="10">
        <f>I707</f>
        <v>0</v>
      </c>
      <c r="J706" s="10">
        <f>J707</f>
        <v>0</v>
      </c>
      <c r="K706" s="10">
        <f t="shared" ref="K706:Q706" si="342">K707</f>
        <v>0</v>
      </c>
      <c r="L706" s="10">
        <f t="shared" si="342"/>
        <v>0</v>
      </c>
      <c r="M706" s="10">
        <f t="shared" si="342"/>
        <v>0</v>
      </c>
      <c r="N706" s="309">
        <f t="shared" si="342"/>
        <v>0</v>
      </c>
      <c r="O706" s="310">
        <f t="shared" si="342"/>
        <v>60</v>
      </c>
      <c r="P706" s="277">
        <f t="shared" si="342"/>
        <v>0</v>
      </c>
      <c r="Q706" s="277">
        <f t="shared" si="342"/>
        <v>60</v>
      </c>
    </row>
    <row r="707" spans="1:17" s="23" customFormat="1" ht="43.5" hidden="1" customHeight="1">
      <c r="A707" s="106" t="s">
        <v>46</v>
      </c>
      <c r="B707" s="27" t="s">
        <v>30</v>
      </c>
      <c r="C707" s="27" t="s">
        <v>60</v>
      </c>
      <c r="D707" s="27" t="s">
        <v>60</v>
      </c>
      <c r="E707" s="27" t="s">
        <v>613</v>
      </c>
      <c r="F707" s="27" t="s">
        <v>47</v>
      </c>
      <c r="G707" s="19">
        <v>60</v>
      </c>
      <c r="H707" s="29"/>
      <c r="I707" s="30"/>
      <c r="J707" s="30"/>
      <c r="K707" s="30"/>
      <c r="L707" s="30"/>
      <c r="M707" s="30"/>
      <c r="N707" s="126"/>
      <c r="O707" s="311">
        <f t="shared" si="332"/>
        <v>60</v>
      </c>
      <c r="P707" s="287">
        <f t="shared" ref="P707:P770" si="343">Q707-O707</f>
        <v>0</v>
      </c>
      <c r="Q707" s="308">
        <v>60</v>
      </c>
    </row>
    <row r="708" spans="1:17" ht="38.25" hidden="1">
      <c r="A708" s="138" t="s">
        <v>614</v>
      </c>
      <c r="B708" s="21" t="s">
        <v>30</v>
      </c>
      <c r="C708" s="21" t="s">
        <v>60</v>
      </c>
      <c r="D708" s="21" t="s">
        <v>60</v>
      </c>
      <c r="E708" s="21" t="s">
        <v>615</v>
      </c>
      <c r="F708" s="21"/>
      <c r="G708" s="10">
        <f>G709</f>
        <v>30</v>
      </c>
      <c r="H708" s="10">
        <f>H709</f>
        <v>0</v>
      </c>
      <c r="I708" s="10">
        <f>I709</f>
        <v>0</v>
      </c>
      <c r="J708" s="10">
        <f>J709</f>
        <v>0</v>
      </c>
      <c r="K708" s="10">
        <f t="shared" ref="K708:Q708" si="344">K709</f>
        <v>0</v>
      </c>
      <c r="L708" s="10">
        <f t="shared" si="344"/>
        <v>0</v>
      </c>
      <c r="M708" s="10">
        <f t="shared" si="344"/>
        <v>0</v>
      </c>
      <c r="N708" s="309">
        <f t="shared" si="344"/>
        <v>0</v>
      </c>
      <c r="O708" s="310">
        <f t="shared" si="344"/>
        <v>30</v>
      </c>
      <c r="P708" s="277">
        <f t="shared" si="344"/>
        <v>0</v>
      </c>
      <c r="Q708" s="277">
        <f t="shared" si="344"/>
        <v>30</v>
      </c>
    </row>
    <row r="709" spans="1:17" s="23" customFormat="1" ht="204" hidden="1" customHeight="1">
      <c r="A709" s="106" t="s">
        <v>46</v>
      </c>
      <c r="B709" s="27" t="s">
        <v>30</v>
      </c>
      <c r="C709" s="27" t="s">
        <v>60</v>
      </c>
      <c r="D709" s="27" t="s">
        <v>60</v>
      </c>
      <c r="E709" s="27" t="s">
        <v>615</v>
      </c>
      <c r="F709" s="27" t="s">
        <v>47</v>
      </c>
      <c r="G709" s="19">
        <v>30</v>
      </c>
      <c r="H709" s="29"/>
      <c r="I709" s="30"/>
      <c r="J709" s="30"/>
      <c r="K709" s="30"/>
      <c r="L709" s="30"/>
      <c r="M709" s="30"/>
      <c r="N709" s="126"/>
      <c r="O709" s="311">
        <f t="shared" si="332"/>
        <v>30</v>
      </c>
      <c r="P709" s="287">
        <f t="shared" si="343"/>
        <v>0</v>
      </c>
      <c r="Q709" s="308">
        <v>30</v>
      </c>
    </row>
    <row r="710" spans="1:17" ht="178.5" hidden="1">
      <c r="A710" s="138" t="s">
        <v>616</v>
      </c>
      <c r="B710" s="21" t="s">
        <v>30</v>
      </c>
      <c r="C710" s="21" t="s">
        <v>60</v>
      </c>
      <c r="D710" s="21" t="s">
        <v>60</v>
      </c>
      <c r="E710" s="21" t="s">
        <v>617</v>
      </c>
      <c r="F710" s="21"/>
      <c r="G710" s="10">
        <f>G711</f>
        <v>40</v>
      </c>
      <c r="H710" s="10">
        <f>H711</f>
        <v>0</v>
      </c>
      <c r="I710" s="10">
        <f>I711</f>
        <v>0</v>
      </c>
      <c r="J710" s="10">
        <f>J711</f>
        <v>0</v>
      </c>
      <c r="K710" s="10">
        <f t="shared" ref="K710:Q710" si="345">K711</f>
        <v>0</v>
      </c>
      <c r="L710" s="10">
        <f t="shared" si="345"/>
        <v>0</v>
      </c>
      <c r="M710" s="10">
        <f t="shared" si="345"/>
        <v>0</v>
      </c>
      <c r="N710" s="309">
        <f t="shared" si="345"/>
        <v>0</v>
      </c>
      <c r="O710" s="310">
        <f t="shared" si="345"/>
        <v>40</v>
      </c>
      <c r="P710" s="277">
        <f t="shared" si="345"/>
        <v>0</v>
      </c>
      <c r="Q710" s="277">
        <f t="shared" si="345"/>
        <v>40</v>
      </c>
    </row>
    <row r="711" spans="1:17" s="23" customFormat="1" hidden="1">
      <c r="A711" s="106" t="s">
        <v>46</v>
      </c>
      <c r="B711" s="27" t="s">
        <v>30</v>
      </c>
      <c r="C711" s="27" t="s">
        <v>60</v>
      </c>
      <c r="D711" s="27" t="s">
        <v>60</v>
      </c>
      <c r="E711" s="27" t="s">
        <v>617</v>
      </c>
      <c r="F711" s="27" t="s">
        <v>47</v>
      </c>
      <c r="G711" s="19">
        <v>40</v>
      </c>
      <c r="H711" s="29"/>
      <c r="I711" s="30"/>
      <c r="J711" s="30"/>
      <c r="K711" s="30"/>
      <c r="L711" s="30"/>
      <c r="M711" s="30"/>
      <c r="N711" s="126"/>
      <c r="O711" s="311">
        <f t="shared" si="332"/>
        <v>40</v>
      </c>
      <c r="P711" s="287">
        <f t="shared" si="343"/>
        <v>0</v>
      </c>
      <c r="Q711" s="308">
        <v>40</v>
      </c>
    </row>
    <row r="712" spans="1:17" s="23" customFormat="1" ht="150" hidden="1" customHeight="1">
      <c r="A712" s="105" t="s">
        <v>618</v>
      </c>
      <c r="B712" s="21"/>
      <c r="C712" s="21" t="s">
        <v>60</v>
      </c>
      <c r="D712" s="21" t="s">
        <v>60</v>
      </c>
      <c r="E712" s="21" t="s">
        <v>619</v>
      </c>
      <c r="F712" s="21"/>
      <c r="G712" s="10">
        <f>G713+G715+G717+G719+G721</f>
        <v>311</v>
      </c>
      <c r="H712" s="10">
        <f>H713+H715+H717+H719+H721</f>
        <v>0</v>
      </c>
      <c r="I712" s="10">
        <f>I713+I715+I717+I719+I721</f>
        <v>70</v>
      </c>
      <c r="J712" s="10">
        <f>J713+J715+J717+J719+J721</f>
        <v>0</v>
      </c>
      <c r="K712" s="10">
        <f t="shared" ref="K712:Q712" si="346">K713+K715+K717+K719+K721</f>
        <v>0</v>
      </c>
      <c r="L712" s="10">
        <f t="shared" si="346"/>
        <v>0</v>
      </c>
      <c r="M712" s="10">
        <f t="shared" si="346"/>
        <v>0</v>
      </c>
      <c r="N712" s="309">
        <f t="shared" si="346"/>
        <v>0</v>
      </c>
      <c r="O712" s="310">
        <f t="shared" si="346"/>
        <v>381</v>
      </c>
      <c r="P712" s="277">
        <f t="shared" si="346"/>
        <v>0</v>
      </c>
      <c r="Q712" s="277">
        <f t="shared" si="346"/>
        <v>381</v>
      </c>
    </row>
    <row r="713" spans="1:17" ht="114.75" hidden="1">
      <c r="A713" s="138" t="s">
        <v>620</v>
      </c>
      <c r="B713" s="21" t="s">
        <v>30</v>
      </c>
      <c r="C713" s="21" t="s">
        <v>60</v>
      </c>
      <c r="D713" s="21" t="s">
        <v>60</v>
      </c>
      <c r="E713" s="21" t="s">
        <v>621</v>
      </c>
      <c r="F713" s="21"/>
      <c r="G713" s="10">
        <f>G714</f>
        <v>66</v>
      </c>
      <c r="H713" s="10">
        <f>H714</f>
        <v>0</v>
      </c>
      <c r="I713" s="10">
        <f>I714</f>
        <v>0</v>
      </c>
      <c r="J713" s="10">
        <f>J714</f>
        <v>0</v>
      </c>
      <c r="K713" s="10">
        <f t="shared" ref="K713:Q713" si="347">K714</f>
        <v>0</v>
      </c>
      <c r="L713" s="10">
        <f t="shared" si="347"/>
        <v>0</v>
      </c>
      <c r="M713" s="10">
        <f t="shared" si="347"/>
        <v>0</v>
      </c>
      <c r="N713" s="309">
        <f t="shared" si="347"/>
        <v>0</v>
      </c>
      <c r="O713" s="310">
        <f t="shared" si="347"/>
        <v>66</v>
      </c>
      <c r="P713" s="277">
        <f t="shared" si="347"/>
        <v>0</v>
      </c>
      <c r="Q713" s="277">
        <f t="shared" si="347"/>
        <v>66</v>
      </c>
    </row>
    <row r="714" spans="1:17" s="23" customFormat="1" hidden="1">
      <c r="A714" s="106" t="s">
        <v>46</v>
      </c>
      <c r="B714" s="27" t="s">
        <v>30</v>
      </c>
      <c r="C714" s="27" t="s">
        <v>60</v>
      </c>
      <c r="D714" s="27" t="s">
        <v>60</v>
      </c>
      <c r="E714" s="27" t="s">
        <v>621</v>
      </c>
      <c r="F714" s="27" t="s">
        <v>47</v>
      </c>
      <c r="G714" s="19">
        <v>66</v>
      </c>
      <c r="H714" s="29"/>
      <c r="I714" s="30"/>
      <c r="J714" s="30"/>
      <c r="K714" s="30"/>
      <c r="L714" s="30"/>
      <c r="M714" s="30"/>
      <c r="N714" s="126"/>
      <c r="O714" s="311">
        <f t="shared" si="332"/>
        <v>66</v>
      </c>
      <c r="P714" s="287">
        <f t="shared" si="343"/>
        <v>0</v>
      </c>
      <c r="Q714" s="308">
        <v>66</v>
      </c>
    </row>
    <row r="715" spans="1:17" ht="51" hidden="1">
      <c r="A715" s="105" t="s">
        <v>622</v>
      </c>
      <c r="B715" s="21" t="s">
        <v>30</v>
      </c>
      <c r="C715" s="21" t="s">
        <v>60</v>
      </c>
      <c r="D715" s="21" t="s">
        <v>60</v>
      </c>
      <c r="E715" s="21" t="s">
        <v>623</v>
      </c>
      <c r="F715" s="21"/>
      <c r="G715" s="10">
        <f>G716</f>
        <v>130</v>
      </c>
      <c r="H715" s="10">
        <f>H716</f>
        <v>0</v>
      </c>
      <c r="I715" s="10">
        <f>I716</f>
        <v>0</v>
      </c>
      <c r="J715" s="10">
        <f>J716</f>
        <v>0</v>
      </c>
      <c r="K715" s="10">
        <f t="shared" ref="K715:Q715" si="348">K716</f>
        <v>0</v>
      </c>
      <c r="L715" s="10">
        <f t="shared" si="348"/>
        <v>0</v>
      </c>
      <c r="M715" s="10">
        <f t="shared" si="348"/>
        <v>0</v>
      </c>
      <c r="N715" s="309">
        <f t="shared" si="348"/>
        <v>0</v>
      </c>
      <c r="O715" s="310">
        <f t="shared" si="348"/>
        <v>130</v>
      </c>
      <c r="P715" s="277">
        <f t="shared" si="348"/>
        <v>0</v>
      </c>
      <c r="Q715" s="277">
        <f t="shared" si="348"/>
        <v>130</v>
      </c>
    </row>
    <row r="716" spans="1:17" s="23" customFormat="1" ht="75.75" hidden="1" customHeight="1">
      <c r="A716" s="106" t="s">
        <v>46</v>
      </c>
      <c r="B716" s="27" t="s">
        <v>30</v>
      </c>
      <c r="C716" s="27" t="s">
        <v>60</v>
      </c>
      <c r="D716" s="27" t="s">
        <v>60</v>
      </c>
      <c r="E716" s="27" t="s">
        <v>623</v>
      </c>
      <c r="F716" s="27" t="s">
        <v>47</v>
      </c>
      <c r="G716" s="19">
        <v>130</v>
      </c>
      <c r="H716" s="29"/>
      <c r="I716" s="30"/>
      <c r="J716" s="30"/>
      <c r="K716" s="30"/>
      <c r="L716" s="30"/>
      <c r="M716" s="30"/>
      <c r="N716" s="126"/>
      <c r="O716" s="311">
        <f t="shared" si="332"/>
        <v>130</v>
      </c>
      <c r="P716" s="287">
        <f t="shared" si="343"/>
        <v>0</v>
      </c>
      <c r="Q716" s="308">
        <v>130</v>
      </c>
    </row>
    <row r="717" spans="1:17" ht="102" hidden="1">
      <c r="A717" s="138" t="s">
        <v>624</v>
      </c>
      <c r="B717" s="21" t="s">
        <v>30</v>
      </c>
      <c r="C717" s="21" t="s">
        <v>60</v>
      </c>
      <c r="D717" s="21" t="s">
        <v>60</v>
      </c>
      <c r="E717" s="21" t="s">
        <v>625</v>
      </c>
      <c r="F717" s="21"/>
      <c r="G717" s="10">
        <f>G718</f>
        <v>65</v>
      </c>
      <c r="H717" s="10">
        <f>H718</f>
        <v>0</v>
      </c>
      <c r="I717" s="10">
        <f>I718</f>
        <v>0</v>
      </c>
      <c r="J717" s="10">
        <f>J718</f>
        <v>0</v>
      </c>
      <c r="K717" s="10">
        <f t="shared" ref="K717:Q717" si="349">K718</f>
        <v>0</v>
      </c>
      <c r="L717" s="10">
        <f t="shared" si="349"/>
        <v>0</v>
      </c>
      <c r="M717" s="10">
        <f t="shared" si="349"/>
        <v>0</v>
      </c>
      <c r="N717" s="309">
        <f t="shared" si="349"/>
        <v>0</v>
      </c>
      <c r="O717" s="310">
        <f t="shared" si="349"/>
        <v>65</v>
      </c>
      <c r="P717" s="277">
        <f t="shared" si="349"/>
        <v>0</v>
      </c>
      <c r="Q717" s="277">
        <f t="shared" si="349"/>
        <v>65</v>
      </c>
    </row>
    <row r="718" spans="1:17" s="23" customFormat="1" ht="206.25" hidden="1" customHeight="1">
      <c r="A718" s="106" t="s">
        <v>46</v>
      </c>
      <c r="B718" s="27" t="s">
        <v>30</v>
      </c>
      <c r="C718" s="27" t="s">
        <v>60</v>
      </c>
      <c r="D718" s="27" t="s">
        <v>60</v>
      </c>
      <c r="E718" s="27" t="s">
        <v>625</v>
      </c>
      <c r="F718" s="27" t="s">
        <v>47</v>
      </c>
      <c r="G718" s="19">
        <v>65</v>
      </c>
      <c r="H718" s="29"/>
      <c r="I718" s="30"/>
      <c r="J718" s="30"/>
      <c r="K718" s="30"/>
      <c r="L718" s="30"/>
      <c r="M718" s="30"/>
      <c r="N718" s="126"/>
      <c r="O718" s="311">
        <f t="shared" si="332"/>
        <v>65</v>
      </c>
      <c r="P718" s="287">
        <f t="shared" si="343"/>
        <v>0</v>
      </c>
      <c r="Q718" s="308">
        <v>65</v>
      </c>
    </row>
    <row r="719" spans="1:17" ht="191.25" hidden="1">
      <c r="A719" s="138" t="s">
        <v>626</v>
      </c>
      <c r="B719" s="21" t="s">
        <v>30</v>
      </c>
      <c r="C719" s="21" t="s">
        <v>60</v>
      </c>
      <c r="D719" s="21" t="s">
        <v>60</v>
      </c>
      <c r="E719" s="21" t="s">
        <v>627</v>
      </c>
      <c r="F719" s="21"/>
      <c r="G719" s="10">
        <f>G720</f>
        <v>50</v>
      </c>
      <c r="H719" s="10">
        <f>H720</f>
        <v>0</v>
      </c>
      <c r="I719" s="10">
        <f>I720</f>
        <v>0</v>
      </c>
      <c r="J719" s="10">
        <f>J720</f>
        <v>0</v>
      </c>
      <c r="K719" s="10">
        <f t="shared" ref="K719:Q719" si="350">K720</f>
        <v>0</v>
      </c>
      <c r="L719" s="10">
        <f t="shared" si="350"/>
        <v>0</v>
      </c>
      <c r="M719" s="10">
        <f t="shared" si="350"/>
        <v>0</v>
      </c>
      <c r="N719" s="309">
        <f t="shared" si="350"/>
        <v>0</v>
      </c>
      <c r="O719" s="310">
        <f t="shared" si="350"/>
        <v>50</v>
      </c>
      <c r="P719" s="277">
        <f t="shared" si="350"/>
        <v>0</v>
      </c>
      <c r="Q719" s="277">
        <f t="shared" si="350"/>
        <v>50</v>
      </c>
    </row>
    <row r="720" spans="1:17" s="23" customFormat="1" hidden="1">
      <c r="A720" s="106" t="s">
        <v>46</v>
      </c>
      <c r="B720" s="27" t="s">
        <v>30</v>
      </c>
      <c r="C720" s="27" t="s">
        <v>60</v>
      </c>
      <c r="D720" s="27" t="s">
        <v>60</v>
      </c>
      <c r="E720" s="27" t="s">
        <v>627</v>
      </c>
      <c r="F720" s="27" t="s">
        <v>47</v>
      </c>
      <c r="G720" s="28">
        <v>50</v>
      </c>
      <c r="H720" s="29"/>
      <c r="I720" s="30"/>
      <c r="J720" s="30"/>
      <c r="K720" s="30"/>
      <c r="L720" s="30"/>
      <c r="M720" s="30"/>
      <c r="N720" s="126"/>
      <c r="O720" s="311">
        <f t="shared" si="332"/>
        <v>50</v>
      </c>
      <c r="P720" s="287">
        <f t="shared" si="343"/>
        <v>0</v>
      </c>
      <c r="Q720" s="308">
        <v>50</v>
      </c>
    </row>
    <row r="721" spans="1:17" ht="25.5" hidden="1">
      <c r="A721" s="139" t="s">
        <v>628</v>
      </c>
      <c r="B721" s="21" t="s">
        <v>30</v>
      </c>
      <c r="C721" s="21" t="s">
        <v>60</v>
      </c>
      <c r="D721" s="21" t="s">
        <v>60</v>
      </c>
      <c r="E721" s="21" t="s">
        <v>629</v>
      </c>
      <c r="F721" s="21"/>
      <c r="G721" s="22">
        <f>G722</f>
        <v>0</v>
      </c>
      <c r="H721" s="22">
        <f>H722</f>
        <v>0</v>
      </c>
      <c r="I721" s="22">
        <f>I722</f>
        <v>70</v>
      </c>
      <c r="J721" s="22">
        <f>J722</f>
        <v>0</v>
      </c>
      <c r="K721" s="22">
        <f t="shared" ref="K721:Q721" si="351">K722</f>
        <v>0</v>
      </c>
      <c r="L721" s="22">
        <f t="shared" si="351"/>
        <v>0</v>
      </c>
      <c r="M721" s="22">
        <f t="shared" si="351"/>
        <v>0</v>
      </c>
      <c r="N721" s="309">
        <f t="shared" si="351"/>
        <v>0</v>
      </c>
      <c r="O721" s="310">
        <f t="shared" si="351"/>
        <v>70</v>
      </c>
      <c r="P721" s="142">
        <f t="shared" si="351"/>
        <v>0</v>
      </c>
      <c r="Q721" s="142">
        <f t="shared" si="351"/>
        <v>70</v>
      </c>
    </row>
    <row r="722" spans="1:17" s="23" customFormat="1" hidden="1">
      <c r="A722" s="106" t="s">
        <v>46</v>
      </c>
      <c r="B722" s="27" t="s">
        <v>30</v>
      </c>
      <c r="C722" s="27" t="s">
        <v>60</v>
      </c>
      <c r="D722" s="27" t="s">
        <v>60</v>
      </c>
      <c r="E722" s="27" t="s">
        <v>629</v>
      </c>
      <c r="F722" s="27" t="s">
        <v>47</v>
      </c>
      <c r="G722" s="28"/>
      <c r="H722" s="29"/>
      <c r="I722" s="30">
        <v>70</v>
      </c>
      <c r="J722" s="30"/>
      <c r="K722" s="30"/>
      <c r="L722" s="30"/>
      <c r="M722" s="30"/>
      <c r="N722" s="126"/>
      <c r="O722" s="311">
        <f t="shared" si="332"/>
        <v>70</v>
      </c>
      <c r="P722" s="287">
        <f t="shared" si="343"/>
        <v>0</v>
      </c>
      <c r="Q722" s="308">
        <v>70</v>
      </c>
    </row>
    <row r="723" spans="1:17" hidden="1">
      <c r="A723" s="14" t="s">
        <v>630</v>
      </c>
      <c r="B723" s="15" t="s">
        <v>30</v>
      </c>
      <c r="C723" s="15" t="s">
        <v>60</v>
      </c>
      <c r="D723" s="15" t="s">
        <v>60</v>
      </c>
      <c r="E723" s="15" t="s">
        <v>631</v>
      </c>
      <c r="F723" s="15"/>
      <c r="G723" s="16">
        <f>G724</f>
        <v>0</v>
      </c>
      <c r="H723" s="16">
        <f>H724</f>
        <v>0</v>
      </c>
      <c r="I723" s="16">
        <f>I724</f>
        <v>750</v>
      </c>
      <c r="J723" s="16">
        <f>J724</f>
        <v>0</v>
      </c>
      <c r="K723" s="16">
        <f t="shared" ref="K723:Q723" si="352">K724</f>
        <v>0</v>
      </c>
      <c r="L723" s="16">
        <f t="shared" si="352"/>
        <v>0</v>
      </c>
      <c r="M723" s="16">
        <f t="shared" si="352"/>
        <v>0</v>
      </c>
      <c r="N723" s="309">
        <f t="shared" si="352"/>
        <v>0</v>
      </c>
      <c r="O723" s="310">
        <f t="shared" si="352"/>
        <v>750</v>
      </c>
      <c r="P723" s="278">
        <f t="shared" si="352"/>
        <v>500</v>
      </c>
      <c r="Q723" s="278">
        <f t="shared" si="352"/>
        <v>1250</v>
      </c>
    </row>
    <row r="724" spans="1:17" hidden="1">
      <c r="A724" s="106" t="s">
        <v>46</v>
      </c>
      <c r="B724" s="27" t="s">
        <v>30</v>
      </c>
      <c r="C724" s="27" t="s">
        <v>60</v>
      </c>
      <c r="D724" s="27" t="s">
        <v>60</v>
      </c>
      <c r="E724" s="27" t="s">
        <v>631</v>
      </c>
      <c r="F724" s="27" t="s">
        <v>47</v>
      </c>
      <c r="G724" s="28"/>
      <c r="H724" s="29"/>
      <c r="I724" s="30">
        <v>750</v>
      </c>
      <c r="J724" s="30"/>
      <c r="K724" s="30"/>
      <c r="L724" s="30"/>
      <c r="M724" s="30"/>
      <c r="N724" s="126"/>
      <c r="O724" s="311">
        <f t="shared" si="332"/>
        <v>750</v>
      </c>
      <c r="P724" s="287">
        <f t="shared" si="343"/>
        <v>500</v>
      </c>
      <c r="Q724" s="308">
        <v>1250</v>
      </c>
    </row>
    <row r="725" spans="1:17" hidden="1">
      <c r="A725" s="14" t="s">
        <v>632</v>
      </c>
      <c r="B725" s="15" t="s">
        <v>30</v>
      </c>
      <c r="C725" s="15" t="s">
        <v>60</v>
      </c>
      <c r="D725" s="15" t="s">
        <v>60</v>
      </c>
      <c r="E725" s="15" t="s">
        <v>633</v>
      </c>
      <c r="F725" s="15"/>
      <c r="G725" s="16">
        <f>G726+G727</f>
        <v>0</v>
      </c>
      <c r="H725" s="16">
        <f>H726+H727</f>
        <v>0</v>
      </c>
      <c r="I725" s="16">
        <f>I726+I727</f>
        <v>3614.7</v>
      </c>
      <c r="J725" s="16">
        <f>J726+J727</f>
        <v>0</v>
      </c>
      <c r="K725" s="16">
        <f t="shared" ref="K725:Q725" si="353">K726+K727</f>
        <v>0</v>
      </c>
      <c r="L725" s="16">
        <f t="shared" si="353"/>
        <v>0</v>
      </c>
      <c r="M725" s="16">
        <f t="shared" si="353"/>
        <v>0</v>
      </c>
      <c r="N725" s="309">
        <f t="shared" si="353"/>
        <v>0</v>
      </c>
      <c r="O725" s="310">
        <f t="shared" si="353"/>
        <v>3614.7</v>
      </c>
      <c r="P725" s="278">
        <f t="shared" si="353"/>
        <v>0</v>
      </c>
      <c r="Q725" s="278">
        <f t="shared" si="353"/>
        <v>3614.7</v>
      </c>
    </row>
    <row r="726" spans="1:17" hidden="1">
      <c r="A726" s="106" t="s">
        <v>46</v>
      </c>
      <c r="B726" s="27" t="s">
        <v>30</v>
      </c>
      <c r="C726" s="27" t="s">
        <v>60</v>
      </c>
      <c r="D726" s="27" t="s">
        <v>60</v>
      </c>
      <c r="E726" s="27" t="s">
        <v>633</v>
      </c>
      <c r="F726" s="27" t="s">
        <v>47</v>
      </c>
      <c r="G726" s="28"/>
      <c r="H726" s="29"/>
      <c r="I726" s="30">
        <v>3614.7</v>
      </c>
      <c r="J726" s="30">
        <v>-2567.875</v>
      </c>
      <c r="K726" s="30"/>
      <c r="L726" s="30"/>
      <c r="M726" s="30"/>
      <c r="N726" s="126"/>
      <c r="O726" s="311">
        <f t="shared" si="332"/>
        <v>1046.8249999999998</v>
      </c>
      <c r="P726" s="287">
        <f t="shared" si="343"/>
        <v>0</v>
      </c>
      <c r="Q726" s="308">
        <v>1046.825</v>
      </c>
    </row>
    <row r="727" spans="1:17" s="23" customFormat="1" ht="38.25" hidden="1">
      <c r="A727" s="122" t="s">
        <v>386</v>
      </c>
      <c r="B727" s="27" t="s">
        <v>30</v>
      </c>
      <c r="C727" s="27" t="s">
        <v>60</v>
      </c>
      <c r="D727" s="27" t="s">
        <v>60</v>
      </c>
      <c r="E727" s="27" t="s">
        <v>633</v>
      </c>
      <c r="F727" s="27" t="s">
        <v>99</v>
      </c>
      <c r="G727" s="28"/>
      <c r="H727" s="29"/>
      <c r="I727" s="30"/>
      <c r="J727" s="30">
        <v>2567.875</v>
      </c>
      <c r="K727" s="30"/>
      <c r="L727" s="30"/>
      <c r="M727" s="30"/>
      <c r="N727" s="126"/>
      <c r="O727" s="311">
        <f t="shared" si="332"/>
        <v>2567.875</v>
      </c>
      <c r="P727" s="287">
        <f t="shared" si="343"/>
        <v>0</v>
      </c>
      <c r="Q727" s="308">
        <v>2567.875</v>
      </c>
    </row>
    <row r="728" spans="1:17" ht="25.5" hidden="1">
      <c r="A728" s="14" t="s">
        <v>634</v>
      </c>
      <c r="B728" s="15" t="s">
        <v>30</v>
      </c>
      <c r="C728" s="15" t="s">
        <v>60</v>
      </c>
      <c r="D728" s="15" t="s">
        <v>60</v>
      </c>
      <c r="E728" s="15" t="s">
        <v>635</v>
      </c>
      <c r="F728" s="15"/>
      <c r="G728" s="16">
        <f>G729+G730</f>
        <v>0</v>
      </c>
      <c r="H728" s="16">
        <f>H729+H730</f>
        <v>0</v>
      </c>
      <c r="I728" s="16">
        <f>I729+I730</f>
        <v>3229.7</v>
      </c>
      <c r="J728" s="16">
        <f>J729+J730</f>
        <v>0</v>
      </c>
      <c r="K728" s="16">
        <f t="shared" ref="K728:Q728" si="354">K729+K730</f>
        <v>0</v>
      </c>
      <c r="L728" s="16">
        <f t="shared" si="354"/>
        <v>0</v>
      </c>
      <c r="M728" s="16">
        <f t="shared" si="354"/>
        <v>0</v>
      </c>
      <c r="N728" s="309">
        <f t="shared" si="354"/>
        <v>0</v>
      </c>
      <c r="O728" s="310">
        <f t="shared" si="354"/>
        <v>3229.7</v>
      </c>
      <c r="P728" s="278">
        <f t="shared" si="354"/>
        <v>0</v>
      </c>
      <c r="Q728" s="278">
        <f t="shared" si="354"/>
        <v>3229.7</v>
      </c>
    </row>
    <row r="729" spans="1:17" hidden="1">
      <c r="A729" s="106" t="s">
        <v>46</v>
      </c>
      <c r="B729" s="27" t="s">
        <v>30</v>
      </c>
      <c r="C729" s="27" t="s">
        <v>60</v>
      </c>
      <c r="D729" s="27" t="s">
        <v>60</v>
      </c>
      <c r="E729" s="27" t="s">
        <v>635</v>
      </c>
      <c r="F729" s="27" t="s">
        <v>47</v>
      </c>
      <c r="G729" s="28"/>
      <c r="H729" s="29"/>
      <c r="I729" s="30">
        <v>3229.7</v>
      </c>
      <c r="J729" s="30">
        <v>-2285.1849999999999</v>
      </c>
      <c r="K729" s="30"/>
      <c r="L729" s="30"/>
      <c r="M729" s="30"/>
      <c r="N729" s="126"/>
      <c r="O729" s="311">
        <f t="shared" si="332"/>
        <v>944.51499999999987</v>
      </c>
      <c r="P729" s="287">
        <f t="shared" si="343"/>
        <v>0</v>
      </c>
      <c r="Q729" s="308">
        <v>944.51499999999999</v>
      </c>
    </row>
    <row r="730" spans="1:17" s="23" customFormat="1" ht="38.25" hidden="1">
      <c r="A730" s="122" t="s">
        <v>386</v>
      </c>
      <c r="B730" s="27" t="s">
        <v>30</v>
      </c>
      <c r="C730" s="27" t="s">
        <v>60</v>
      </c>
      <c r="D730" s="27" t="s">
        <v>60</v>
      </c>
      <c r="E730" s="27" t="s">
        <v>635</v>
      </c>
      <c r="F730" s="27" t="s">
        <v>99</v>
      </c>
      <c r="G730" s="28"/>
      <c r="H730" s="29"/>
      <c r="I730" s="30"/>
      <c r="J730" s="30">
        <v>2285.1849999999999</v>
      </c>
      <c r="K730" s="30"/>
      <c r="L730" s="30"/>
      <c r="M730" s="30"/>
      <c r="N730" s="126"/>
      <c r="O730" s="311">
        <f t="shared" si="332"/>
        <v>2285.1849999999999</v>
      </c>
      <c r="P730" s="287">
        <f t="shared" si="343"/>
        <v>0</v>
      </c>
      <c r="Q730" s="308">
        <v>2285.1849999999999</v>
      </c>
    </row>
    <row r="731" spans="1:17" ht="38.25" hidden="1">
      <c r="A731" s="42" t="s">
        <v>1087</v>
      </c>
      <c r="B731" s="43" t="s">
        <v>30</v>
      </c>
      <c r="C731" s="43" t="s">
        <v>60</v>
      </c>
      <c r="D731" s="43" t="s">
        <v>60</v>
      </c>
      <c r="E731" s="43" t="s">
        <v>1086</v>
      </c>
      <c r="F731" s="43"/>
      <c r="G731" s="89">
        <f>G732</f>
        <v>0</v>
      </c>
      <c r="H731" s="89">
        <f t="shared" ref="H731:Q731" si="355">H732</f>
        <v>0</v>
      </c>
      <c r="I731" s="89">
        <f t="shared" si="355"/>
        <v>0</v>
      </c>
      <c r="J731" s="89">
        <f t="shared" si="355"/>
        <v>0</v>
      </c>
      <c r="K731" s="89">
        <f t="shared" si="355"/>
        <v>0</v>
      </c>
      <c r="L731" s="89">
        <f t="shared" si="355"/>
        <v>0</v>
      </c>
      <c r="M731" s="89">
        <f t="shared" si="355"/>
        <v>0</v>
      </c>
      <c r="N731" s="309">
        <f t="shared" si="355"/>
        <v>0</v>
      </c>
      <c r="O731" s="310">
        <f t="shared" si="355"/>
        <v>0</v>
      </c>
      <c r="P731" s="283">
        <f t="shared" si="355"/>
        <v>1450</v>
      </c>
      <c r="Q731" s="283">
        <f t="shared" si="355"/>
        <v>1450</v>
      </c>
    </row>
    <row r="732" spans="1:17" s="23" customFormat="1" hidden="1">
      <c r="A732" s="253"/>
      <c r="B732" s="27" t="s">
        <v>30</v>
      </c>
      <c r="C732" s="27" t="s">
        <v>60</v>
      </c>
      <c r="D732" s="27" t="s">
        <v>60</v>
      </c>
      <c r="E732" s="27" t="s">
        <v>1086</v>
      </c>
      <c r="F732" s="27" t="s">
        <v>74</v>
      </c>
      <c r="G732" s="28"/>
      <c r="H732" s="29"/>
      <c r="I732" s="30"/>
      <c r="J732" s="30"/>
      <c r="K732" s="30"/>
      <c r="L732" s="30"/>
      <c r="M732" s="30"/>
      <c r="N732" s="126"/>
      <c r="O732" s="311">
        <f>N732</f>
        <v>0</v>
      </c>
      <c r="P732" s="287">
        <f t="shared" si="343"/>
        <v>1450</v>
      </c>
      <c r="Q732" s="308">
        <v>1450</v>
      </c>
    </row>
    <row r="733" spans="1:17" ht="38.25" hidden="1">
      <c r="A733" s="14" t="s">
        <v>636</v>
      </c>
      <c r="B733" s="15" t="s">
        <v>30</v>
      </c>
      <c r="C733" s="15" t="s">
        <v>60</v>
      </c>
      <c r="D733" s="15" t="s">
        <v>60</v>
      </c>
      <c r="E733" s="15" t="s">
        <v>637</v>
      </c>
      <c r="F733" s="15"/>
      <c r="G733" s="16">
        <f>G734</f>
        <v>0</v>
      </c>
      <c r="H733" s="16">
        <f t="shared" ref="H733:Q733" si="356">H734</f>
        <v>0</v>
      </c>
      <c r="I733" s="16">
        <f t="shared" si="356"/>
        <v>275</v>
      </c>
      <c r="J733" s="16">
        <f t="shared" si="356"/>
        <v>0</v>
      </c>
      <c r="K733" s="16">
        <f t="shared" si="356"/>
        <v>0</v>
      </c>
      <c r="L733" s="16">
        <f t="shared" si="356"/>
        <v>0</v>
      </c>
      <c r="M733" s="16">
        <f t="shared" si="356"/>
        <v>0</v>
      </c>
      <c r="N733" s="309">
        <f t="shared" si="356"/>
        <v>0</v>
      </c>
      <c r="O733" s="310">
        <f t="shared" si="356"/>
        <v>275</v>
      </c>
      <c r="P733" s="278">
        <f t="shared" si="356"/>
        <v>275</v>
      </c>
      <c r="Q733" s="278">
        <f t="shared" si="356"/>
        <v>550</v>
      </c>
    </row>
    <row r="734" spans="1:17" hidden="1">
      <c r="A734" s="106" t="s">
        <v>46</v>
      </c>
      <c r="B734" s="27" t="s">
        <v>30</v>
      </c>
      <c r="C734" s="27" t="s">
        <v>60</v>
      </c>
      <c r="D734" s="27" t="s">
        <v>60</v>
      </c>
      <c r="E734" s="27" t="s">
        <v>637</v>
      </c>
      <c r="F734" s="27" t="s">
        <v>47</v>
      </c>
      <c r="G734" s="28"/>
      <c r="H734" s="29"/>
      <c r="I734" s="30">
        <v>275</v>
      </c>
      <c r="J734" s="30"/>
      <c r="K734" s="30"/>
      <c r="L734" s="30"/>
      <c r="M734" s="30"/>
      <c r="N734" s="126"/>
      <c r="O734" s="311">
        <f t="shared" si="332"/>
        <v>275</v>
      </c>
      <c r="P734" s="287">
        <f t="shared" si="343"/>
        <v>275</v>
      </c>
      <c r="Q734" s="308">
        <v>550</v>
      </c>
    </row>
    <row r="735" spans="1:17" hidden="1">
      <c r="A735" s="11" t="s">
        <v>638</v>
      </c>
      <c r="B735" s="12" t="s">
        <v>30</v>
      </c>
      <c r="C735" s="12" t="s">
        <v>60</v>
      </c>
      <c r="D735" s="12" t="s">
        <v>156</v>
      </c>
      <c r="E735" s="12"/>
      <c r="F735" s="12"/>
      <c r="G735" s="10">
        <f t="shared" ref="G735:Q735" si="357">G738+G765+G767+G769+G736</f>
        <v>63551.7</v>
      </c>
      <c r="H735" s="10">
        <f t="shared" si="357"/>
        <v>551.45029999999997</v>
      </c>
      <c r="I735" s="10">
        <f t="shared" si="357"/>
        <v>2450</v>
      </c>
      <c r="J735" s="10">
        <f t="shared" si="357"/>
        <v>468.4</v>
      </c>
      <c r="K735" s="10">
        <f t="shared" si="357"/>
        <v>3000</v>
      </c>
      <c r="L735" s="10">
        <f t="shared" si="357"/>
        <v>4434.8999999999996</v>
      </c>
      <c r="M735" s="10">
        <f t="shared" si="357"/>
        <v>0</v>
      </c>
      <c r="N735" s="309">
        <f t="shared" si="357"/>
        <v>0</v>
      </c>
      <c r="O735" s="310">
        <f t="shared" si="357"/>
        <v>74456.450299999997</v>
      </c>
      <c r="P735" s="277">
        <f t="shared" si="357"/>
        <v>-626.14458999999852</v>
      </c>
      <c r="Q735" s="310">
        <f t="shared" si="357"/>
        <v>73830.305710000015</v>
      </c>
    </row>
    <row r="736" spans="1:17" hidden="1">
      <c r="A736" s="140" t="s">
        <v>639</v>
      </c>
      <c r="B736" s="43" t="s">
        <v>30</v>
      </c>
      <c r="C736" s="43" t="s">
        <v>60</v>
      </c>
      <c r="D736" s="43" t="s">
        <v>156</v>
      </c>
      <c r="E736" s="43" t="s">
        <v>640</v>
      </c>
      <c r="F736" s="43"/>
      <c r="G736" s="89">
        <f>G737</f>
        <v>0</v>
      </c>
      <c r="H736" s="89">
        <f t="shared" ref="H736:Q736" si="358">H737</f>
        <v>0</v>
      </c>
      <c r="I736" s="89">
        <f t="shared" si="358"/>
        <v>0</v>
      </c>
      <c r="J736" s="89">
        <f t="shared" si="358"/>
        <v>0</v>
      </c>
      <c r="K736" s="89">
        <f t="shared" si="358"/>
        <v>0</v>
      </c>
      <c r="L736" s="89">
        <f t="shared" si="358"/>
        <v>2260</v>
      </c>
      <c r="M736" s="89">
        <f t="shared" si="358"/>
        <v>0</v>
      </c>
      <c r="N736" s="309">
        <f t="shared" si="358"/>
        <v>0</v>
      </c>
      <c r="O736" s="310">
        <f t="shared" si="358"/>
        <v>2260</v>
      </c>
      <c r="P736" s="283">
        <f t="shared" si="358"/>
        <v>0</v>
      </c>
      <c r="Q736" s="283">
        <f t="shared" si="358"/>
        <v>2260</v>
      </c>
    </row>
    <row r="737" spans="1:17" s="23" customFormat="1" hidden="1">
      <c r="A737" s="141" t="s">
        <v>641</v>
      </c>
      <c r="B737" s="18" t="s">
        <v>30</v>
      </c>
      <c r="C737" s="18" t="s">
        <v>60</v>
      </c>
      <c r="D737" s="18" t="s">
        <v>156</v>
      </c>
      <c r="E737" s="18" t="s">
        <v>640</v>
      </c>
      <c r="F737" s="18" t="s">
        <v>642</v>
      </c>
      <c r="G737" s="19"/>
      <c r="H737" s="19"/>
      <c r="I737" s="19"/>
      <c r="J737" s="19"/>
      <c r="K737" s="19"/>
      <c r="L737" s="19">
        <v>2260</v>
      </c>
      <c r="M737" s="19"/>
      <c r="N737" s="318"/>
      <c r="O737" s="311">
        <f t="shared" si="332"/>
        <v>2260</v>
      </c>
      <c r="P737" s="287">
        <f t="shared" si="343"/>
        <v>0</v>
      </c>
      <c r="Q737" s="308">
        <v>2260</v>
      </c>
    </row>
    <row r="738" spans="1:17" s="23" customFormat="1" hidden="1">
      <c r="A738" s="47" t="s">
        <v>271</v>
      </c>
      <c r="B738" s="49" t="s">
        <v>30</v>
      </c>
      <c r="C738" s="49" t="s">
        <v>60</v>
      </c>
      <c r="D738" s="49" t="s">
        <v>156</v>
      </c>
      <c r="E738" s="49" t="s">
        <v>643</v>
      </c>
      <c r="F738" s="49"/>
      <c r="G738" s="81">
        <f t="shared" ref="G738:Q738" si="359">G739+G741+G743+G750+G757+G760+G763</f>
        <v>63551.7</v>
      </c>
      <c r="H738" s="81">
        <f t="shared" si="359"/>
        <v>311.45030000000003</v>
      </c>
      <c r="I738" s="81">
        <f t="shared" si="359"/>
        <v>2300</v>
      </c>
      <c r="J738" s="81">
        <f t="shared" si="359"/>
        <v>0</v>
      </c>
      <c r="K738" s="81">
        <f t="shared" si="359"/>
        <v>3000</v>
      </c>
      <c r="L738" s="81">
        <f t="shared" si="359"/>
        <v>2174.9</v>
      </c>
      <c r="M738" s="81">
        <f t="shared" si="359"/>
        <v>0</v>
      </c>
      <c r="N738" s="309">
        <f t="shared" si="359"/>
        <v>0</v>
      </c>
      <c r="O738" s="310">
        <f t="shared" si="359"/>
        <v>71338.050300000003</v>
      </c>
      <c r="P738" s="121">
        <f t="shared" si="359"/>
        <v>-157.7445899999986</v>
      </c>
      <c r="Q738" s="121">
        <f t="shared" si="359"/>
        <v>71180.305710000015</v>
      </c>
    </row>
    <row r="739" spans="1:17" hidden="1">
      <c r="A739" s="11" t="s">
        <v>644</v>
      </c>
      <c r="B739" s="12" t="s">
        <v>30</v>
      </c>
      <c r="C739" s="12" t="s">
        <v>60</v>
      </c>
      <c r="D739" s="12" t="s">
        <v>156</v>
      </c>
      <c r="E739" s="12" t="s">
        <v>645</v>
      </c>
      <c r="F739" s="12"/>
      <c r="G739" s="10">
        <f>G740</f>
        <v>1400</v>
      </c>
      <c r="H739" s="10">
        <f>H740</f>
        <v>0</v>
      </c>
      <c r="I739" s="10">
        <f>I740</f>
        <v>-800</v>
      </c>
      <c r="J739" s="10">
        <f>J740</f>
        <v>0</v>
      </c>
      <c r="K739" s="10">
        <f t="shared" ref="K739:Q739" si="360">K740</f>
        <v>0</v>
      </c>
      <c r="L739" s="10">
        <f t="shared" si="360"/>
        <v>0</v>
      </c>
      <c r="M739" s="10">
        <f t="shared" si="360"/>
        <v>0</v>
      </c>
      <c r="N739" s="309">
        <f t="shared" si="360"/>
        <v>0</v>
      </c>
      <c r="O739" s="310">
        <f t="shared" si="360"/>
        <v>600</v>
      </c>
      <c r="P739" s="277">
        <f t="shared" si="360"/>
        <v>0</v>
      </c>
      <c r="Q739" s="277">
        <f t="shared" si="360"/>
        <v>600</v>
      </c>
    </row>
    <row r="740" spans="1:17" s="23" customFormat="1" hidden="1">
      <c r="A740" s="106" t="s">
        <v>46</v>
      </c>
      <c r="B740" s="18" t="s">
        <v>30</v>
      </c>
      <c r="C740" s="18" t="s">
        <v>60</v>
      </c>
      <c r="D740" s="18" t="s">
        <v>156</v>
      </c>
      <c r="E740" s="18" t="s">
        <v>645</v>
      </c>
      <c r="F740" s="18" t="s">
        <v>47</v>
      </c>
      <c r="G740" s="19">
        <v>1400</v>
      </c>
      <c r="H740" s="29"/>
      <c r="I740" s="30">
        <v>-800</v>
      </c>
      <c r="J740" s="30"/>
      <c r="K740" s="30"/>
      <c r="L740" s="30"/>
      <c r="M740" s="30"/>
      <c r="N740" s="126"/>
      <c r="O740" s="311">
        <f t="shared" si="332"/>
        <v>600</v>
      </c>
      <c r="P740" s="287">
        <f t="shared" si="343"/>
        <v>0</v>
      </c>
      <c r="Q740" s="308">
        <v>600</v>
      </c>
    </row>
    <row r="741" spans="1:17" ht="25.5" hidden="1">
      <c r="A741" s="11" t="s">
        <v>646</v>
      </c>
      <c r="B741" s="12" t="s">
        <v>30</v>
      </c>
      <c r="C741" s="12" t="s">
        <v>60</v>
      </c>
      <c r="D741" s="12" t="s">
        <v>156</v>
      </c>
      <c r="E741" s="12" t="s">
        <v>647</v>
      </c>
      <c r="F741" s="12"/>
      <c r="G741" s="10">
        <f>G742</f>
        <v>1250</v>
      </c>
      <c r="H741" s="10">
        <f>H742</f>
        <v>0</v>
      </c>
      <c r="I741" s="10">
        <f>I742</f>
        <v>-95.325000000000003</v>
      </c>
      <c r="J741" s="10">
        <f>J742</f>
        <v>0</v>
      </c>
      <c r="K741" s="10">
        <f t="shared" ref="K741:Q741" si="361">K742</f>
        <v>0</v>
      </c>
      <c r="L741" s="10">
        <f t="shared" si="361"/>
        <v>0</v>
      </c>
      <c r="M741" s="10">
        <f t="shared" si="361"/>
        <v>0</v>
      </c>
      <c r="N741" s="309">
        <f t="shared" si="361"/>
        <v>0</v>
      </c>
      <c r="O741" s="310">
        <f t="shared" si="361"/>
        <v>1154.675</v>
      </c>
      <c r="P741" s="277">
        <f t="shared" si="361"/>
        <v>-64.674999999999955</v>
      </c>
      <c r="Q741" s="277">
        <f t="shared" si="361"/>
        <v>1090</v>
      </c>
    </row>
    <row r="742" spans="1:17" s="100" customFormat="1" hidden="1">
      <c r="A742" s="106" t="s">
        <v>46</v>
      </c>
      <c r="B742" s="18" t="s">
        <v>30</v>
      </c>
      <c r="C742" s="18" t="s">
        <v>60</v>
      </c>
      <c r="D742" s="18" t="s">
        <v>156</v>
      </c>
      <c r="E742" s="18" t="s">
        <v>647</v>
      </c>
      <c r="F742" s="18" t="s">
        <v>47</v>
      </c>
      <c r="G742" s="19">
        <f>700+550</f>
        <v>1250</v>
      </c>
      <c r="H742" s="29"/>
      <c r="I742" s="30">
        <v>-95.325000000000003</v>
      </c>
      <c r="J742" s="30"/>
      <c r="K742" s="30"/>
      <c r="L742" s="30"/>
      <c r="M742" s="30"/>
      <c r="N742" s="126"/>
      <c r="O742" s="311">
        <f t="shared" si="332"/>
        <v>1154.675</v>
      </c>
      <c r="P742" s="287">
        <f t="shared" si="343"/>
        <v>-64.674999999999955</v>
      </c>
      <c r="Q742" s="308">
        <v>1090</v>
      </c>
    </row>
    <row r="743" spans="1:17" ht="25.5" hidden="1">
      <c r="A743" s="11" t="s">
        <v>648</v>
      </c>
      <c r="B743" s="12" t="s">
        <v>30</v>
      </c>
      <c r="C743" s="12" t="s">
        <v>60</v>
      </c>
      <c r="D743" s="12" t="s">
        <v>156</v>
      </c>
      <c r="E743" s="12" t="s">
        <v>649</v>
      </c>
      <c r="F743" s="12"/>
      <c r="G743" s="10">
        <f>G744+G745+G746+G747+G748+G749</f>
        <v>23144.799999999999</v>
      </c>
      <c r="H743" s="10">
        <f>H744+H745+H746+H747+H748+H749</f>
        <v>0</v>
      </c>
      <c r="I743" s="10">
        <f>I744+I745+I746+I747+I748+I749</f>
        <v>95.324999999999989</v>
      </c>
      <c r="J743" s="10">
        <f>J744+J745+J746+J747+J748+J749</f>
        <v>0</v>
      </c>
      <c r="K743" s="10">
        <f t="shared" ref="K743:Q743" si="362">K744+K745+K746+K747+K748+K749</f>
        <v>0</v>
      </c>
      <c r="L743" s="10">
        <f t="shared" si="362"/>
        <v>2068.9</v>
      </c>
      <c r="M743" s="10">
        <f t="shared" si="362"/>
        <v>0</v>
      </c>
      <c r="N743" s="309">
        <f t="shared" si="362"/>
        <v>0</v>
      </c>
      <c r="O743" s="310">
        <f t="shared" si="362"/>
        <v>25309.024999999998</v>
      </c>
      <c r="P743" s="277">
        <f t="shared" si="362"/>
        <v>-35.341619999998649</v>
      </c>
      <c r="Q743" s="277">
        <f t="shared" si="362"/>
        <v>25273.683380000002</v>
      </c>
    </row>
    <row r="744" spans="1:17" hidden="1">
      <c r="A744" s="17" t="s">
        <v>33</v>
      </c>
      <c r="B744" s="18" t="s">
        <v>30</v>
      </c>
      <c r="C744" s="18" t="s">
        <v>60</v>
      </c>
      <c r="D744" s="18" t="s">
        <v>156</v>
      </c>
      <c r="E744" s="18" t="s">
        <v>649</v>
      </c>
      <c r="F744" s="27" t="s">
        <v>209</v>
      </c>
      <c r="G744" s="19">
        <v>18731.099999999999</v>
      </c>
      <c r="H744" s="29"/>
      <c r="I744" s="30"/>
      <c r="J744" s="30"/>
      <c r="K744" s="30"/>
      <c r="L744" s="30">
        <f>1138.9+530</f>
        <v>1668.9</v>
      </c>
      <c r="M744" s="30"/>
      <c r="N744" s="126"/>
      <c r="O744" s="311">
        <f t="shared" si="332"/>
        <v>20400</v>
      </c>
      <c r="P744" s="287">
        <f t="shared" si="343"/>
        <v>712.87538000000131</v>
      </c>
      <c r="Q744" s="308">
        <v>21112.875380000001</v>
      </c>
    </row>
    <row r="745" spans="1:17" hidden="1">
      <c r="A745" s="31" t="s">
        <v>38</v>
      </c>
      <c r="B745" s="18" t="s">
        <v>30</v>
      </c>
      <c r="C745" s="18" t="s">
        <v>60</v>
      </c>
      <c r="D745" s="18" t="s">
        <v>156</v>
      </c>
      <c r="E745" s="18" t="s">
        <v>649</v>
      </c>
      <c r="F745" s="27" t="s">
        <v>83</v>
      </c>
      <c r="G745" s="19">
        <v>740.3</v>
      </c>
      <c r="H745" s="29"/>
      <c r="I745" s="30">
        <v>35</v>
      </c>
      <c r="J745" s="30"/>
      <c r="K745" s="30"/>
      <c r="L745" s="30">
        <v>400</v>
      </c>
      <c r="M745" s="30"/>
      <c r="N745" s="126"/>
      <c r="O745" s="311">
        <f t="shared" si="332"/>
        <v>1175.3</v>
      </c>
      <c r="P745" s="287">
        <f t="shared" si="343"/>
        <v>-390.50325999999995</v>
      </c>
      <c r="Q745" s="308">
        <v>784.79674</v>
      </c>
    </row>
    <row r="746" spans="1:17" s="23" customFormat="1" ht="25.5" hidden="1">
      <c r="A746" s="31" t="s">
        <v>44</v>
      </c>
      <c r="B746" s="18" t="s">
        <v>30</v>
      </c>
      <c r="C746" s="18" t="s">
        <v>60</v>
      </c>
      <c r="D746" s="18" t="s">
        <v>156</v>
      </c>
      <c r="E746" s="18" t="s">
        <v>649</v>
      </c>
      <c r="F746" s="27" t="s">
        <v>45</v>
      </c>
      <c r="G746" s="19">
        <v>749.5</v>
      </c>
      <c r="H746" s="29"/>
      <c r="I746" s="30"/>
      <c r="J746" s="30"/>
      <c r="K746" s="30"/>
      <c r="L746" s="30">
        <v>140</v>
      </c>
      <c r="M746" s="30"/>
      <c r="N746" s="126"/>
      <c r="O746" s="311">
        <f t="shared" si="332"/>
        <v>889.5</v>
      </c>
      <c r="P746" s="287">
        <f t="shared" si="343"/>
        <v>138.7947999999999</v>
      </c>
      <c r="Q746" s="308">
        <v>1028.2947999999999</v>
      </c>
    </row>
    <row r="747" spans="1:17" hidden="1">
      <c r="A747" s="31" t="s">
        <v>46</v>
      </c>
      <c r="B747" s="18" t="s">
        <v>30</v>
      </c>
      <c r="C747" s="18" t="s">
        <v>60</v>
      </c>
      <c r="D747" s="18" t="s">
        <v>156</v>
      </c>
      <c r="E747" s="18" t="s">
        <v>649</v>
      </c>
      <c r="F747" s="27" t="s">
        <v>47</v>
      </c>
      <c r="G747" s="19">
        <v>2887.9</v>
      </c>
      <c r="H747" s="102"/>
      <c r="I747" s="30">
        <f>-35+95.325</f>
        <v>60.325000000000003</v>
      </c>
      <c r="J747" s="30"/>
      <c r="K747" s="30"/>
      <c r="L747" s="30">
        <f>-140</f>
        <v>-140</v>
      </c>
      <c r="M747" s="30"/>
      <c r="N747" s="126"/>
      <c r="O747" s="311">
        <f t="shared" si="332"/>
        <v>2808.2249999999999</v>
      </c>
      <c r="P747" s="287">
        <f t="shared" si="343"/>
        <v>-497.4085399999999</v>
      </c>
      <c r="Q747" s="308">
        <v>2310.81646</v>
      </c>
    </row>
    <row r="748" spans="1:17" hidden="1">
      <c r="A748" s="33" t="s">
        <v>48</v>
      </c>
      <c r="B748" s="18" t="s">
        <v>30</v>
      </c>
      <c r="C748" s="18" t="s">
        <v>60</v>
      </c>
      <c r="D748" s="18" t="s">
        <v>156</v>
      </c>
      <c r="E748" s="18" t="s">
        <v>649</v>
      </c>
      <c r="F748" s="27" t="s">
        <v>49</v>
      </c>
      <c r="G748" s="19"/>
      <c r="H748" s="29"/>
      <c r="I748" s="30">
        <v>33</v>
      </c>
      <c r="J748" s="30"/>
      <c r="K748" s="30"/>
      <c r="L748" s="30"/>
      <c r="M748" s="30"/>
      <c r="N748" s="126"/>
      <c r="O748" s="311">
        <f t="shared" si="332"/>
        <v>33</v>
      </c>
      <c r="P748" s="287">
        <f t="shared" si="343"/>
        <v>0</v>
      </c>
      <c r="Q748" s="308">
        <v>33</v>
      </c>
    </row>
    <row r="749" spans="1:17" s="100" customFormat="1" hidden="1">
      <c r="A749" s="33" t="s">
        <v>50</v>
      </c>
      <c r="B749" s="18" t="s">
        <v>30</v>
      </c>
      <c r="C749" s="18" t="s">
        <v>60</v>
      </c>
      <c r="D749" s="18" t="s">
        <v>156</v>
      </c>
      <c r="E749" s="18" t="s">
        <v>649</v>
      </c>
      <c r="F749" s="27" t="s">
        <v>51</v>
      </c>
      <c r="G749" s="19">
        <v>36</v>
      </c>
      <c r="H749" s="29"/>
      <c r="I749" s="30">
        <v>-33</v>
      </c>
      <c r="J749" s="30"/>
      <c r="K749" s="30"/>
      <c r="L749" s="30"/>
      <c r="M749" s="30"/>
      <c r="N749" s="126"/>
      <c r="O749" s="311">
        <f t="shared" si="332"/>
        <v>3</v>
      </c>
      <c r="P749" s="287">
        <f t="shared" si="343"/>
        <v>0.89999999999999991</v>
      </c>
      <c r="Q749" s="308">
        <v>3.9</v>
      </c>
    </row>
    <row r="750" spans="1:17" hidden="1">
      <c r="A750" s="11" t="s">
        <v>650</v>
      </c>
      <c r="B750" s="12" t="s">
        <v>30</v>
      </c>
      <c r="C750" s="12" t="s">
        <v>60</v>
      </c>
      <c r="D750" s="12" t="s">
        <v>156</v>
      </c>
      <c r="E750" s="12" t="s">
        <v>651</v>
      </c>
      <c r="F750" s="12"/>
      <c r="G750" s="10">
        <f>G751+G752+G753+G754+G755+G756</f>
        <v>37556.899999999994</v>
      </c>
      <c r="H750" s="10">
        <f>H751+H752+H753+H754+H755+H756</f>
        <v>311.45030000000003</v>
      </c>
      <c r="I750" s="10">
        <f>I751+I752+I753+I754+I755+I756</f>
        <v>2300</v>
      </c>
      <c r="J750" s="10">
        <f>J751+J752+J753+J754+J755+J756</f>
        <v>0</v>
      </c>
      <c r="K750" s="10">
        <f t="shared" ref="K750:Q750" si="363">K751+K752+K753+K754+K755+K756</f>
        <v>0</v>
      </c>
      <c r="L750" s="10">
        <f t="shared" si="363"/>
        <v>106</v>
      </c>
      <c r="M750" s="10">
        <f t="shared" si="363"/>
        <v>0</v>
      </c>
      <c r="N750" s="309">
        <f t="shared" si="363"/>
        <v>0</v>
      </c>
      <c r="O750" s="310">
        <f t="shared" si="363"/>
        <v>40274.350300000006</v>
      </c>
      <c r="P750" s="277">
        <f t="shared" si="363"/>
        <v>-57.727969999999985</v>
      </c>
      <c r="Q750" s="277">
        <f t="shared" si="363"/>
        <v>40216.622330000006</v>
      </c>
    </row>
    <row r="751" spans="1:17" hidden="1">
      <c r="A751" s="17" t="s">
        <v>33</v>
      </c>
      <c r="B751" s="18" t="s">
        <v>30</v>
      </c>
      <c r="C751" s="18" t="s">
        <v>60</v>
      </c>
      <c r="D751" s="18" t="s">
        <v>156</v>
      </c>
      <c r="E751" s="18" t="s">
        <v>651</v>
      </c>
      <c r="F751" s="27" t="s">
        <v>209</v>
      </c>
      <c r="G751" s="19">
        <v>29509.200000000001</v>
      </c>
      <c r="H751" s="29"/>
      <c r="I751" s="30">
        <v>2300</v>
      </c>
      <c r="J751" s="30"/>
      <c r="K751" s="30"/>
      <c r="L751" s="30"/>
      <c r="M751" s="30"/>
      <c r="N751" s="126"/>
      <c r="O751" s="311">
        <f t="shared" si="332"/>
        <v>31809.200000000001</v>
      </c>
      <c r="P751" s="287">
        <f t="shared" si="343"/>
        <v>212.20276999999987</v>
      </c>
      <c r="Q751" s="308">
        <v>32021.402770000001</v>
      </c>
    </row>
    <row r="752" spans="1:17" hidden="1">
      <c r="A752" s="31" t="s">
        <v>38</v>
      </c>
      <c r="B752" s="18" t="s">
        <v>30</v>
      </c>
      <c r="C752" s="18" t="s">
        <v>60</v>
      </c>
      <c r="D752" s="18" t="s">
        <v>156</v>
      </c>
      <c r="E752" s="18" t="s">
        <v>651</v>
      </c>
      <c r="F752" s="27" t="s">
        <v>83</v>
      </c>
      <c r="G752" s="19">
        <v>1362.7</v>
      </c>
      <c r="H752" s="29"/>
      <c r="I752" s="30"/>
      <c r="J752" s="30"/>
      <c r="K752" s="30"/>
      <c r="L752" s="30">
        <v>-125</v>
      </c>
      <c r="M752" s="30"/>
      <c r="N752" s="126"/>
      <c r="O752" s="311">
        <f t="shared" si="332"/>
        <v>1237.7</v>
      </c>
      <c r="P752" s="287">
        <f t="shared" si="343"/>
        <v>-249.87224000000003</v>
      </c>
      <c r="Q752" s="308">
        <v>987.82776000000001</v>
      </c>
    </row>
    <row r="753" spans="1:17" ht="25.5" hidden="1">
      <c r="A753" s="31" t="s">
        <v>44</v>
      </c>
      <c r="B753" s="18" t="s">
        <v>30</v>
      </c>
      <c r="C753" s="18" t="s">
        <v>60</v>
      </c>
      <c r="D753" s="18" t="s">
        <v>156</v>
      </c>
      <c r="E753" s="18" t="s">
        <v>651</v>
      </c>
      <c r="F753" s="27" t="s">
        <v>45</v>
      </c>
      <c r="G753" s="19">
        <v>724.6</v>
      </c>
      <c r="H753" s="29"/>
      <c r="I753" s="30">
        <f>30</f>
        <v>30</v>
      </c>
      <c r="J753" s="30"/>
      <c r="K753" s="30">
        <v>30</v>
      </c>
      <c r="L753" s="30">
        <f>40+80+17.421</f>
        <v>137.42099999999999</v>
      </c>
      <c r="M753" s="30"/>
      <c r="N753" s="126"/>
      <c r="O753" s="311">
        <f t="shared" si="332"/>
        <v>922.02099999999996</v>
      </c>
      <c r="P753" s="287">
        <f t="shared" si="343"/>
        <v>350.38779999999997</v>
      </c>
      <c r="Q753" s="308">
        <v>1272.4087999999999</v>
      </c>
    </row>
    <row r="754" spans="1:17" hidden="1">
      <c r="A754" s="31" t="s">
        <v>46</v>
      </c>
      <c r="B754" s="18" t="s">
        <v>30</v>
      </c>
      <c r="C754" s="18" t="s">
        <v>60</v>
      </c>
      <c r="D754" s="18" t="s">
        <v>156</v>
      </c>
      <c r="E754" s="18" t="s">
        <v>651</v>
      </c>
      <c r="F754" s="27" t="s">
        <v>47</v>
      </c>
      <c r="G754" s="19">
        <f>5615+200</f>
        <v>5815</v>
      </c>
      <c r="H754" s="107">
        <f>26.3503+285.1</f>
        <v>311.45030000000003</v>
      </c>
      <c r="I754" s="108">
        <f>-4-30</f>
        <v>-34</v>
      </c>
      <c r="J754" s="108"/>
      <c r="K754" s="108">
        <v>-30</v>
      </c>
      <c r="L754" s="108">
        <f>-43.5-80-17.421+125+106</f>
        <v>90.079000000000008</v>
      </c>
      <c r="M754" s="108"/>
      <c r="N754" s="126"/>
      <c r="O754" s="311">
        <f t="shared" ref="O754:O819" si="364">I754+H754+G754+J754+K754+L754+M754+N754</f>
        <v>6152.5293000000001</v>
      </c>
      <c r="P754" s="287">
        <f t="shared" si="343"/>
        <v>-392.40254999999979</v>
      </c>
      <c r="Q754" s="308">
        <v>5760.1267500000004</v>
      </c>
    </row>
    <row r="755" spans="1:17" hidden="1">
      <c r="A755" s="33" t="s">
        <v>48</v>
      </c>
      <c r="B755" s="18" t="s">
        <v>30</v>
      </c>
      <c r="C755" s="18" t="s">
        <v>60</v>
      </c>
      <c r="D755" s="18" t="s">
        <v>156</v>
      </c>
      <c r="E755" s="18" t="s">
        <v>651</v>
      </c>
      <c r="F755" s="27" t="s">
        <v>49</v>
      </c>
      <c r="G755" s="19">
        <v>139.56</v>
      </c>
      <c r="H755" s="29"/>
      <c r="I755" s="30"/>
      <c r="J755" s="30"/>
      <c r="K755" s="30"/>
      <c r="L755" s="30">
        <f>-0.9</f>
        <v>-0.9</v>
      </c>
      <c r="M755" s="30"/>
      <c r="N755" s="126"/>
      <c r="O755" s="311">
        <f t="shared" si="364"/>
        <v>138.66</v>
      </c>
      <c r="P755" s="287">
        <f t="shared" si="343"/>
        <v>19.84196</v>
      </c>
      <c r="Q755" s="308">
        <v>158.50196</v>
      </c>
    </row>
    <row r="756" spans="1:17" s="23" customFormat="1" hidden="1">
      <c r="A756" s="33" t="s">
        <v>50</v>
      </c>
      <c r="B756" s="18" t="s">
        <v>30</v>
      </c>
      <c r="C756" s="18" t="s">
        <v>60</v>
      </c>
      <c r="D756" s="18" t="s">
        <v>156</v>
      </c>
      <c r="E756" s="18" t="s">
        <v>651</v>
      </c>
      <c r="F756" s="27" t="s">
        <v>51</v>
      </c>
      <c r="G756" s="19">
        <v>5.84</v>
      </c>
      <c r="H756" s="29"/>
      <c r="I756" s="30">
        <v>4</v>
      </c>
      <c r="J756" s="30"/>
      <c r="K756" s="30"/>
      <c r="L756" s="30">
        <f>3.5+0.9</f>
        <v>4.4000000000000004</v>
      </c>
      <c r="M756" s="30"/>
      <c r="N756" s="126"/>
      <c r="O756" s="311">
        <f t="shared" si="364"/>
        <v>14.24</v>
      </c>
      <c r="P756" s="287">
        <f t="shared" si="343"/>
        <v>2.1142899999999987</v>
      </c>
      <c r="Q756" s="308">
        <v>16.354289999999999</v>
      </c>
    </row>
    <row r="757" spans="1:17" hidden="1">
      <c r="A757" s="11" t="s">
        <v>652</v>
      </c>
      <c r="B757" s="12" t="s">
        <v>30</v>
      </c>
      <c r="C757" s="12" t="s">
        <v>60</v>
      </c>
      <c r="D757" s="12" t="s">
        <v>156</v>
      </c>
      <c r="E757" s="12" t="s">
        <v>653</v>
      </c>
      <c r="F757" s="12"/>
      <c r="G757" s="10">
        <f t="shared" ref="G757:M757" si="365">G759</f>
        <v>100</v>
      </c>
      <c r="H757" s="10">
        <f t="shared" si="365"/>
        <v>0</v>
      </c>
      <c r="I757" s="10">
        <f t="shared" si="365"/>
        <v>40.747999999999998</v>
      </c>
      <c r="J757" s="10">
        <f t="shared" si="365"/>
        <v>0</v>
      </c>
      <c r="K757" s="10">
        <f t="shared" si="365"/>
        <v>0</v>
      </c>
      <c r="L757" s="10">
        <f t="shared" si="365"/>
        <v>0</v>
      </c>
      <c r="M757" s="10">
        <f t="shared" si="365"/>
        <v>0</v>
      </c>
      <c r="N757" s="309">
        <f>N759+N758</f>
        <v>0</v>
      </c>
      <c r="O757" s="309">
        <f t="shared" ref="O757:Q757" si="366">O759+O758</f>
        <v>140.74799999999999</v>
      </c>
      <c r="P757" s="10">
        <f t="shared" si="366"/>
        <v>0</v>
      </c>
      <c r="Q757" s="10">
        <f t="shared" si="366"/>
        <v>140.74799999999999</v>
      </c>
    </row>
    <row r="758" spans="1:17" s="23" customFormat="1" ht="25.5" hidden="1">
      <c r="A758" s="31" t="s">
        <v>44</v>
      </c>
      <c r="B758" s="18" t="s">
        <v>30</v>
      </c>
      <c r="C758" s="18" t="s">
        <v>60</v>
      </c>
      <c r="D758" s="18" t="s">
        <v>156</v>
      </c>
      <c r="E758" s="18" t="s">
        <v>653</v>
      </c>
      <c r="F758" s="18" t="s">
        <v>45</v>
      </c>
      <c r="G758" s="10"/>
      <c r="H758" s="10"/>
      <c r="I758" s="277"/>
      <c r="J758" s="277"/>
      <c r="K758" s="277"/>
      <c r="L758" s="277"/>
      <c r="M758" s="277"/>
      <c r="N758" s="310"/>
      <c r="O758" s="310"/>
      <c r="P758" s="298">
        <v>140.56</v>
      </c>
      <c r="Q758" s="298">
        <v>140.56</v>
      </c>
    </row>
    <row r="759" spans="1:17" hidden="1">
      <c r="A759" s="106" t="s">
        <v>46</v>
      </c>
      <c r="B759" s="18" t="s">
        <v>30</v>
      </c>
      <c r="C759" s="18" t="s">
        <v>60</v>
      </c>
      <c r="D759" s="18" t="s">
        <v>156</v>
      </c>
      <c r="E759" s="18" t="s">
        <v>653</v>
      </c>
      <c r="F759" s="18" t="s">
        <v>47</v>
      </c>
      <c r="G759" s="19">
        <v>100</v>
      </c>
      <c r="H759" s="29"/>
      <c r="I759" s="30">
        <v>40.747999999999998</v>
      </c>
      <c r="J759" s="30"/>
      <c r="K759" s="30"/>
      <c r="L759" s="30"/>
      <c r="M759" s="30"/>
      <c r="N759" s="126"/>
      <c r="O759" s="311">
        <f t="shared" si="364"/>
        <v>140.74799999999999</v>
      </c>
      <c r="P759" s="287">
        <f t="shared" si="343"/>
        <v>-140.56</v>
      </c>
      <c r="Q759" s="308">
        <v>0.188</v>
      </c>
    </row>
    <row r="760" spans="1:17" s="23" customFormat="1" hidden="1">
      <c r="A760" s="11" t="s">
        <v>654</v>
      </c>
      <c r="B760" s="12" t="s">
        <v>30</v>
      </c>
      <c r="C760" s="12" t="s">
        <v>60</v>
      </c>
      <c r="D760" s="12" t="s">
        <v>156</v>
      </c>
      <c r="E760" s="12" t="s">
        <v>655</v>
      </c>
      <c r="F760" s="12"/>
      <c r="G760" s="10">
        <f>G762</f>
        <v>100</v>
      </c>
      <c r="H760" s="10">
        <f>H762</f>
        <v>0</v>
      </c>
      <c r="I760" s="10">
        <f>I762</f>
        <v>759.25199999999995</v>
      </c>
      <c r="J760" s="10">
        <f>J762</f>
        <v>0</v>
      </c>
      <c r="K760" s="10">
        <f t="shared" ref="K760:M760" si="367">K762</f>
        <v>0</v>
      </c>
      <c r="L760" s="10">
        <f t="shared" si="367"/>
        <v>0</v>
      </c>
      <c r="M760" s="10">
        <f t="shared" si="367"/>
        <v>0</v>
      </c>
      <c r="N760" s="309">
        <f>N762+N761</f>
        <v>0</v>
      </c>
      <c r="O760" s="309">
        <f t="shared" ref="O760:Q760" si="368">O762+O761</f>
        <v>859.25199999999995</v>
      </c>
      <c r="P760" s="10">
        <f>P762+P761</f>
        <v>0</v>
      </c>
      <c r="Q760" s="10">
        <f t="shared" si="368"/>
        <v>859.25199999999995</v>
      </c>
    </row>
    <row r="761" spans="1:17" ht="25.5" hidden="1">
      <c r="A761" s="31" t="s">
        <v>44</v>
      </c>
      <c r="B761" s="18" t="s">
        <v>30</v>
      </c>
      <c r="C761" s="18" t="s">
        <v>60</v>
      </c>
      <c r="D761" s="18" t="s">
        <v>156</v>
      </c>
      <c r="E761" s="18" t="s">
        <v>655</v>
      </c>
      <c r="F761" s="18" t="s">
        <v>45</v>
      </c>
      <c r="G761" s="19"/>
      <c r="H761" s="19"/>
      <c r="I761" s="298"/>
      <c r="J761" s="298"/>
      <c r="K761" s="298"/>
      <c r="L761" s="298"/>
      <c r="M761" s="298"/>
      <c r="N761" s="311"/>
      <c r="O761" s="311"/>
      <c r="P761" s="298">
        <v>574.221</v>
      </c>
      <c r="Q761" s="298">
        <v>574.221</v>
      </c>
    </row>
    <row r="762" spans="1:17" s="23" customFormat="1" hidden="1">
      <c r="A762" s="106" t="s">
        <v>46</v>
      </c>
      <c r="B762" s="18" t="s">
        <v>30</v>
      </c>
      <c r="C762" s="18" t="s">
        <v>60</v>
      </c>
      <c r="D762" s="18" t="s">
        <v>156</v>
      </c>
      <c r="E762" s="18" t="s">
        <v>655</v>
      </c>
      <c r="F762" s="18" t="s">
        <v>47</v>
      </c>
      <c r="G762" s="19">
        <v>100</v>
      </c>
      <c r="H762" s="29"/>
      <c r="I762" s="30">
        <v>759.25199999999995</v>
      </c>
      <c r="J762" s="30"/>
      <c r="K762" s="30"/>
      <c r="L762" s="30"/>
      <c r="M762" s="30"/>
      <c r="N762" s="126"/>
      <c r="O762" s="311">
        <f t="shared" si="364"/>
        <v>859.25199999999995</v>
      </c>
      <c r="P762" s="287">
        <f>Q762-O762</f>
        <v>-574.221</v>
      </c>
      <c r="Q762" s="308">
        <v>285.03100000000001</v>
      </c>
    </row>
    <row r="763" spans="1:17" hidden="1">
      <c r="A763" s="105" t="s">
        <v>656</v>
      </c>
      <c r="B763" s="12" t="s">
        <v>30</v>
      </c>
      <c r="C763" s="12" t="s">
        <v>60</v>
      </c>
      <c r="D763" s="12" t="s">
        <v>156</v>
      </c>
      <c r="E763" s="12" t="s">
        <v>657</v>
      </c>
      <c r="F763" s="12"/>
      <c r="G763" s="10">
        <f>G764</f>
        <v>0</v>
      </c>
      <c r="H763" s="10">
        <f t="shared" ref="H763:Q763" si="369">H764</f>
        <v>0</v>
      </c>
      <c r="I763" s="10">
        <f t="shared" si="369"/>
        <v>0</v>
      </c>
      <c r="J763" s="10">
        <f t="shared" si="369"/>
        <v>0</v>
      </c>
      <c r="K763" s="10">
        <f t="shared" si="369"/>
        <v>3000</v>
      </c>
      <c r="L763" s="10">
        <f t="shared" si="369"/>
        <v>0</v>
      </c>
      <c r="M763" s="10">
        <f t="shared" si="369"/>
        <v>0</v>
      </c>
      <c r="N763" s="309">
        <f t="shared" si="369"/>
        <v>0</v>
      </c>
      <c r="O763" s="310">
        <f t="shared" si="369"/>
        <v>3000</v>
      </c>
      <c r="P763" s="277">
        <f t="shared" si="369"/>
        <v>0</v>
      </c>
      <c r="Q763" s="277">
        <f t="shared" si="369"/>
        <v>3000</v>
      </c>
    </row>
    <row r="764" spans="1:17" s="23" customFormat="1" hidden="1">
      <c r="A764" s="106" t="s">
        <v>46</v>
      </c>
      <c r="B764" s="18" t="s">
        <v>30</v>
      </c>
      <c r="C764" s="18" t="s">
        <v>60</v>
      </c>
      <c r="D764" s="18" t="s">
        <v>156</v>
      </c>
      <c r="E764" s="18" t="s">
        <v>657</v>
      </c>
      <c r="F764" s="18" t="s">
        <v>47</v>
      </c>
      <c r="G764" s="19"/>
      <c r="H764" s="29"/>
      <c r="I764" s="30"/>
      <c r="J764" s="30"/>
      <c r="K764" s="30">
        <v>3000</v>
      </c>
      <c r="L764" s="30"/>
      <c r="M764" s="30"/>
      <c r="N764" s="126"/>
      <c r="O764" s="311">
        <f t="shared" si="364"/>
        <v>3000</v>
      </c>
      <c r="P764" s="287">
        <f t="shared" si="343"/>
        <v>0</v>
      </c>
      <c r="Q764" s="308">
        <v>3000</v>
      </c>
    </row>
    <row r="765" spans="1:17" hidden="1">
      <c r="A765" s="120" t="s">
        <v>658</v>
      </c>
      <c r="B765" s="49" t="s">
        <v>30</v>
      </c>
      <c r="C765" s="49" t="s">
        <v>60</v>
      </c>
      <c r="D765" s="49" t="s">
        <v>156</v>
      </c>
      <c r="E765" s="49" t="s">
        <v>659</v>
      </c>
      <c r="F765" s="49"/>
      <c r="G765" s="81">
        <f>G766</f>
        <v>0</v>
      </c>
      <c r="H765" s="81">
        <f>H766</f>
        <v>240</v>
      </c>
      <c r="I765" s="81">
        <f>I766</f>
        <v>0</v>
      </c>
      <c r="J765" s="81">
        <f>J766</f>
        <v>0</v>
      </c>
      <c r="K765" s="81">
        <f t="shared" ref="K765:Q765" si="370">K766</f>
        <v>0</v>
      </c>
      <c r="L765" s="81">
        <f t="shared" si="370"/>
        <v>0</v>
      </c>
      <c r="M765" s="81">
        <f t="shared" si="370"/>
        <v>0</v>
      </c>
      <c r="N765" s="309">
        <f t="shared" si="370"/>
        <v>0</v>
      </c>
      <c r="O765" s="310">
        <f t="shared" si="370"/>
        <v>240</v>
      </c>
      <c r="P765" s="121">
        <f t="shared" si="370"/>
        <v>0</v>
      </c>
      <c r="Q765" s="121">
        <f t="shared" si="370"/>
        <v>240</v>
      </c>
    </row>
    <row r="766" spans="1:17" s="23" customFormat="1" hidden="1">
      <c r="A766" s="141" t="s">
        <v>641</v>
      </c>
      <c r="B766" s="18" t="s">
        <v>30</v>
      </c>
      <c r="C766" s="18" t="s">
        <v>60</v>
      </c>
      <c r="D766" s="18" t="s">
        <v>156</v>
      </c>
      <c r="E766" s="18" t="s">
        <v>659</v>
      </c>
      <c r="F766" s="18" t="s">
        <v>642</v>
      </c>
      <c r="G766" s="19"/>
      <c r="H766" s="29">
        <v>240</v>
      </c>
      <c r="I766" s="29"/>
      <c r="J766" s="30"/>
      <c r="K766" s="30"/>
      <c r="L766" s="30"/>
      <c r="M766" s="30"/>
      <c r="N766" s="126"/>
      <c r="O766" s="311">
        <f t="shared" si="364"/>
        <v>240</v>
      </c>
      <c r="P766" s="287">
        <f t="shared" si="343"/>
        <v>0</v>
      </c>
      <c r="Q766" s="308">
        <v>240</v>
      </c>
    </row>
    <row r="767" spans="1:17" ht="25.5" hidden="1">
      <c r="A767" s="54" t="s">
        <v>660</v>
      </c>
      <c r="B767" s="49" t="s">
        <v>30</v>
      </c>
      <c r="C767" s="49" t="s">
        <v>60</v>
      </c>
      <c r="D767" s="49" t="s">
        <v>156</v>
      </c>
      <c r="E767" s="49" t="s">
        <v>661</v>
      </c>
      <c r="F767" s="49"/>
      <c r="G767" s="81">
        <f>G768</f>
        <v>0</v>
      </c>
      <c r="H767" s="81">
        <f>H768</f>
        <v>0</v>
      </c>
      <c r="I767" s="81">
        <f>I768</f>
        <v>150</v>
      </c>
      <c r="J767" s="81">
        <f>J768</f>
        <v>0</v>
      </c>
      <c r="K767" s="81">
        <f t="shared" ref="K767:Q767" si="371">K768</f>
        <v>0</v>
      </c>
      <c r="L767" s="81">
        <f t="shared" si="371"/>
        <v>0</v>
      </c>
      <c r="M767" s="81">
        <f t="shared" si="371"/>
        <v>0</v>
      </c>
      <c r="N767" s="309">
        <f t="shared" si="371"/>
        <v>0</v>
      </c>
      <c r="O767" s="310">
        <f t="shared" si="371"/>
        <v>150</v>
      </c>
      <c r="P767" s="121">
        <f t="shared" si="371"/>
        <v>0</v>
      </c>
      <c r="Q767" s="121">
        <f t="shared" si="371"/>
        <v>150</v>
      </c>
    </row>
    <row r="768" spans="1:17" hidden="1">
      <c r="A768" s="31" t="s">
        <v>46</v>
      </c>
      <c r="B768" s="27" t="s">
        <v>30</v>
      </c>
      <c r="C768" s="27" t="s">
        <v>60</v>
      </c>
      <c r="D768" s="27" t="s">
        <v>156</v>
      </c>
      <c r="E768" s="27" t="s">
        <v>661</v>
      </c>
      <c r="F768" s="27" t="s">
        <v>47</v>
      </c>
      <c r="G768" s="28"/>
      <c r="H768" s="29"/>
      <c r="I768" s="30">
        <v>150</v>
      </c>
      <c r="J768" s="30"/>
      <c r="K768" s="30"/>
      <c r="L768" s="30"/>
      <c r="M768" s="30"/>
      <c r="N768" s="126"/>
      <c r="O768" s="311">
        <f t="shared" si="364"/>
        <v>150</v>
      </c>
      <c r="P768" s="287">
        <f t="shared" si="343"/>
        <v>0</v>
      </c>
      <c r="Q768" s="308">
        <v>150</v>
      </c>
    </row>
    <row r="769" spans="1:17" ht="76.5" hidden="1">
      <c r="A769" s="14" t="s">
        <v>29</v>
      </c>
      <c r="B769" s="43" t="s">
        <v>30</v>
      </c>
      <c r="C769" s="43" t="s">
        <v>60</v>
      </c>
      <c r="D769" s="43" t="s">
        <v>156</v>
      </c>
      <c r="E769" s="43" t="s">
        <v>32</v>
      </c>
      <c r="F769" s="43"/>
      <c r="G769" s="89">
        <f>G770</f>
        <v>0</v>
      </c>
      <c r="H769" s="89">
        <f t="shared" ref="H769:Q769" si="372">H770</f>
        <v>0</v>
      </c>
      <c r="I769" s="89">
        <f t="shared" si="372"/>
        <v>0</v>
      </c>
      <c r="J769" s="89">
        <f t="shared" si="372"/>
        <v>468.4</v>
      </c>
      <c r="K769" s="89">
        <f t="shared" si="372"/>
        <v>0</v>
      </c>
      <c r="L769" s="89">
        <f t="shared" si="372"/>
        <v>0</v>
      </c>
      <c r="M769" s="89">
        <f t="shared" si="372"/>
        <v>0</v>
      </c>
      <c r="N769" s="309">
        <f t="shared" si="372"/>
        <v>0</v>
      </c>
      <c r="O769" s="310">
        <f t="shared" si="372"/>
        <v>468.4</v>
      </c>
      <c r="P769" s="283">
        <f t="shared" si="372"/>
        <v>-468.4</v>
      </c>
      <c r="Q769" s="283">
        <f t="shared" si="372"/>
        <v>0</v>
      </c>
    </row>
    <row r="770" spans="1:17" s="100" customFormat="1" hidden="1">
      <c r="A770" s="17" t="s">
        <v>33</v>
      </c>
      <c r="B770" s="27" t="s">
        <v>30</v>
      </c>
      <c r="C770" s="27" t="s">
        <v>60</v>
      </c>
      <c r="D770" s="27" t="s">
        <v>156</v>
      </c>
      <c r="E770" s="27" t="s">
        <v>32</v>
      </c>
      <c r="F770" s="27" t="s">
        <v>209</v>
      </c>
      <c r="G770" s="28"/>
      <c r="H770" s="29"/>
      <c r="I770" s="30"/>
      <c r="J770" s="30">
        <v>468.4</v>
      </c>
      <c r="K770" s="30"/>
      <c r="L770" s="30"/>
      <c r="M770" s="30"/>
      <c r="N770" s="126"/>
      <c r="O770" s="311">
        <f t="shared" si="364"/>
        <v>468.4</v>
      </c>
      <c r="P770" s="287">
        <f t="shared" si="343"/>
        <v>-468.4</v>
      </c>
      <c r="Q770" s="308">
        <v>0</v>
      </c>
    </row>
    <row r="771" spans="1:17" ht="25.5" hidden="1">
      <c r="A771" s="20" t="s">
        <v>662</v>
      </c>
      <c r="B771" s="21"/>
      <c r="C771" s="21" t="s">
        <v>211</v>
      </c>
      <c r="D771" s="21"/>
      <c r="E771" s="21"/>
      <c r="F771" s="21"/>
      <c r="G771" s="22">
        <f>G772+G828+G830+G826+G824</f>
        <v>31356.52</v>
      </c>
      <c r="H771" s="22">
        <f t="shared" ref="H771:Q771" si="373">H772+H828+H830+H826+H824</f>
        <v>85.01361</v>
      </c>
      <c r="I771" s="22">
        <f t="shared" si="373"/>
        <v>503.72200000000004</v>
      </c>
      <c r="J771" s="22">
        <f t="shared" si="373"/>
        <v>7471.09</v>
      </c>
      <c r="K771" s="22">
        <f t="shared" si="373"/>
        <v>2970</v>
      </c>
      <c r="L771" s="22">
        <f t="shared" si="373"/>
        <v>447</v>
      </c>
      <c r="M771" s="22">
        <f t="shared" si="373"/>
        <v>0</v>
      </c>
      <c r="N771" s="22">
        <f t="shared" si="373"/>
        <v>0</v>
      </c>
      <c r="O771" s="22">
        <f t="shared" si="373"/>
        <v>42833.345610000004</v>
      </c>
      <c r="P771" s="22">
        <f t="shared" si="373"/>
        <v>13134.45</v>
      </c>
      <c r="Q771" s="309">
        <f t="shared" si="373"/>
        <v>55967.795610000008</v>
      </c>
    </row>
    <row r="772" spans="1:17" hidden="1">
      <c r="A772" s="47" t="s">
        <v>663</v>
      </c>
      <c r="B772" s="49" t="s">
        <v>30</v>
      </c>
      <c r="C772" s="49" t="s">
        <v>211</v>
      </c>
      <c r="D772" s="49" t="s">
        <v>25</v>
      </c>
      <c r="E772" s="49" t="s">
        <v>664</v>
      </c>
      <c r="F772" s="49"/>
      <c r="G772" s="81">
        <f>G773+G802+G780</f>
        <v>31356.52</v>
      </c>
      <c r="H772" s="81">
        <f t="shared" ref="H772:Q772" si="374">H773+H802+H780</f>
        <v>85.01361</v>
      </c>
      <c r="I772" s="81">
        <f t="shared" si="374"/>
        <v>503.72200000000004</v>
      </c>
      <c r="J772" s="81">
        <f t="shared" si="374"/>
        <v>1576.59</v>
      </c>
      <c r="K772" s="81">
        <f t="shared" si="374"/>
        <v>2970</v>
      </c>
      <c r="L772" s="81">
        <f t="shared" si="374"/>
        <v>340</v>
      </c>
      <c r="M772" s="81">
        <f t="shared" si="374"/>
        <v>0</v>
      </c>
      <c r="N772" s="309">
        <f t="shared" si="374"/>
        <v>0</v>
      </c>
      <c r="O772" s="310">
        <f t="shared" si="374"/>
        <v>36831.845610000004</v>
      </c>
      <c r="P772" s="121">
        <f t="shared" si="374"/>
        <v>-850.00000000000034</v>
      </c>
      <c r="Q772" s="121">
        <f t="shared" si="374"/>
        <v>35981.845610000004</v>
      </c>
    </row>
    <row r="773" spans="1:17" hidden="1">
      <c r="A773" s="11" t="s">
        <v>271</v>
      </c>
      <c r="B773" s="12" t="s">
        <v>30</v>
      </c>
      <c r="C773" s="12" t="s">
        <v>211</v>
      </c>
      <c r="D773" s="12" t="s">
        <v>25</v>
      </c>
      <c r="E773" s="12" t="s">
        <v>665</v>
      </c>
      <c r="F773" s="12"/>
      <c r="G773" s="10">
        <f>G774+G775+G776+G777+G778+G779</f>
        <v>16005.759999999998</v>
      </c>
      <c r="H773" s="10">
        <f>H774+H775+H776+H777+H778+H779</f>
        <v>0</v>
      </c>
      <c r="I773" s="10">
        <f>I774+I775+I776+I777+I778+I779</f>
        <v>0</v>
      </c>
      <c r="J773" s="10">
        <f>J774+J775+J776+J777+J778+J779</f>
        <v>0</v>
      </c>
      <c r="K773" s="10">
        <f t="shared" ref="K773:Q773" si="375">K774+K775+K776+K777+K778+K779</f>
        <v>420</v>
      </c>
      <c r="L773" s="10">
        <f t="shared" si="375"/>
        <v>235</v>
      </c>
      <c r="M773" s="10">
        <f t="shared" si="375"/>
        <v>0</v>
      </c>
      <c r="N773" s="309">
        <f t="shared" si="375"/>
        <v>0</v>
      </c>
      <c r="O773" s="310">
        <f t="shared" si="375"/>
        <v>16660.759999999998</v>
      </c>
      <c r="P773" s="277">
        <f t="shared" si="375"/>
        <v>109.99999999999955</v>
      </c>
      <c r="Q773" s="277">
        <f t="shared" si="375"/>
        <v>16770.760000000002</v>
      </c>
    </row>
    <row r="774" spans="1:17" hidden="1">
      <c r="A774" s="17" t="s">
        <v>33</v>
      </c>
      <c r="B774" s="27" t="s">
        <v>30</v>
      </c>
      <c r="C774" s="27" t="s">
        <v>211</v>
      </c>
      <c r="D774" s="27" t="s">
        <v>25</v>
      </c>
      <c r="E774" s="27" t="s">
        <v>665</v>
      </c>
      <c r="F774" s="27" t="s">
        <v>209</v>
      </c>
      <c r="G774" s="28">
        <v>11885.05</v>
      </c>
      <c r="H774" s="29"/>
      <c r="I774" s="30"/>
      <c r="J774" s="30"/>
      <c r="K774" s="30"/>
      <c r="L774" s="30"/>
      <c r="M774" s="30"/>
      <c r="N774" s="126"/>
      <c r="O774" s="311">
        <f t="shared" si="364"/>
        <v>11885.05</v>
      </c>
      <c r="P774" s="287">
        <f t="shared" ref="P774:P836" si="376">Q774-O774</f>
        <v>253.80853999999999</v>
      </c>
      <c r="Q774" s="308">
        <v>12138.858539999999</v>
      </c>
    </row>
    <row r="775" spans="1:17" hidden="1">
      <c r="A775" s="31" t="s">
        <v>38</v>
      </c>
      <c r="B775" s="27" t="s">
        <v>30</v>
      </c>
      <c r="C775" s="27" t="s">
        <v>211</v>
      </c>
      <c r="D775" s="27" t="s">
        <v>25</v>
      </c>
      <c r="E775" s="27" t="s">
        <v>665</v>
      </c>
      <c r="F775" s="27" t="s">
        <v>83</v>
      </c>
      <c r="G775" s="28">
        <v>445.6</v>
      </c>
      <c r="H775" s="29"/>
      <c r="I775" s="30"/>
      <c r="J775" s="30"/>
      <c r="K775" s="30">
        <v>300</v>
      </c>
      <c r="L775" s="30"/>
      <c r="M775" s="30"/>
      <c r="N775" s="126"/>
      <c r="O775" s="311">
        <f t="shared" si="364"/>
        <v>745.6</v>
      </c>
      <c r="P775" s="287">
        <f t="shared" si="376"/>
        <v>-262.30854000000005</v>
      </c>
      <c r="Q775" s="308">
        <v>483.29145999999997</v>
      </c>
    </row>
    <row r="776" spans="1:17" ht="25.5" hidden="1">
      <c r="A776" s="31" t="s">
        <v>44</v>
      </c>
      <c r="B776" s="27" t="s">
        <v>30</v>
      </c>
      <c r="C776" s="27" t="s">
        <v>211</v>
      </c>
      <c r="D776" s="27" t="s">
        <v>25</v>
      </c>
      <c r="E776" s="27" t="s">
        <v>665</v>
      </c>
      <c r="F776" s="27" t="s">
        <v>45</v>
      </c>
      <c r="G776" s="28">
        <v>291.56</v>
      </c>
      <c r="H776" s="29"/>
      <c r="I776" s="30"/>
      <c r="J776" s="30">
        <v>30</v>
      </c>
      <c r="K776" s="30">
        <v>120</v>
      </c>
      <c r="L776" s="30">
        <v>150</v>
      </c>
      <c r="M776" s="30"/>
      <c r="N776" s="126"/>
      <c r="O776" s="311">
        <f t="shared" si="364"/>
        <v>591.55999999999995</v>
      </c>
      <c r="P776" s="287">
        <f t="shared" si="376"/>
        <v>436.29999999999995</v>
      </c>
      <c r="Q776" s="308">
        <v>1027.8599999999999</v>
      </c>
    </row>
    <row r="777" spans="1:17" hidden="1">
      <c r="A777" s="31" t="s">
        <v>46</v>
      </c>
      <c r="B777" s="27" t="s">
        <v>30</v>
      </c>
      <c r="C777" s="27" t="s">
        <v>211</v>
      </c>
      <c r="D777" s="27" t="s">
        <v>25</v>
      </c>
      <c r="E777" s="27" t="s">
        <v>665</v>
      </c>
      <c r="F777" s="27" t="s">
        <v>47</v>
      </c>
      <c r="G777" s="28">
        <f>2937.05+339</f>
        <v>3276.05</v>
      </c>
      <c r="H777" s="29"/>
      <c r="I777" s="30"/>
      <c r="J777" s="30">
        <v>-30</v>
      </c>
      <c r="K777" s="30"/>
      <c r="L777" s="30">
        <v>85</v>
      </c>
      <c r="M777" s="30"/>
      <c r="N777" s="126"/>
      <c r="O777" s="311">
        <f t="shared" si="364"/>
        <v>3331.05</v>
      </c>
      <c r="P777" s="287">
        <f t="shared" si="376"/>
        <v>-334.60000000000036</v>
      </c>
      <c r="Q777" s="308">
        <v>2996.45</v>
      </c>
    </row>
    <row r="778" spans="1:17" s="23" customFormat="1" ht="54" hidden="1" customHeight="1">
      <c r="A778" s="33" t="s">
        <v>48</v>
      </c>
      <c r="B778" s="27" t="s">
        <v>30</v>
      </c>
      <c r="C778" s="27" t="s">
        <v>211</v>
      </c>
      <c r="D778" s="27" t="s">
        <v>25</v>
      </c>
      <c r="E778" s="27" t="s">
        <v>665</v>
      </c>
      <c r="F778" s="27" t="s">
        <v>49</v>
      </c>
      <c r="G778" s="28">
        <v>30.9</v>
      </c>
      <c r="H778" s="29"/>
      <c r="I778" s="30"/>
      <c r="J778" s="30"/>
      <c r="K778" s="30"/>
      <c r="L778" s="30"/>
      <c r="M778" s="30"/>
      <c r="N778" s="126"/>
      <c r="O778" s="311">
        <f t="shared" si="364"/>
        <v>30.9</v>
      </c>
      <c r="P778" s="287">
        <f t="shared" si="376"/>
        <v>3</v>
      </c>
      <c r="Q778" s="308">
        <v>33.9</v>
      </c>
    </row>
    <row r="779" spans="1:17" s="23" customFormat="1" ht="13.5" hidden="1" customHeight="1">
      <c r="A779" s="33" t="s">
        <v>50</v>
      </c>
      <c r="B779" s="27" t="s">
        <v>30</v>
      </c>
      <c r="C779" s="27" t="s">
        <v>211</v>
      </c>
      <c r="D779" s="27" t="s">
        <v>25</v>
      </c>
      <c r="E779" s="27" t="s">
        <v>665</v>
      </c>
      <c r="F779" s="27" t="s">
        <v>51</v>
      </c>
      <c r="G779" s="28">
        <f>15.6+61</f>
        <v>76.599999999999994</v>
      </c>
      <c r="H779" s="29"/>
      <c r="I779" s="30"/>
      <c r="J779" s="30"/>
      <c r="K779" s="30"/>
      <c r="L779" s="30"/>
      <c r="M779" s="30"/>
      <c r="N779" s="126"/>
      <c r="O779" s="311">
        <f t="shared" si="364"/>
        <v>76.599999999999994</v>
      </c>
      <c r="P779" s="287">
        <f t="shared" si="376"/>
        <v>13.800000000000011</v>
      </c>
      <c r="Q779" s="308">
        <v>90.4</v>
      </c>
    </row>
    <row r="780" spans="1:17" ht="38.25" hidden="1">
      <c r="A780" s="20" t="s">
        <v>666</v>
      </c>
      <c r="B780" s="21" t="s">
        <v>30</v>
      </c>
      <c r="C780" s="21" t="s">
        <v>211</v>
      </c>
      <c r="D780" s="21" t="s">
        <v>25</v>
      </c>
      <c r="E780" s="21" t="s">
        <v>667</v>
      </c>
      <c r="F780" s="21"/>
      <c r="G780" s="22">
        <f>G781+G784+G786+G788+G790+G792+G794+G796+G798+G800</f>
        <v>2369.5</v>
      </c>
      <c r="H780" s="22">
        <f t="shared" ref="H780:Q780" si="377">H781+H784+H786+H788+H790+H792+H794+H796+H798+H800</f>
        <v>0</v>
      </c>
      <c r="I780" s="22">
        <f t="shared" si="377"/>
        <v>118.122</v>
      </c>
      <c r="J780" s="22">
        <f t="shared" si="377"/>
        <v>1260</v>
      </c>
      <c r="K780" s="22">
        <f t="shared" si="377"/>
        <v>2550</v>
      </c>
      <c r="L780" s="22">
        <f t="shared" si="377"/>
        <v>105</v>
      </c>
      <c r="M780" s="22">
        <f t="shared" si="377"/>
        <v>0</v>
      </c>
      <c r="N780" s="309">
        <f t="shared" si="377"/>
        <v>0</v>
      </c>
      <c r="O780" s="310">
        <f t="shared" si="377"/>
        <v>6402.6220000000003</v>
      </c>
      <c r="P780" s="142">
        <f t="shared" si="377"/>
        <v>-960</v>
      </c>
      <c r="Q780" s="142">
        <f t="shared" si="377"/>
        <v>5442.6220000000003</v>
      </c>
    </row>
    <row r="781" spans="1:17" s="23" customFormat="1" ht="79.5" hidden="1" customHeight="1">
      <c r="A781" s="20" t="s">
        <v>668</v>
      </c>
      <c r="B781" s="21" t="s">
        <v>30</v>
      </c>
      <c r="C781" s="21" t="s">
        <v>211</v>
      </c>
      <c r="D781" s="21" t="s">
        <v>25</v>
      </c>
      <c r="E781" s="21" t="s">
        <v>669</v>
      </c>
      <c r="F781" s="21"/>
      <c r="G781" s="22">
        <f>G783+G782</f>
        <v>440</v>
      </c>
      <c r="H781" s="22">
        <f t="shared" ref="H781:Q781" si="378">H783+H782</f>
        <v>0</v>
      </c>
      <c r="I781" s="22">
        <f t="shared" si="378"/>
        <v>0</v>
      </c>
      <c r="J781" s="22">
        <f t="shared" si="378"/>
        <v>300</v>
      </c>
      <c r="K781" s="22">
        <f t="shared" si="378"/>
        <v>0</v>
      </c>
      <c r="L781" s="22">
        <f t="shared" si="378"/>
        <v>0</v>
      </c>
      <c r="M781" s="22">
        <f t="shared" si="378"/>
        <v>0</v>
      </c>
      <c r="N781" s="309">
        <f t="shared" si="378"/>
        <v>0</v>
      </c>
      <c r="O781" s="310">
        <f t="shared" si="378"/>
        <v>740</v>
      </c>
      <c r="P781" s="142">
        <f t="shared" si="378"/>
        <v>-2.3092638912203256E-14</v>
      </c>
      <c r="Q781" s="142">
        <f t="shared" si="378"/>
        <v>740</v>
      </c>
    </row>
    <row r="782" spans="1:17" hidden="1">
      <c r="A782" s="31" t="s">
        <v>38</v>
      </c>
      <c r="B782" s="27" t="s">
        <v>30</v>
      </c>
      <c r="C782" s="27" t="s">
        <v>211</v>
      </c>
      <c r="D782" s="27" t="s">
        <v>25</v>
      </c>
      <c r="E782" s="27" t="s">
        <v>669</v>
      </c>
      <c r="F782" s="27" t="s">
        <v>83</v>
      </c>
      <c r="G782" s="28"/>
      <c r="H782" s="28"/>
      <c r="I782" s="299"/>
      <c r="J782" s="299"/>
      <c r="K782" s="299"/>
      <c r="L782" s="299"/>
      <c r="M782" s="299"/>
      <c r="N782" s="311"/>
      <c r="O782" s="311">
        <f>N782</f>
        <v>0</v>
      </c>
      <c r="P782" s="287">
        <f t="shared" si="376"/>
        <v>12.6</v>
      </c>
      <c r="Q782" s="308">
        <v>12.6</v>
      </c>
    </row>
    <row r="783" spans="1:17" s="23" customFormat="1" hidden="1">
      <c r="A783" s="31" t="s">
        <v>46</v>
      </c>
      <c r="B783" s="27" t="s">
        <v>30</v>
      </c>
      <c r="C783" s="27" t="s">
        <v>211</v>
      </c>
      <c r="D783" s="27" t="s">
        <v>25</v>
      </c>
      <c r="E783" s="27" t="s">
        <v>669</v>
      </c>
      <c r="F783" s="27" t="s">
        <v>47</v>
      </c>
      <c r="G783" s="28">
        <v>440</v>
      </c>
      <c r="H783" s="29"/>
      <c r="I783" s="30"/>
      <c r="J783" s="30">
        <v>300</v>
      </c>
      <c r="K783" s="30"/>
      <c r="L783" s="30"/>
      <c r="M783" s="30"/>
      <c r="N783" s="126"/>
      <c r="O783" s="311">
        <f t="shared" si="364"/>
        <v>740</v>
      </c>
      <c r="P783" s="287">
        <f t="shared" si="376"/>
        <v>-12.600000000000023</v>
      </c>
      <c r="Q783" s="308">
        <v>727.4</v>
      </c>
    </row>
    <row r="784" spans="1:17" ht="76.5" hidden="1">
      <c r="A784" s="130" t="s">
        <v>670</v>
      </c>
      <c r="B784" s="21" t="s">
        <v>30</v>
      </c>
      <c r="C784" s="21" t="s">
        <v>211</v>
      </c>
      <c r="D784" s="21" t="s">
        <v>25</v>
      </c>
      <c r="E784" s="21" t="s">
        <v>671</v>
      </c>
      <c r="F784" s="21"/>
      <c r="G784" s="22">
        <f>G785</f>
        <v>35</v>
      </c>
      <c r="H784" s="22">
        <f>H785</f>
        <v>0</v>
      </c>
      <c r="I784" s="22">
        <f>I785</f>
        <v>0</v>
      </c>
      <c r="J784" s="22">
        <f>J785</f>
        <v>0</v>
      </c>
      <c r="K784" s="22">
        <f t="shared" ref="K784:Q784" si="379">K785</f>
        <v>0</v>
      </c>
      <c r="L784" s="22">
        <f t="shared" si="379"/>
        <v>0</v>
      </c>
      <c r="M784" s="22">
        <f t="shared" si="379"/>
        <v>0</v>
      </c>
      <c r="N784" s="309">
        <f t="shared" si="379"/>
        <v>0</v>
      </c>
      <c r="O784" s="310">
        <f t="shared" si="379"/>
        <v>35</v>
      </c>
      <c r="P784" s="142">
        <f t="shared" si="379"/>
        <v>0</v>
      </c>
      <c r="Q784" s="142">
        <f t="shared" si="379"/>
        <v>35</v>
      </c>
    </row>
    <row r="785" spans="1:17" s="23" customFormat="1" ht="45.75" hidden="1" customHeight="1">
      <c r="A785" s="31" t="s">
        <v>46</v>
      </c>
      <c r="B785" s="27" t="s">
        <v>30</v>
      </c>
      <c r="C785" s="27" t="s">
        <v>211</v>
      </c>
      <c r="D785" s="27" t="s">
        <v>25</v>
      </c>
      <c r="E785" s="27" t="s">
        <v>671</v>
      </c>
      <c r="F785" s="27" t="s">
        <v>47</v>
      </c>
      <c r="G785" s="28">
        <v>35</v>
      </c>
      <c r="H785" s="29"/>
      <c r="I785" s="30"/>
      <c r="J785" s="30"/>
      <c r="K785" s="30"/>
      <c r="L785" s="30"/>
      <c r="M785" s="30"/>
      <c r="N785" s="126"/>
      <c r="O785" s="311">
        <f t="shared" si="364"/>
        <v>35</v>
      </c>
      <c r="P785" s="287">
        <f t="shared" si="376"/>
        <v>0</v>
      </c>
      <c r="Q785" s="308">
        <v>35</v>
      </c>
    </row>
    <row r="786" spans="1:17" ht="25.5" hidden="1">
      <c r="A786" s="130" t="s">
        <v>672</v>
      </c>
      <c r="B786" s="21" t="s">
        <v>30</v>
      </c>
      <c r="C786" s="21" t="s">
        <v>211</v>
      </c>
      <c r="D786" s="21" t="s">
        <v>25</v>
      </c>
      <c r="E786" s="21" t="s">
        <v>673</v>
      </c>
      <c r="F786" s="21"/>
      <c r="G786" s="22">
        <f>G787</f>
        <v>45</v>
      </c>
      <c r="H786" s="22">
        <f>H787</f>
        <v>0</v>
      </c>
      <c r="I786" s="22">
        <f>I787</f>
        <v>0</v>
      </c>
      <c r="J786" s="22">
        <f>J787</f>
        <v>0</v>
      </c>
      <c r="K786" s="22">
        <f t="shared" ref="K786:Q786" si="380">K787</f>
        <v>0</v>
      </c>
      <c r="L786" s="22">
        <f t="shared" si="380"/>
        <v>0</v>
      </c>
      <c r="M786" s="22">
        <f t="shared" si="380"/>
        <v>0</v>
      </c>
      <c r="N786" s="309">
        <f t="shared" si="380"/>
        <v>0</v>
      </c>
      <c r="O786" s="310">
        <f t="shared" si="380"/>
        <v>45</v>
      </c>
      <c r="P786" s="142">
        <f t="shared" si="380"/>
        <v>0</v>
      </c>
      <c r="Q786" s="142">
        <f t="shared" si="380"/>
        <v>45</v>
      </c>
    </row>
    <row r="787" spans="1:17" s="23" customFormat="1" ht="67.5" hidden="1" customHeight="1">
      <c r="A787" s="31" t="s">
        <v>46</v>
      </c>
      <c r="B787" s="27" t="s">
        <v>30</v>
      </c>
      <c r="C787" s="27" t="s">
        <v>211</v>
      </c>
      <c r="D787" s="27" t="s">
        <v>25</v>
      </c>
      <c r="E787" s="27" t="s">
        <v>673</v>
      </c>
      <c r="F787" s="27" t="s">
        <v>47</v>
      </c>
      <c r="G787" s="28">
        <v>45</v>
      </c>
      <c r="H787" s="29"/>
      <c r="I787" s="30"/>
      <c r="J787" s="30"/>
      <c r="K787" s="30"/>
      <c r="L787" s="30"/>
      <c r="M787" s="30"/>
      <c r="N787" s="126"/>
      <c r="O787" s="311">
        <f t="shared" si="364"/>
        <v>45</v>
      </c>
      <c r="P787" s="287">
        <f t="shared" si="376"/>
        <v>0</v>
      </c>
      <c r="Q787" s="308">
        <v>45</v>
      </c>
    </row>
    <row r="788" spans="1:17" ht="38.25" hidden="1">
      <c r="A788" s="130" t="s">
        <v>674</v>
      </c>
      <c r="B788" s="21" t="s">
        <v>30</v>
      </c>
      <c r="C788" s="21" t="s">
        <v>211</v>
      </c>
      <c r="D788" s="21" t="s">
        <v>25</v>
      </c>
      <c r="E788" s="21" t="s">
        <v>675</v>
      </c>
      <c r="F788" s="21"/>
      <c r="G788" s="22">
        <f>G789</f>
        <v>950</v>
      </c>
      <c r="H788" s="22">
        <f>H789</f>
        <v>0</v>
      </c>
      <c r="I788" s="22">
        <f>I789</f>
        <v>118.122</v>
      </c>
      <c r="J788" s="22">
        <f>J789</f>
        <v>0</v>
      </c>
      <c r="K788" s="22">
        <f t="shared" ref="K788:Q788" si="381">K789</f>
        <v>0</v>
      </c>
      <c r="L788" s="22">
        <f t="shared" si="381"/>
        <v>0</v>
      </c>
      <c r="M788" s="22">
        <f t="shared" si="381"/>
        <v>0</v>
      </c>
      <c r="N788" s="309">
        <f t="shared" si="381"/>
        <v>0</v>
      </c>
      <c r="O788" s="310">
        <f t="shared" si="381"/>
        <v>1068.1220000000001</v>
      </c>
      <c r="P788" s="142">
        <f t="shared" si="381"/>
        <v>0</v>
      </c>
      <c r="Q788" s="142">
        <f t="shared" si="381"/>
        <v>1068.1220000000001</v>
      </c>
    </row>
    <row r="789" spans="1:17" s="23" customFormat="1" ht="28.5" hidden="1" customHeight="1">
      <c r="A789" s="31" t="s">
        <v>46</v>
      </c>
      <c r="B789" s="27" t="s">
        <v>30</v>
      </c>
      <c r="C789" s="27" t="s">
        <v>211</v>
      </c>
      <c r="D789" s="27" t="s">
        <v>25</v>
      </c>
      <c r="E789" s="27" t="s">
        <v>675</v>
      </c>
      <c r="F789" s="27" t="s">
        <v>47</v>
      </c>
      <c r="G789" s="28">
        <v>950</v>
      </c>
      <c r="H789" s="29"/>
      <c r="I789" s="30">
        <v>118.122</v>
      </c>
      <c r="J789" s="30"/>
      <c r="K789" s="30"/>
      <c r="L789" s="30"/>
      <c r="M789" s="30"/>
      <c r="N789" s="126"/>
      <c r="O789" s="311">
        <f t="shared" si="364"/>
        <v>1068.1220000000001</v>
      </c>
      <c r="P789" s="287">
        <f t="shared" si="376"/>
        <v>0</v>
      </c>
      <c r="Q789" s="308">
        <v>1068.1220000000001</v>
      </c>
    </row>
    <row r="790" spans="1:17" ht="63.75" hidden="1">
      <c r="A790" s="130" t="s">
        <v>676</v>
      </c>
      <c r="B790" s="21" t="s">
        <v>30</v>
      </c>
      <c r="C790" s="21" t="s">
        <v>211</v>
      </c>
      <c r="D790" s="21" t="s">
        <v>25</v>
      </c>
      <c r="E790" s="21" t="s">
        <v>677</v>
      </c>
      <c r="F790" s="21"/>
      <c r="G790" s="22">
        <f>G791</f>
        <v>600</v>
      </c>
      <c r="H790" s="22">
        <f>H791</f>
        <v>0</v>
      </c>
      <c r="I790" s="22">
        <f>I791</f>
        <v>0</v>
      </c>
      <c r="J790" s="22">
        <f>J791</f>
        <v>0</v>
      </c>
      <c r="K790" s="22">
        <f t="shared" ref="K790:Q790" si="382">K791</f>
        <v>0</v>
      </c>
      <c r="L790" s="22">
        <f t="shared" si="382"/>
        <v>105</v>
      </c>
      <c r="M790" s="22">
        <f t="shared" si="382"/>
        <v>0</v>
      </c>
      <c r="N790" s="309">
        <f t="shared" si="382"/>
        <v>0</v>
      </c>
      <c r="O790" s="310">
        <f t="shared" si="382"/>
        <v>705</v>
      </c>
      <c r="P790" s="142">
        <f t="shared" si="382"/>
        <v>0</v>
      </c>
      <c r="Q790" s="142">
        <f t="shared" si="382"/>
        <v>705</v>
      </c>
    </row>
    <row r="791" spans="1:17" s="23" customFormat="1" ht="26.25" hidden="1" customHeight="1">
      <c r="A791" s="31" t="s">
        <v>46</v>
      </c>
      <c r="B791" s="27" t="s">
        <v>30</v>
      </c>
      <c r="C791" s="27" t="s">
        <v>211</v>
      </c>
      <c r="D791" s="27" t="s">
        <v>25</v>
      </c>
      <c r="E791" s="27" t="s">
        <v>677</v>
      </c>
      <c r="F791" s="27" t="s">
        <v>47</v>
      </c>
      <c r="G791" s="28">
        <v>600</v>
      </c>
      <c r="H791" s="29"/>
      <c r="I791" s="30"/>
      <c r="J791" s="30"/>
      <c r="K791" s="30"/>
      <c r="L791" s="30">
        <f>25+80</f>
        <v>105</v>
      </c>
      <c r="M791" s="30"/>
      <c r="N791" s="126"/>
      <c r="O791" s="311">
        <f t="shared" si="364"/>
        <v>705</v>
      </c>
      <c r="P791" s="287">
        <f t="shared" si="376"/>
        <v>0</v>
      </c>
      <c r="Q791" s="308">
        <v>705</v>
      </c>
    </row>
    <row r="792" spans="1:17" ht="25.5" hidden="1">
      <c r="A792" s="130" t="s">
        <v>678</v>
      </c>
      <c r="B792" s="21" t="s">
        <v>30</v>
      </c>
      <c r="C792" s="21" t="s">
        <v>211</v>
      </c>
      <c r="D792" s="21" t="s">
        <v>25</v>
      </c>
      <c r="E792" s="21" t="s">
        <v>679</v>
      </c>
      <c r="F792" s="21"/>
      <c r="G792" s="22">
        <f>G793</f>
        <v>40</v>
      </c>
      <c r="H792" s="22">
        <f>H793</f>
        <v>0</v>
      </c>
      <c r="I792" s="22">
        <f>I793</f>
        <v>0</v>
      </c>
      <c r="J792" s="22">
        <f>J793</f>
        <v>0</v>
      </c>
      <c r="K792" s="22">
        <f t="shared" ref="K792:Q792" si="383">K793</f>
        <v>0</v>
      </c>
      <c r="L792" s="22">
        <f t="shared" si="383"/>
        <v>0</v>
      </c>
      <c r="M792" s="22">
        <f t="shared" si="383"/>
        <v>0</v>
      </c>
      <c r="N792" s="309">
        <f t="shared" si="383"/>
        <v>0</v>
      </c>
      <c r="O792" s="310">
        <f t="shared" si="383"/>
        <v>40</v>
      </c>
      <c r="P792" s="142">
        <f t="shared" si="383"/>
        <v>0</v>
      </c>
      <c r="Q792" s="142">
        <f t="shared" si="383"/>
        <v>40</v>
      </c>
    </row>
    <row r="793" spans="1:17" s="23" customFormat="1" ht="29.25" hidden="1" customHeight="1">
      <c r="A793" s="31" t="s">
        <v>46</v>
      </c>
      <c r="B793" s="27" t="s">
        <v>30</v>
      </c>
      <c r="C793" s="27" t="s">
        <v>211</v>
      </c>
      <c r="D793" s="27" t="s">
        <v>25</v>
      </c>
      <c r="E793" s="27" t="s">
        <v>679</v>
      </c>
      <c r="F793" s="27" t="s">
        <v>47</v>
      </c>
      <c r="G793" s="28">
        <v>40</v>
      </c>
      <c r="H793" s="29"/>
      <c r="I793" s="30"/>
      <c r="J793" s="30"/>
      <c r="K793" s="30"/>
      <c r="L793" s="30"/>
      <c r="M793" s="30"/>
      <c r="N793" s="126"/>
      <c r="O793" s="311">
        <f t="shared" si="364"/>
        <v>40</v>
      </c>
      <c r="P793" s="287">
        <f t="shared" si="376"/>
        <v>0</v>
      </c>
      <c r="Q793" s="308">
        <v>40</v>
      </c>
    </row>
    <row r="794" spans="1:17" ht="25.5" hidden="1">
      <c r="A794" s="130" t="s">
        <v>680</v>
      </c>
      <c r="B794" s="21" t="s">
        <v>30</v>
      </c>
      <c r="C794" s="21" t="s">
        <v>211</v>
      </c>
      <c r="D794" s="21" t="s">
        <v>25</v>
      </c>
      <c r="E794" s="21" t="s">
        <v>681</v>
      </c>
      <c r="F794" s="21"/>
      <c r="G794" s="22">
        <f>G795</f>
        <v>9.5</v>
      </c>
      <c r="H794" s="22">
        <f>H795</f>
        <v>0</v>
      </c>
      <c r="I794" s="22">
        <f>I795</f>
        <v>0</v>
      </c>
      <c r="J794" s="22">
        <f>J795</f>
        <v>0</v>
      </c>
      <c r="K794" s="22">
        <f t="shared" ref="K794:Q794" si="384">K795</f>
        <v>0</v>
      </c>
      <c r="L794" s="22">
        <f t="shared" si="384"/>
        <v>0</v>
      </c>
      <c r="M794" s="22">
        <f t="shared" si="384"/>
        <v>0</v>
      </c>
      <c r="N794" s="309">
        <f t="shared" si="384"/>
        <v>0</v>
      </c>
      <c r="O794" s="310">
        <f t="shared" si="384"/>
        <v>9.5</v>
      </c>
      <c r="P794" s="142">
        <f t="shared" si="384"/>
        <v>0</v>
      </c>
      <c r="Q794" s="142">
        <f t="shared" si="384"/>
        <v>9.5</v>
      </c>
    </row>
    <row r="795" spans="1:17" s="23" customFormat="1" hidden="1">
      <c r="A795" s="31" t="s">
        <v>46</v>
      </c>
      <c r="B795" s="27" t="s">
        <v>30</v>
      </c>
      <c r="C795" s="27" t="s">
        <v>211</v>
      </c>
      <c r="D795" s="27" t="s">
        <v>25</v>
      </c>
      <c r="E795" s="27" t="s">
        <v>681</v>
      </c>
      <c r="F795" s="27" t="s">
        <v>47</v>
      </c>
      <c r="G795" s="28">
        <v>9.5</v>
      </c>
      <c r="H795" s="29"/>
      <c r="I795" s="30"/>
      <c r="J795" s="30"/>
      <c r="K795" s="30"/>
      <c r="L795" s="30"/>
      <c r="M795" s="30"/>
      <c r="N795" s="126"/>
      <c r="O795" s="311">
        <f t="shared" si="364"/>
        <v>9.5</v>
      </c>
      <c r="P795" s="287">
        <f t="shared" si="376"/>
        <v>0</v>
      </c>
      <c r="Q795" s="308">
        <v>9.5</v>
      </c>
    </row>
    <row r="796" spans="1:17" ht="25.5" hidden="1">
      <c r="A796" s="130" t="s">
        <v>682</v>
      </c>
      <c r="B796" s="21" t="s">
        <v>30</v>
      </c>
      <c r="C796" s="21" t="s">
        <v>211</v>
      </c>
      <c r="D796" s="21" t="s">
        <v>25</v>
      </c>
      <c r="E796" s="21" t="s">
        <v>683</v>
      </c>
      <c r="F796" s="21"/>
      <c r="G796" s="22">
        <f>G797</f>
        <v>250</v>
      </c>
      <c r="H796" s="22">
        <f>H797</f>
        <v>0</v>
      </c>
      <c r="I796" s="22">
        <f>I797</f>
        <v>0</v>
      </c>
      <c r="J796" s="22">
        <f>J797</f>
        <v>0</v>
      </c>
      <c r="K796" s="22">
        <f t="shared" ref="K796:Q796" si="385">K797</f>
        <v>80</v>
      </c>
      <c r="L796" s="22">
        <f t="shared" si="385"/>
        <v>0</v>
      </c>
      <c r="M796" s="22">
        <f t="shared" si="385"/>
        <v>0</v>
      </c>
      <c r="N796" s="309">
        <f t="shared" si="385"/>
        <v>0</v>
      </c>
      <c r="O796" s="310">
        <f t="shared" si="385"/>
        <v>330</v>
      </c>
      <c r="P796" s="142">
        <f t="shared" si="385"/>
        <v>0</v>
      </c>
      <c r="Q796" s="142">
        <f t="shared" si="385"/>
        <v>330</v>
      </c>
    </row>
    <row r="797" spans="1:17" s="23" customFormat="1" hidden="1">
      <c r="A797" s="31" t="s">
        <v>46</v>
      </c>
      <c r="B797" s="27" t="s">
        <v>30</v>
      </c>
      <c r="C797" s="27" t="s">
        <v>211</v>
      </c>
      <c r="D797" s="27" t="s">
        <v>25</v>
      </c>
      <c r="E797" s="27" t="s">
        <v>683</v>
      </c>
      <c r="F797" s="27" t="s">
        <v>47</v>
      </c>
      <c r="G797" s="28">
        <v>250</v>
      </c>
      <c r="H797" s="29"/>
      <c r="I797" s="30"/>
      <c r="J797" s="30"/>
      <c r="K797" s="30">
        <v>80</v>
      </c>
      <c r="L797" s="30"/>
      <c r="M797" s="30"/>
      <c r="N797" s="126"/>
      <c r="O797" s="311">
        <f t="shared" si="364"/>
        <v>330</v>
      </c>
      <c r="P797" s="287">
        <f t="shared" si="376"/>
        <v>0</v>
      </c>
      <c r="Q797" s="308">
        <v>330</v>
      </c>
    </row>
    <row r="798" spans="1:17" ht="51" hidden="1">
      <c r="A798" s="52" t="s">
        <v>684</v>
      </c>
      <c r="B798" s="21" t="s">
        <v>30</v>
      </c>
      <c r="C798" s="21" t="s">
        <v>211</v>
      </c>
      <c r="D798" s="21" t="s">
        <v>25</v>
      </c>
      <c r="E798" s="21" t="s">
        <v>685</v>
      </c>
      <c r="F798" s="21"/>
      <c r="G798" s="22">
        <f>G799</f>
        <v>0</v>
      </c>
      <c r="H798" s="22">
        <f>H799</f>
        <v>0</v>
      </c>
      <c r="I798" s="22">
        <f>I799</f>
        <v>0</v>
      </c>
      <c r="J798" s="22">
        <f>J799</f>
        <v>960</v>
      </c>
      <c r="K798" s="22">
        <f t="shared" ref="K798:Q798" si="386">K799</f>
        <v>0</v>
      </c>
      <c r="L798" s="22">
        <f t="shared" si="386"/>
        <v>0</v>
      </c>
      <c r="M798" s="22">
        <f t="shared" si="386"/>
        <v>0</v>
      </c>
      <c r="N798" s="309">
        <f t="shared" si="386"/>
        <v>0</v>
      </c>
      <c r="O798" s="310">
        <f t="shared" si="386"/>
        <v>960</v>
      </c>
      <c r="P798" s="142">
        <f t="shared" si="386"/>
        <v>-960</v>
      </c>
      <c r="Q798" s="142">
        <f t="shared" si="386"/>
        <v>0</v>
      </c>
    </row>
    <row r="799" spans="1:17" s="23" customFormat="1" hidden="1">
      <c r="A799" s="17" t="s">
        <v>92</v>
      </c>
      <c r="B799" s="27" t="s">
        <v>30</v>
      </c>
      <c r="C799" s="27" t="s">
        <v>211</v>
      </c>
      <c r="D799" s="27" t="s">
        <v>25</v>
      </c>
      <c r="E799" s="27" t="s">
        <v>685</v>
      </c>
      <c r="F799" s="27" t="s">
        <v>93</v>
      </c>
      <c r="G799" s="28"/>
      <c r="H799" s="29"/>
      <c r="I799" s="30"/>
      <c r="J799" s="30">
        <v>960</v>
      </c>
      <c r="K799" s="30"/>
      <c r="L799" s="30"/>
      <c r="M799" s="30"/>
      <c r="N799" s="126"/>
      <c r="O799" s="311">
        <f t="shared" si="364"/>
        <v>960</v>
      </c>
      <c r="P799" s="287">
        <f t="shared" si="376"/>
        <v>-960</v>
      </c>
      <c r="Q799" s="308">
        <v>0</v>
      </c>
    </row>
    <row r="800" spans="1:17" s="100" customFormat="1" hidden="1">
      <c r="A800" s="129" t="s">
        <v>686</v>
      </c>
      <c r="B800" s="21" t="s">
        <v>30</v>
      </c>
      <c r="C800" s="21" t="s">
        <v>211</v>
      </c>
      <c r="D800" s="21" t="s">
        <v>25</v>
      </c>
      <c r="E800" s="21" t="s">
        <v>687</v>
      </c>
      <c r="F800" s="21"/>
      <c r="G800" s="22">
        <f>G801</f>
        <v>0</v>
      </c>
      <c r="H800" s="22">
        <f t="shared" ref="H800:Q800" si="387">H801</f>
        <v>0</v>
      </c>
      <c r="I800" s="22">
        <f t="shared" si="387"/>
        <v>0</v>
      </c>
      <c r="J800" s="22">
        <f t="shared" si="387"/>
        <v>0</v>
      </c>
      <c r="K800" s="22">
        <f t="shared" si="387"/>
        <v>2470</v>
      </c>
      <c r="L800" s="22">
        <f t="shared" si="387"/>
        <v>0</v>
      </c>
      <c r="M800" s="22">
        <f t="shared" si="387"/>
        <v>0</v>
      </c>
      <c r="N800" s="309">
        <f t="shared" si="387"/>
        <v>0</v>
      </c>
      <c r="O800" s="310">
        <f t="shared" si="387"/>
        <v>2470</v>
      </c>
      <c r="P800" s="142">
        <f t="shared" si="387"/>
        <v>0</v>
      </c>
      <c r="Q800" s="142">
        <f t="shared" si="387"/>
        <v>2470</v>
      </c>
    </row>
    <row r="801" spans="1:17" hidden="1">
      <c r="A801" s="31" t="s">
        <v>46</v>
      </c>
      <c r="B801" s="27" t="s">
        <v>30</v>
      </c>
      <c r="C801" s="27" t="s">
        <v>211</v>
      </c>
      <c r="D801" s="27" t="s">
        <v>25</v>
      </c>
      <c r="E801" s="27" t="s">
        <v>687</v>
      </c>
      <c r="F801" s="27" t="s">
        <v>47</v>
      </c>
      <c r="G801" s="28"/>
      <c r="H801" s="29"/>
      <c r="I801" s="30"/>
      <c r="J801" s="30"/>
      <c r="K801" s="30">
        <v>2470</v>
      </c>
      <c r="L801" s="30"/>
      <c r="M801" s="30"/>
      <c r="N801" s="126"/>
      <c r="O801" s="311">
        <f t="shared" si="364"/>
        <v>2470</v>
      </c>
      <c r="P801" s="287">
        <f t="shared" si="376"/>
        <v>0</v>
      </c>
      <c r="Q801" s="308">
        <v>2470</v>
      </c>
    </row>
    <row r="802" spans="1:17" ht="38.25" hidden="1">
      <c r="A802" s="52" t="s">
        <v>688</v>
      </c>
      <c r="B802" s="21" t="s">
        <v>30</v>
      </c>
      <c r="C802" s="21" t="s">
        <v>211</v>
      </c>
      <c r="D802" s="21" t="s">
        <v>25</v>
      </c>
      <c r="E802" s="21" t="s">
        <v>689</v>
      </c>
      <c r="F802" s="21"/>
      <c r="G802" s="22">
        <f>G803+G810+G812+G814+G816+G818+G820+G822</f>
        <v>12981.260000000002</v>
      </c>
      <c r="H802" s="22">
        <f>H803+H810+H812+H814+H816+H818+H820+H822</f>
        <v>85.01361</v>
      </c>
      <c r="I802" s="22">
        <f>I803+I810+I812+I814+I816+I818+I820+I822</f>
        <v>385.6</v>
      </c>
      <c r="J802" s="22">
        <f>J803+J810+J812+J814+J816+J818+J820+J822</f>
        <v>316.58999999999992</v>
      </c>
      <c r="K802" s="22">
        <f t="shared" ref="K802:Q802" si="388">K803+K810+K812+K814+K816+K818+K820+K822</f>
        <v>0</v>
      </c>
      <c r="L802" s="22">
        <f t="shared" si="388"/>
        <v>0</v>
      </c>
      <c r="M802" s="22">
        <f t="shared" si="388"/>
        <v>0</v>
      </c>
      <c r="N802" s="309">
        <f t="shared" si="388"/>
        <v>0</v>
      </c>
      <c r="O802" s="310">
        <f t="shared" si="388"/>
        <v>13768.463610000001</v>
      </c>
      <c r="P802" s="142">
        <f t="shared" si="388"/>
        <v>1.4210854715202004E-13</v>
      </c>
      <c r="Q802" s="142">
        <f t="shared" si="388"/>
        <v>13768.463610000001</v>
      </c>
    </row>
    <row r="803" spans="1:17" hidden="1">
      <c r="A803" s="11" t="s">
        <v>690</v>
      </c>
      <c r="B803" s="12" t="s">
        <v>30</v>
      </c>
      <c r="C803" s="12" t="s">
        <v>211</v>
      </c>
      <c r="D803" s="12" t="s">
        <v>25</v>
      </c>
      <c r="E803" s="12" t="s">
        <v>691</v>
      </c>
      <c r="F803" s="12"/>
      <c r="G803" s="10">
        <f>G804+G805+G806+G807+G808+G809</f>
        <v>11244.760000000002</v>
      </c>
      <c r="H803" s="10">
        <f>H804+H805+H806+H807+H808+H809</f>
        <v>85.01361</v>
      </c>
      <c r="I803" s="10">
        <f>I804+I805+I806+I807+I808+I809</f>
        <v>385.6</v>
      </c>
      <c r="J803" s="10">
        <f>J804+J805+J806+J807+J808+J809</f>
        <v>-69.010000000000048</v>
      </c>
      <c r="K803" s="10">
        <f t="shared" ref="K803:Q803" si="389">K804+K805+K806+K807+K808+K809</f>
        <v>0</v>
      </c>
      <c r="L803" s="10">
        <f t="shared" si="389"/>
        <v>-316.58999999999997</v>
      </c>
      <c r="M803" s="10">
        <f t="shared" si="389"/>
        <v>0</v>
      </c>
      <c r="N803" s="309">
        <f t="shared" si="389"/>
        <v>0</v>
      </c>
      <c r="O803" s="310">
        <f t="shared" si="389"/>
        <v>11329.77361</v>
      </c>
      <c r="P803" s="277">
        <f t="shared" si="389"/>
        <v>1.4210854715202004E-13</v>
      </c>
      <c r="Q803" s="277">
        <f t="shared" si="389"/>
        <v>11329.77361</v>
      </c>
    </row>
    <row r="804" spans="1:17" hidden="1">
      <c r="A804" s="17" t="s">
        <v>33</v>
      </c>
      <c r="B804" s="18" t="s">
        <v>30</v>
      </c>
      <c r="C804" s="18" t="s">
        <v>211</v>
      </c>
      <c r="D804" s="18" t="s">
        <v>25</v>
      </c>
      <c r="E804" s="18" t="s">
        <v>691</v>
      </c>
      <c r="F804" s="27" t="s">
        <v>209</v>
      </c>
      <c r="G804" s="28">
        <v>7361.77</v>
      </c>
      <c r="H804" s="29"/>
      <c r="I804" s="30"/>
      <c r="J804" s="30"/>
      <c r="K804" s="30"/>
      <c r="L804" s="30"/>
      <c r="M804" s="30"/>
      <c r="N804" s="126"/>
      <c r="O804" s="311">
        <f t="shared" si="364"/>
        <v>7361.77</v>
      </c>
      <c r="P804" s="287">
        <f t="shared" si="376"/>
        <v>0</v>
      </c>
      <c r="Q804" s="308">
        <v>7361.77</v>
      </c>
    </row>
    <row r="805" spans="1:17" hidden="1">
      <c r="A805" s="31" t="s">
        <v>38</v>
      </c>
      <c r="B805" s="18" t="s">
        <v>30</v>
      </c>
      <c r="C805" s="18" t="s">
        <v>211</v>
      </c>
      <c r="D805" s="18" t="s">
        <v>25</v>
      </c>
      <c r="E805" s="18" t="s">
        <v>691</v>
      </c>
      <c r="F805" s="27" t="s">
        <v>83</v>
      </c>
      <c r="G805" s="28">
        <v>245.68</v>
      </c>
      <c r="H805" s="29"/>
      <c r="I805" s="30">
        <v>10.6</v>
      </c>
      <c r="J805" s="30"/>
      <c r="K805" s="30"/>
      <c r="L805" s="30"/>
      <c r="M805" s="30"/>
      <c r="N805" s="126"/>
      <c r="O805" s="311">
        <f t="shared" si="364"/>
        <v>256.28000000000003</v>
      </c>
      <c r="P805" s="287">
        <f t="shared" si="376"/>
        <v>-113.09670000000003</v>
      </c>
      <c r="Q805" s="308">
        <v>143.1833</v>
      </c>
    </row>
    <row r="806" spans="1:17" ht="25.5" hidden="1">
      <c r="A806" s="31" t="s">
        <v>44</v>
      </c>
      <c r="B806" s="18" t="s">
        <v>30</v>
      </c>
      <c r="C806" s="18" t="s">
        <v>211</v>
      </c>
      <c r="D806" s="18" t="s">
        <v>25</v>
      </c>
      <c r="E806" s="18" t="s">
        <v>691</v>
      </c>
      <c r="F806" s="27" t="s">
        <v>45</v>
      </c>
      <c r="G806" s="28">
        <v>109.78</v>
      </c>
      <c r="H806" s="29"/>
      <c r="I806" s="30">
        <f>29.302+215.6</f>
        <v>244.90199999999999</v>
      </c>
      <c r="J806" s="30">
        <f>-215.6+500</f>
        <v>284.39999999999998</v>
      </c>
      <c r="K806" s="30"/>
      <c r="L806" s="30"/>
      <c r="M806" s="30"/>
      <c r="N806" s="126"/>
      <c r="O806" s="311">
        <f t="shared" si="364"/>
        <v>639.08199999999999</v>
      </c>
      <c r="P806" s="287">
        <f t="shared" si="376"/>
        <v>119.62</v>
      </c>
      <c r="Q806" s="308">
        <v>758.702</v>
      </c>
    </row>
    <row r="807" spans="1:17" s="23" customFormat="1" ht="53.25" hidden="1" customHeight="1">
      <c r="A807" s="31" t="s">
        <v>46</v>
      </c>
      <c r="B807" s="18" t="s">
        <v>30</v>
      </c>
      <c r="C807" s="18" t="s">
        <v>211</v>
      </c>
      <c r="D807" s="18" t="s">
        <v>25</v>
      </c>
      <c r="E807" s="18" t="s">
        <v>691</v>
      </c>
      <c r="F807" s="27" t="s">
        <v>47</v>
      </c>
      <c r="G807" s="28">
        <f>3248.83+150</f>
        <v>3398.83</v>
      </c>
      <c r="H807" s="107">
        <v>85.01361</v>
      </c>
      <c r="I807" s="108">
        <f>-39.902+170-23</f>
        <v>107.09800000000001</v>
      </c>
      <c r="J807" s="108">
        <f>316.59-170-500</f>
        <v>-353.41</v>
      </c>
      <c r="K807" s="108"/>
      <c r="L807" s="30">
        <v>-316.58999999999997</v>
      </c>
      <c r="M807" s="30"/>
      <c r="N807" s="126"/>
      <c r="O807" s="311">
        <f t="shared" si="364"/>
        <v>2920.9416099999999</v>
      </c>
      <c r="P807" s="287">
        <f t="shared" si="376"/>
        <v>-6.5232999999998356</v>
      </c>
      <c r="Q807" s="308">
        <v>2914.41831</v>
      </c>
    </row>
    <row r="808" spans="1:17" hidden="1">
      <c r="A808" s="33" t="s">
        <v>48</v>
      </c>
      <c r="B808" s="18" t="s">
        <v>30</v>
      </c>
      <c r="C808" s="18" t="s">
        <v>211</v>
      </c>
      <c r="D808" s="18" t="s">
        <v>25</v>
      </c>
      <c r="E808" s="18" t="s">
        <v>691</v>
      </c>
      <c r="F808" s="27" t="s">
        <v>49</v>
      </c>
      <c r="G808" s="28">
        <v>128.69999999999999</v>
      </c>
      <c r="H808" s="29"/>
      <c r="I808" s="30"/>
      <c r="J808" s="30"/>
      <c r="K808" s="30"/>
      <c r="L808" s="30"/>
      <c r="M808" s="30"/>
      <c r="N808" s="126"/>
      <c r="O808" s="311">
        <f t="shared" si="364"/>
        <v>128.69999999999999</v>
      </c>
      <c r="P808" s="287">
        <f t="shared" si="376"/>
        <v>0</v>
      </c>
      <c r="Q808" s="308">
        <v>128.69999999999999</v>
      </c>
    </row>
    <row r="809" spans="1:17" s="23" customFormat="1" hidden="1">
      <c r="A809" s="33" t="s">
        <v>50</v>
      </c>
      <c r="B809" s="18" t="s">
        <v>30</v>
      </c>
      <c r="C809" s="18" t="s">
        <v>211</v>
      </c>
      <c r="D809" s="18" t="s">
        <v>25</v>
      </c>
      <c r="E809" s="18" t="s">
        <v>691</v>
      </c>
      <c r="F809" s="27" t="s">
        <v>51</v>
      </c>
      <c r="G809" s="28"/>
      <c r="H809" s="29"/>
      <c r="I809" s="30">
        <v>23</v>
      </c>
      <c r="J809" s="30"/>
      <c r="K809" s="30"/>
      <c r="L809" s="30"/>
      <c r="M809" s="30"/>
      <c r="N809" s="126"/>
      <c r="O809" s="311">
        <f t="shared" si="364"/>
        <v>23</v>
      </c>
      <c r="P809" s="287">
        <f t="shared" si="376"/>
        <v>0</v>
      </c>
      <c r="Q809" s="308">
        <v>23</v>
      </c>
    </row>
    <row r="810" spans="1:17" ht="51" hidden="1">
      <c r="A810" s="130" t="s">
        <v>692</v>
      </c>
      <c r="B810" s="21" t="s">
        <v>30</v>
      </c>
      <c r="C810" s="21" t="s">
        <v>211</v>
      </c>
      <c r="D810" s="21" t="s">
        <v>25</v>
      </c>
      <c r="E810" s="21" t="s">
        <v>693</v>
      </c>
      <c r="F810" s="21"/>
      <c r="G810" s="22">
        <f>G811</f>
        <v>1036.5</v>
      </c>
      <c r="H810" s="22">
        <f>H811</f>
        <v>0</v>
      </c>
      <c r="I810" s="22">
        <f>I811</f>
        <v>0</v>
      </c>
      <c r="J810" s="22">
        <f>J811</f>
        <v>0</v>
      </c>
      <c r="K810" s="22">
        <f t="shared" ref="K810:Q810" si="390">K811</f>
        <v>0</v>
      </c>
      <c r="L810" s="22">
        <f t="shared" si="390"/>
        <v>316.58999999999997</v>
      </c>
      <c r="M810" s="22">
        <f t="shared" si="390"/>
        <v>0</v>
      </c>
      <c r="N810" s="309">
        <f t="shared" si="390"/>
        <v>0</v>
      </c>
      <c r="O810" s="310">
        <f t="shared" si="390"/>
        <v>1353.09</v>
      </c>
      <c r="P810" s="142">
        <f t="shared" si="390"/>
        <v>0</v>
      </c>
      <c r="Q810" s="142">
        <f t="shared" si="390"/>
        <v>1353.09</v>
      </c>
    </row>
    <row r="811" spans="1:17" s="23" customFormat="1" hidden="1">
      <c r="A811" s="31" t="s">
        <v>46</v>
      </c>
      <c r="B811" s="27" t="s">
        <v>30</v>
      </c>
      <c r="C811" s="27" t="s">
        <v>211</v>
      </c>
      <c r="D811" s="27" t="s">
        <v>25</v>
      </c>
      <c r="E811" s="27" t="s">
        <v>693</v>
      </c>
      <c r="F811" s="27" t="s">
        <v>47</v>
      </c>
      <c r="G811" s="28">
        <v>1036.5</v>
      </c>
      <c r="H811" s="29"/>
      <c r="I811" s="30"/>
      <c r="J811" s="30"/>
      <c r="K811" s="30"/>
      <c r="L811" s="30">
        <v>316.58999999999997</v>
      </c>
      <c r="M811" s="30"/>
      <c r="N811" s="126"/>
      <c r="O811" s="311">
        <f t="shared" si="364"/>
        <v>1353.09</v>
      </c>
      <c r="P811" s="287">
        <f t="shared" si="376"/>
        <v>0</v>
      </c>
      <c r="Q811" s="308">
        <v>1353.09</v>
      </c>
    </row>
    <row r="812" spans="1:17" hidden="1">
      <c r="A812" s="130" t="s">
        <v>694</v>
      </c>
      <c r="B812" s="21" t="s">
        <v>30</v>
      </c>
      <c r="C812" s="21" t="s">
        <v>211</v>
      </c>
      <c r="D812" s="21" t="s">
        <v>25</v>
      </c>
      <c r="E812" s="21" t="s">
        <v>695</v>
      </c>
      <c r="F812" s="21"/>
      <c r="G812" s="22">
        <f>G813</f>
        <v>300</v>
      </c>
      <c r="H812" s="22">
        <f>H813</f>
        <v>0</v>
      </c>
      <c r="I812" s="22">
        <f>I813</f>
        <v>0</v>
      </c>
      <c r="J812" s="22">
        <f>J813</f>
        <v>0</v>
      </c>
      <c r="K812" s="22">
        <f t="shared" ref="K812:Q812" si="391">K813</f>
        <v>0</v>
      </c>
      <c r="L812" s="22">
        <f t="shared" si="391"/>
        <v>0</v>
      </c>
      <c r="M812" s="22">
        <f t="shared" si="391"/>
        <v>0</v>
      </c>
      <c r="N812" s="309">
        <f t="shared" si="391"/>
        <v>0</v>
      </c>
      <c r="O812" s="310">
        <f t="shared" si="391"/>
        <v>300</v>
      </c>
      <c r="P812" s="142">
        <f t="shared" si="391"/>
        <v>0</v>
      </c>
      <c r="Q812" s="142">
        <f t="shared" si="391"/>
        <v>300</v>
      </c>
    </row>
    <row r="813" spans="1:17" s="23" customFormat="1" hidden="1">
      <c r="A813" s="33" t="s">
        <v>46</v>
      </c>
      <c r="B813" s="27" t="s">
        <v>30</v>
      </c>
      <c r="C813" s="27" t="s">
        <v>211</v>
      </c>
      <c r="D813" s="27" t="s">
        <v>25</v>
      </c>
      <c r="E813" s="27" t="s">
        <v>695</v>
      </c>
      <c r="F813" s="27" t="s">
        <v>47</v>
      </c>
      <c r="G813" s="28">
        <v>300</v>
      </c>
      <c r="H813" s="29"/>
      <c r="I813" s="30"/>
      <c r="J813" s="30"/>
      <c r="K813" s="30"/>
      <c r="L813" s="30"/>
      <c r="M813" s="30"/>
      <c r="N813" s="126"/>
      <c r="O813" s="311">
        <f t="shared" si="364"/>
        <v>300</v>
      </c>
      <c r="P813" s="287">
        <f t="shared" si="376"/>
        <v>0</v>
      </c>
      <c r="Q813" s="308">
        <v>300</v>
      </c>
    </row>
    <row r="814" spans="1:17" hidden="1">
      <c r="A814" s="130" t="s">
        <v>696</v>
      </c>
      <c r="B814" s="21" t="s">
        <v>30</v>
      </c>
      <c r="C814" s="21" t="s">
        <v>211</v>
      </c>
      <c r="D814" s="21" t="s">
        <v>25</v>
      </c>
      <c r="E814" s="21" t="s">
        <v>697</v>
      </c>
      <c r="F814" s="21"/>
      <c r="G814" s="22">
        <f>G815</f>
        <v>400</v>
      </c>
      <c r="H814" s="22">
        <f>H815</f>
        <v>0</v>
      </c>
      <c r="I814" s="22">
        <f>I815</f>
        <v>0</v>
      </c>
      <c r="J814" s="22">
        <f>J815</f>
        <v>120</v>
      </c>
      <c r="K814" s="22">
        <f t="shared" ref="K814:Q814" si="392">K815</f>
        <v>0</v>
      </c>
      <c r="L814" s="22">
        <f t="shared" si="392"/>
        <v>0</v>
      </c>
      <c r="M814" s="22">
        <f t="shared" si="392"/>
        <v>0</v>
      </c>
      <c r="N814" s="309">
        <f t="shared" si="392"/>
        <v>0</v>
      </c>
      <c r="O814" s="310">
        <f t="shared" si="392"/>
        <v>520</v>
      </c>
      <c r="P814" s="142">
        <f t="shared" si="392"/>
        <v>0</v>
      </c>
      <c r="Q814" s="142">
        <f t="shared" si="392"/>
        <v>520</v>
      </c>
    </row>
    <row r="815" spans="1:17" s="23" customFormat="1" hidden="1">
      <c r="A815" s="33" t="s">
        <v>46</v>
      </c>
      <c r="B815" s="27" t="s">
        <v>30</v>
      </c>
      <c r="C815" s="27" t="s">
        <v>211</v>
      </c>
      <c r="D815" s="27" t="s">
        <v>25</v>
      </c>
      <c r="E815" s="27" t="s">
        <v>697</v>
      </c>
      <c r="F815" s="27" t="s">
        <v>47</v>
      </c>
      <c r="G815" s="28">
        <v>400</v>
      </c>
      <c r="H815" s="29"/>
      <c r="I815" s="30"/>
      <c r="J815" s="30">
        <v>120</v>
      </c>
      <c r="K815" s="30"/>
      <c r="L815" s="30"/>
      <c r="M815" s="30"/>
      <c r="N815" s="126"/>
      <c r="O815" s="311">
        <f t="shared" si="364"/>
        <v>520</v>
      </c>
      <c r="P815" s="287">
        <f t="shared" si="376"/>
        <v>0</v>
      </c>
      <c r="Q815" s="308">
        <v>520</v>
      </c>
    </row>
    <row r="816" spans="1:17" ht="51" hidden="1">
      <c r="A816" s="55" t="s">
        <v>698</v>
      </c>
      <c r="B816" s="21" t="s">
        <v>30</v>
      </c>
      <c r="C816" s="21" t="s">
        <v>211</v>
      </c>
      <c r="D816" s="21" t="s">
        <v>25</v>
      </c>
      <c r="E816" s="21" t="s">
        <v>699</v>
      </c>
      <c r="F816" s="21"/>
      <c r="G816" s="22">
        <f>G817</f>
        <v>0</v>
      </c>
      <c r="H816" s="22">
        <f>H817</f>
        <v>0</v>
      </c>
      <c r="I816" s="22">
        <f>I817</f>
        <v>0</v>
      </c>
      <c r="J816" s="22">
        <f>J817</f>
        <v>33.6</v>
      </c>
      <c r="K816" s="22">
        <f t="shared" ref="K816:Q816" si="393">K817</f>
        <v>0</v>
      </c>
      <c r="L816" s="22">
        <f t="shared" si="393"/>
        <v>0</v>
      </c>
      <c r="M816" s="22">
        <f t="shared" si="393"/>
        <v>0</v>
      </c>
      <c r="N816" s="309">
        <f t="shared" si="393"/>
        <v>0</v>
      </c>
      <c r="O816" s="310">
        <f t="shared" si="393"/>
        <v>33.6</v>
      </c>
      <c r="P816" s="142">
        <f t="shared" si="393"/>
        <v>0</v>
      </c>
      <c r="Q816" s="142">
        <f t="shared" si="393"/>
        <v>33.6</v>
      </c>
    </row>
    <row r="817" spans="1:17" s="23" customFormat="1" ht="25.5" hidden="1">
      <c r="A817" s="31" t="s">
        <v>44</v>
      </c>
      <c r="B817" s="27" t="s">
        <v>30</v>
      </c>
      <c r="C817" s="27" t="s">
        <v>211</v>
      </c>
      <c r="D817" s="27" t="s">
        <v>25</v>
      </c>
      <c r="E817" s="27" t="s">
        <v>699</v>
      </c>
      <c r="F817" s="27" t="s">
        <v>45</v>
      </c>
      <c r="G817" s="28"/>
      <c r="H817" s="29"/>
      <c r="I817" s="30"/>
      <c r="J817" s="30">
        <v>33.6</v>
      </c>
      <c r="K817" s="30"/>
      <c r="L817" s="30"/>
      <c r="M817" s="30"/>
      <c r="N817" s="126"/>
      <c r="O817" s="311">
        <f t="shared" si="364"/>
        <v>33.6</v>
      </c>
      <c r="P817" s="287">
        <f t="shared" si="376"/>
        <v>0</v>
      </c>
      <c r="Q817" s="308">
        <v>33.6</v>
      </c>
    </row>
    <row r="818" spans="1:17" ht="51" hidden="1">
      <c r="A818" s="55" t="s">
        <v>700</v>
      </c>
      <c r="B818" s="21" t="s">
        <v>30</v>
      </c>
      <c r="C818" s="21" t="s">
        <v>211</v>
      </c>
      <c r="D818" s="21" t="s">
        <v>25</v>
      </c>
      <c r="E818" s="21" t="s">
        <v>701</v>
      </c>
      <c r="F818" s="21"/>
      <c r="G818" s="22">
        <f>G819</f>
        <v>0</v>
      </c>
      <c r="H818" s="22">
        <f>H819</f>
        <v>0</v>
      </c>
      <c r="I818" s="22">
        <f>I819</f>
        <v>0</v>
      </c>
      <c r="J818" s="22">
        <f>J819</f>
        <v>67</v>
      </c>
      <c r="K818" s="22">
        <f t="shared" ref="K818:Q818" si="394">K819</f>
        <v>0</v>
      </c>
      <c r="L818" s="22">
        <f t="shared" si="394"/>
        <v>0</v>
      </c>
      <c r="M818" s="22">
        <f t="shared" si="394"/>
        <v>0</v>
      </c>
      <c r="N818" s="309">
        <f t="shared" si="394"/>
        <v>0</v>
      </c>
      <c r="O818" s="310">
        <f t="shared" si="394"/>
        <v>67</v>
      </c>
      <c r="P818" s="142">
        <f t="shared" si="394"/>
        <v>0</v>
      </c>
      <c r="Q818" s="142">
        <f t="shared" si="394"/>
        <v>67</v>
      </c>
    </row>
    <row r="819" spans="1:17" s="23" customFormat="1" ht="25.5" hidden="1">
      <c r="A819" s="31" t="s">
        <v>44</v>
      </c>
      <c r="B819" s="27" t="s">
        <v>30</v>
      </c>
      <c r="C819" s="27" t="s">
        <v>211</v>
      </c>
      <c r="D819" s="27" t="s">
        <v>25</v>
      </c>
      <c r="E819" s="27" t="s">
        <v>701</v>
      </c>
      <c r="F819" s="27" t="s">
        <v>45</v>
      </c>
      <c r="G819" s="28"/>
      <c r="H819" s="29"/>
      <c r="I819" s="30"/>
      <c r="J819" s="30">
        <v>67</v>
      </c>
      <c r="K819" s="30"/>
      <c r="L819" s="30"/>
      <c r="M819" s="30"/>
      <c r="N819" s="126"/>
      <c r="O819" s="311">
        <f t="shared" si="364"/>
        <v>67</v>
      </c>
      <c r="P819" s="287">
        <f t="shared" si="376"/>
        <v>0</v>
      </c>
      <c r="Q819" s="308">
        <v>67</v>
      </c>
    </row>
    <row r="820" spans="1:17" ht="38.25" hidden="1">
      <c r="A820" s="55" t="s">
        <v>702</v>
      </c>
      <c r="B820" s="21" t="s">
        <v>30</v>
      </c>
      <c r="C820" s="21" t="s">
        <v>211</v>
      </c>
      <c r="D820" s="21" t="s">
        <v>25</v>
      </c>
      <c r="E820" s="21" t="s">
        <v>703</v>
      </c>
      <c r="F820" s="21"/>
      <c r="G820" s="22">
        <f>G821</f>
        <v>0</v>
      </c>
      <c r="H820" s="22">
        <f>H821</f>
        <v>0</v>
      </c>
      <c r="I820" s="22">
        <f>I821</f>
        <v>0</v>
      </c>
      <c r="J820" s="22">
        <f>J821</f>
        <v>50</v>
      </c>
      <c r="K820" s="22">
        <f t="shared" ref="K820:Q820" si="395">K821</f>
        <v>0</v>
      </c>
      <c r="L820" s="22">
        <f t="shared" si="395"/>
        <v>0</v>
      </c>
      <c r="M820" s="22">
        <f t="shared" si="395"/>
        <v>0</v>
      </c>
      <c r="N820" s="309">
        <f t="shared" si="395"/>
        <v>0</v>
      </c>
      <c r="O820" s="310">
        <f t="shared" si="395"/>
        <v>50</v>
      </c>
      <c r="P820" s="142">
        <f t="shared" si="395"/>
        <v>0</v>
      </c>
      <c r="Q820" s="142">
        <f t="shared" si="395"/>
        <v>50</v>
      </c>
    </row>
    <row r="821" spans="1:17" s="23" customFormat="1" hidden="1">
      <c r="A821" s="33" t="s">
        <v>46</v>
      </c>
      <c r="B821" s="27" t="s">
        <v>30</v>
      </c>
      <c r="C821" s="27" t="s">
        <v>211</v>
      </c>
      <c r="D821" s="27" t="s">
        <v>25</v>
      </c>
      <c r="E821" s="27" t="s">
        <v>703</v>
      </c>
      <c r="F821" s="27" t="s">
        <v>47</v>
      </c>
      <c r="G821" s="28"/>
      <c r="H821" s="29"/>
      <c r="I821" s="30"/>
      <c r="J821" s="30">
        <v>50</v>
      </c>
      <c r="K821" s="30"/>
      <c r="L821" s="30"/>
      <c r="M821" s="30"/>
      <c r="N821" s="126"/>
      <c r="O821" s="311">
        <f t="shared" ref="O821:O887" si="396">I821+H821+G821+J821+K821+L821+M821+N821</f>
        <v>50</v>
      </c>
      <c r="P821" s="287">
        <f t="shared" si="376"/>
        <v>0</v>
      </c>
      <c r="Q821" s="308">
        <v>50</v>
      </c>
    </row>
    <row r="822" spans="1:17" hidden="1">
      <c r="A822" s="55" t="s">
        <v>704</v>
      </c>
      <c r="B822" s="21" t="s">
        <v>30</v>
      </c>
      <c r="C822" s="21" t="s">
        <v>211</v>
      </c>
      <c r="D822" s="21" t="s">
        <v>25</v>
      </c>
      <c r="E822" s="21" t="s">
        <v>705</v>
      </c>
      <c r="F822" s="21"/>
      <c r="G822" s="22">
        <f>G823</f>
        <v>0</v>
      </c>
      <c r="H822" s="22">
        <f>H823</f>
        <v>0</v>
      </c>
      <c r="I822" s="22">
        <f>I823</f>
        <v>0</v>
      </c>
      <c r="J822" s="22">
        <f>J823</f>
        <v>115</v>
      </c>
      <c r="K822" s="22">
        <f t="shared" ref="K822:Q822" si="397">K823</f>
        <v>0</v>
      </c>
      <c r="L822" s="22">
        <f t="shared" si="397"/>
        <v>0</v>
      </c>
      <c r="M822" s="22">
        <f t="shared" si="397"/>
        <v>0</v>
      </c>
      <c r="N822" s="309">
        <f t="shared" si="397"/>
        <v>0</v>
      </c>
      <c r="O822" s="310">
        <f t="shared" si="397"/>
        <v>115</v>
      </c>
      <c r="P822" s="142">
        <f t="shared" si="397"/>
        <v>0</v>
      </c>
      <c r="Q822" s="142">
        <f t="shared" si="397"/>
        <v>115</v>
      </c>
    </row>
    <row r="823" spans="1:17" s="23" customFormat="1" hidden="1">
      <c r="A823" s="33" t="s">
        <v>46</v>
      </c>
      <c r="B823" s="27" t="s">
        <v>30</v>
      </c>
      <c r="C823" s="27" t="s">
        <v>211</v>
      </c>
      <c r="D823" s="27" t="s">
        <v>25</v>
      </c>
      <c r="E823" s="27" t="s">
        <v>705</v>
      </c>
      <c r="F823" s="27" t="s">
        <v>47</v>
      </c>
      <c r="G823" s="28"/>
      <c r="H823" s="29"/>
      <c r="I823" s="30"/>
      <c r="J823" s="30">
        <v>115</v>
      </c>
      <c r="K823" s="30"/>
      <c r="L823" s="30"/>
      <c r="M823" s="30"/>
      <c r="N823" s="126"/>
      <c r="O823" s="311">
        <f t="shared" si="396"/>
        <v>115</v>
      </c>
      <c r="P823" s="287">
        <f t="shared" si="376"/>
        <v>0</v>
      </c>
      <c r="Q823" s="308">
        <v>115</v>
      </c>
    </row>
    <row r="824" spans="1:17" hidden="1">
      <c r="A824" s="321" t="s">
        <v>1109</v>
      </c>
      <c r="B824" s="43" t="s">
        <v>30</v>
      </c>
      <c r="C824" s="43" t="s">
        <v>211</v>
      </c>
      <c r="D824" s="43" t="s">
        <v>25</v>
      </c>
      <c r="E824" s="43" t="s">
        <v>1110</v>
      </c>
      <c r="F824" s="43"/>
      <c r="G824" s="89">
        <f>G825</f>
        <v>0</v>
      </c>
      <c r="H824" s="89">
        <f t="shared" ref="H824:Q824" si="398">H825</f>
        <v>0</v>
      </c>
      <c r="I824" s="89">
        <f t="shared" si="398"/>
        <v>0</v>
      </c>
      <c r="J824" s="89">
        <f t="shared" si="398"/>
        <v>0</v>
      </c>
      <c r="K824" s="89">
        <f t="shared" si="398"/>
        <v>0</v>
      </c>
      <c r="L824" s="89">
        <f t="shared" si="398"/>
        <v>0</v>
      </c>
      <c r="M824" s="89">
        <f t="shared" si="398"/>
        <v>0</v>
      </c>
      <c r="N824" s="89">
        <f t="shared" si="398"/>
        <v>0</v>
      </c>
      <c r="O824" s="89">
        <f t="shared" si="398"/>
        <v>0</v>
      </c>
      <c r="P824" s="89">
        <f t="shared" si="398"/>
        <v>104.1</v>
      </c>
      <c r="Q824" s="89">
        <f t="shared" si="398"/>
        <v>104.1</v>
      </c>
    </row>
    <row r="825" spans="1:17" s="23" customFormat="1" hidden="1">
      <c r="A825" s="33" t="s">
        <v>46</v>
      </c>
      <c r="B825" s="27" t="s">
        <v>30</v>
      </c>
      <c r="C825" s="27" t="s">
        <v>211</v>
      </c>
      <c r="D825" s="27" t="s">
        <v>25</v>
      </c>
      <c r="E825" s="27" t="s">
        <v>1110</v>
      </c>
      <c r="F825" s="27" t="s">
        <v>47</v>
      </c>
      <c r="G825" s="28"/>
      <c r="H825" s="29"/>
      <c r="I825" s="30"/>
      <c r="J825" s="30"/>
      <c r="K825" s="30"/>
      <c r="L825" s="30"/>
      <c r="M825" s="30"/>
      <c r="N825" s="126"/>
      <c r="O825" s="311"/>
      <c r="P825" s="308">
        <v>104.1</v>
      </c>
      <c r="Q825" s="308">
        <f>P825</f>
        <v>104.1</v>
      </c>
    </row>
    <row r="826" spans="1:17" ht="38.25" hidden="1">
      <c r="A826" s="143" t="s">
        <v>706</v>
      </c>
      <c r="B826" s="43" t="s">
        <v>30</v>
      </c>
      <c r="C826" s="43" t="s">
        <v>211</v>
      </c>
      <c r="D826" s="43" t="s">
        <v>25</v>
      </c>
      <c r="E826" s="43" t="s">
        <v>707</v>
      </c>
      <c r="F826" s="43"/>
      <c r="G826" s="89">
        <f>G827</f>
        <v>0</v>
      </c>
      <c r="H826" s="89">
        <f t="shared" ref="H826:Q826" si="399">H827</f>
        <v>0</v>
      </c>
      <c r="I826" s="89">
        <f t="shared" si="399"/>
        <v>0</v>
      </c>
      <c r="J826" s="89">
        <f t="shared" si="399"/>
        <v>0</v>
      </c>
      <c r="K826" s="89">
        <f t="shared" si="399"/>
        <v>0</v>
      </c>
      <c r="L826" s="89">
        <f t="shared" si="399"/>
        <v>107</v>
      </c>
      <c r="M826" s="89">
        <f t="shared" si="399"/>
        <v>0</v>
      </c>
      <c r="N826" s="309">
        <f t="shared" si="399"/>
        <v>0</v>
      </c>
      <c r="O826" s="310">
        <f t="shared" si="399"/>
        <v>107</v>
      </c>
      <c r="P826" s="283">
        <f t="shared" si="399"/>
        <v>0</v>
      </c>
      <c r="Q826" s="283">
        <f t="shared" si="399"/>
        <v>107</v>
      </c>
    </row>
    <row r="827" spans="1:17" ht="38.25" hidden="1">
      <c r="A827" s="45" t="s">
        <v>73</v>
      </c>
      <c r="B827" s="27" t="s">
        <v>30</v>
      </c>
      <c r="C827" s="27" t="s">
        <v>211</v>
      </c>
      <c r="D827" s="27" t="s">
        <v>25</v>
      </c>
      <c r="E827" s="27" t="s">
        <v>707</v>
      </c>
      <c r="F827" s="27" t="s">
        <v>74</v>
      </c>
      <c r="G827" s="28"/>
      <c r="H827" s="29"/>
      <c r="I827" s="30"/>
      <c r="J827" s="30"/>
      <c r="K827" s="30"/>
      <c r="L827" s="30">
        <v>107</v>
      </c>
      <c r="M827" s="30"/>
      <c r="N827" s="126"/>
      <c r="O827" s="311">
        <f t="shared" si="396"/>
        <v>107</v>
      </c>
      <c r="P827" s="287">
        <f t="shared" si="376"/>
        <v>0</v>
      </c>
      <c r="Q827" s="308">
        <v>107</v>
      </c>
    </row>
    <row r="828" spans="1:17" ht="76.5" hidden="1">
      <c r="A828" s="14" t="s">
        <v>29</v>
      </c>
      <c r="B828" s="43" t="s">
        <v>30</v>
      </c>
      <c r="C828" s="43" t="s">
        <v>211</v>
      </c>
      <c r="D828" s="43" t="s">
        <v>25</v>
      </c>
      <c r="E828" s="43" t="s">
        <v>32</v>
      </c>
      <c r="F828" s="43"/>
      <c r="G828" s="89">
        <f>G829</f>
        <v>0</v>
      </c>
      <c r="H828" s="89">
        <f t="shared" ref="H828:Q828" si="400">H829</f>
        <v>0</v>
      </c>
      <c r="I828" s="89">
        <f t="shared" si="400"/>
        <v>0</v>
      </c>
      <c r="J828" s="89">
        <f t="shared" si="400"/>
        <v>29.5</v>
      </c>
      <c r="K828" s="89">
        <f t="shared" si="400"/>
        <v>0</v>
      </c>
      <c r="L828" s="89">
        <f t="shared" si="400"/>
        <v>0</v>
      </c>
      <c r="M828" s="89">
        <f t="shared" si="400"/>
        <v>0</v>
      </c>
      <c r="N828" s="309">
        <f t="shared" si="400"/>
        <v>0</v>
      </c>
      <c r="O828" s="310">
        <f t="shared" si="400"/>
        <v>29.5</v>
      </c>
      <c r="P828" s="283">
        <f t="shared" si="400"/>
        <v>-29.5</v>
      </c>
      <c r="Q828" s="283">
        <f t="shared" si="400"/>
        <v>0</v>
      </c>
    </row>
    <row r="829" spans="1:17" hidden="1">
      <c r="A829" s="17" t="s">
        <v>33</v>
      </c>
      <c r="B829" s="27" t="s">
        <v>30</v>
      </c>
      <c r="C829" s="27" t="s">
        <v>211</v>
      </c>
      <c r="D829" s="27" t="s">
        <v>25</v>
      </c>
      <c r="E829" s="27" t="s">
        <v>32</v>
      </c>
      <c r="F829" s="27" t="s">
        <v>209</v>
      </c>
      <c r="G829" s="28"/>
      <c r="H829" s="29"/>
      <c r="I829" s="30"/>
      <c r="J829" s="30">
        <v>29.5</v>
      </c>
      <c r="K829" s="30"/>
      <c r="L829" s="30"/>
      <c r="M829" s="30"/>
      <c r="N829" s="126"/>
      <c r="O829" s="311">
        <f t="shared" si="396"/>
        <v>29.5</v>
      </c>
      <c r="P829" s="287">
        <f t="shared" si="376"/>
        <v>-29.5</v>
      </c>
      <c r="Q829" s="308">
        <v>0</v>
      </c>
    </row>
    <row r="830" spans="1:17" s="23" customFormat="1" ht="51" hidden="1">
      <c r="A830" s="42" t="s">
        <v>490</v>
      </c>
      <c r="B830" s="43" t="s">
        <v>30</v>
      </c>
      <c r="C830" s="43" t="s">
        <v>211</v>
      </c>
      <c r="D830" s="43" t="s">
        <v>25</v>
      </c>
      <c r="E830" s="43" t="s">
        <v>491</v>
      </c>
      <c r="F830" s="43"/>
      <c r="G830" s="89">
        <f>G831+G832</f>
        <v>0</v>
      </c>
      <c r="H830" s="89">
        <f t="shared" ref="H830:Q830" si="401">H831+H832</f>
        <v>0</v>
      </c>
      <c r="I830" s="89">
        <f t="shared" si="401"/>
        <v>0</v>
      </c>
      <c r="J830" s="89">
        <f t="shared" si="401"/>
        <v>5865</v>
      </c>
      <c r="K830" s="89">
        <f t="shared" si="401"/>
        <v>0</v>
      </c>
      <c r="L830" s="89">
        <f t="shared" si="401"/>
        <v>0</v>
      </c>
      <c r="M830" s="89">
        <f t="shared" si="401"/>
        <v>0</v>
      </c>
      <c r="N830" s="309">
        <f t="shared" si="401"/>
        <v>0</v>
      </c>
      <c r="O830" s="310">
        <f t="shared" si="401"/>
        <v>5865</v>
      </c>
      <c r="P830" s="283">
        <f t="shared" si="401"/>
        <v>13909.85</v>
      </c>
      <c r="Q830" s="283">
        <f t="shared" si="401"/>
        <v>19774.850000000002</v>
      </c>
    </row>
    <row r="831" spans="1:17" hidden="1">
      <c r="A831" s="17" t="s">
        <v>33</v>
      </c>
      <c r="B831" s="27" t="s">
        <v>30</v>
      </c>
      <c r="C831" s="27" t="s">
        <v>211</v>
      </c>
      <c r="D831" s="27" t="s">
        <v>25</v>
      </c>
      <c r="E831" s="27" t="s">
        <v>491</v>
      </c>
      <c r="F831" s="27" t="s">
        <v>209</v>
      </c>
      <c r="G831" s="28"/>
      <c r="H831" s="29"/>
      <c r="I831" s="30"/>
      <c r="J831" s="30">
        <v>1359</v>
      </c>
      <c r="K831" s="30"/>
      <c r="L831" s="30"/>
      <c r="M831" s="30"/>
      <c r="N831" s="126"/>
      <c r="O831" s="311">
        <f t="shared" si="396"/>
        <v>1359</v>
      </c>
      <c r="P831" s="287">
        <f t="shared" si="376"/>
        <v>1871.24217</v>
      </c>
      <c r="Q831" s="308">
        <v>3230.24217</v>
      </c>
    </row>
    <row r="832" spans="1:17" s="23" customFormat="1" ht="38.25" hidden="1">
      <c r="A832" s="720" t="s">
        <v>73</v>
      </c>
      <c r="B832" s="711" t="s">
        <v>30</v>
      </c>
      <c r="C832" s="711" t="s">
        <v>211</v>
      </c>
      <c r="D832" s="711" t="s">
        <v>25</v>
      </c>
      <c r="E832" s="711" t="s">
        <v>491</v>
      </c>
      <c r="F832" s="711" t="s">
        <v>74</v>
      </c>
      <c r="G832" s="712"/>
      <c r="H832" s="713"/>
      <c r="I832" s="714"/>
      <c r="J832" s="714">
        <v>4506</v>
      </c>
      <c r="K832" s="714"/>
      <c r="L832" s="714"/>
      <c r="M832" s="714"/>
      <c r="N832" s="126"/>
      <c r="O832" s="311">
        <f t="shared" si="396"/>
        <v>4506</v>
      </c>
      <c r="P832" s="715">
        <f t="shared" si="376"/>
        <v>12038.607830000001</v>
      </c>
      <c r="Q832" s="724">
        <v>16544.607830000001</v>
      </c>
    </row>
    <row r="833" spans="1:17">
      <c r="A833" s="465" t="s">
        <v>708</v>
      </c>
      <c r="B833" s="466"/>
      <c r="C833" s="466">
        <v>10</v>
      </c>
      <c r="D833" s="466"/>
      <c r="E833" s="466"/>
      <c r="F833" s="466"/>
      <c r="G833" s="467">
        <f>G834+G839</f>
        <v>1049.3</v>
      </c>
      <c r="H833" s="467">
        <f t="shared" ref="H833:Q833" si="402">H834+H839</f>
        <v>37.896999999999998</v>
      </c>
      <c r="I833" s="467">
        <f t="shared" si="402"/>
        <v>0</v>
      </c>
      <c r="J833" s="467">
        <f t="shared" si="402"/>
        <v>0</v>
      </c>
      <c r="K833" s="467">
        <f t="shared" si="402"/>
        <v>0</v>
      </c>
      <c r="L833" s="467">
        <f t="shared" si="402"/>
        <v>52</v>
      </c>
      <c r="M833" s="468">
        <f t="shared" si="402"/>
        <v>0</v>
      </c>
      <c r="N833" s="693">
        <f t="shared" si="402"/>
        <v>0</v>
      </c>
      <c r="O833" s="282">
        <f t="shared" si="402"/>
        <v>1139.1970000000001</v>
      </c>
      <c r="P833" s="475">
        <f t="shared" si="402"/>
        <v>322.38503000000003</v>
      </c>
      <c r="Q833" s="468">
        <f t="shared" si="402"/>
        <v>1461.58203</v>
      </c>
    </row>
    <row r="834" spans="1:17">
      <c r="A834" s="388" t="s">
        <v>709</v>
      </c>
      <c r="B834" s="389"/>
      <c r="C834" s="389">
        <v>10</v>
      </c>
      <c r="D834" s="389" t="s">
        <v>25</v>
      </c>
      <c r="E834" s="389"/>
      <c r="F834" s="389"/>
      <c r="G834" s="112">
        <f>G835</f>
        <v>1008.7</v>
      </c>
      <c r="H834" s="112">
        <f t="shared" ref="H834:Q835" si="403">H835</f>
        <v>0</v>
      </c>
      <c r="I834" s="112">
        <f t="shared" si="403"/>
        <v>0</v>
      </c>
      <c r="J834" s="112">
        <f t="shared" si="403"/>
        <v>0</v>
      </c>
      <c r="K834" s="112">
        <f t="shared" si="403"/>
        <v>0</v>
      </c>
      <c r="L834" s="112">
        <f t="shared" si="403"/>
        <v>0</v>
      </c>
      <c r="M834" s="469">
        <f t="shared" si="403"/>
        <v>0</v>
      </c>
      <c r="N834" s="693">
        <f t="shared" si="403"/>
        <v>0</v>
      </c>
      <c r="O834" s="282">
        <f t="shared" si="403"/>
        <v>1008.7</v>
      </c>
      <c r="P834" s="476">
        <f t="shared" si="403"/>
        <v>112.78503000000001</v>
      </c>
      <c r="Q834" s="469">
        <f t="shared" si="403"/>
        <v>1121.4850300000001</v>
      </c>
    </row>
    <row r="835" spans="1:17" s="23" customFormat="1" ht="33.75">
      <c r="A835" s="388" t="s">
        <v>710</v>
      </c>
      <c r="B835" s="389" t="s">
        <v>30</v>
      </c>
      <c r="C835" s="406">
        <v>10</v>
      </c>
      <c r="D835" s="389" t="s">
        <v>25</v>
      </c>
      <c r="E835" s="406">
        <v>9997002</v>
      </c>
      <c r="F835" s="389"/>
      <c r="G835" s="112">
        <f>G836</f>
        <v>1008.7</v>
      </c>
      <c r="H835" s="112">
        <f t="shared" si="403"/>
        <v>0</v>
      </c>
      <c r="I835" s="112">
        <f t="shared" si="403"/>
        <v>0</v>
      </c>
      <c r="J835" s="112">
        <f t="shared" si="403"/>
        <v>0</v>
      </c>
      <c r="K835" s="112">
        <f t="shared" si="403"/>
        <v>0</v>
      </c>
      <c r="L835" s="112">
        <f t="shared" si="403"/>
        <v>0</v>
      </c>
      <c r="M835" s="469">
        <f t="shared" si="403"/>
        <v>0</v>
      </c>
      <c r="N835" s="693">
        <f t="shared" si="403"/>
        <v>0</v>
      </c>
      <c r="O835" s="282">
        <f t="shared" si="403"/>
        <v>1008.7</v>
      </c>
      <c r="P835" s="476">
        <f t="shared" si="403"/>
        <v>112.78503000000001</v>
      </c>
      <c r="Q835" s="469">
        <f t="shared" si="403"/>
        <v>1121.4850300000001</v>
      </c>
    </row>
    <row r="836" spans="1:17" ht="23.25" thickBot="1">
      <c r="A836" s="765" t="s">
        <v>711</v>
      </c>
      <c r="B836" s="471" t="s">
        <v>30</v>
      </c>
      <c r="C836" s="545">
        <v>10</v>
      </c>
      <c r="D836" s="471" t="s">
        <v>25</v>
      </c>
      <c r="E836" s="545">
        <v>9997002</v>
      </c>
      <c r="F836" s="471" t="s">
        <v>712</v>
      </c>
      <c r="G836" s="472">
        <v>1008.7</v>
      </c>
      <c r="H836" s="499"/>
      <c r="I836" s="499"/>
      <c r="J836" s="499"/>
      <c r="K836" s="499"/>
      <c r="L836" s="499"/>
      <c r="M836" s="501"/>
      <c r="N836" s="694"/>
      <c r="O836" s="341">
        <f t="shared" si="396"/>
        <v>1008.7</v>
      </c>
      <c r="P836" s="477">
        <f t="shared" si="376"/>
        <v>112.78503000000001</v>
      </c>
      <c r="Q836" s="501">
        <v>1121.4850300000001</v>
      </c>
    </row>
    <row r="837" spans="1:17" s="23" customFormat="1" hidden="1">
      <c r="A837" s="586" t="s">
        <v>713</v>
      </c>
      <c r="B837" s="588" t="s">
        <v>30</v>
      </c>
      <c r="C837" s="737">
        <v>10</v>
      </c>
      <c r="D837" s="588" t="s">
        <v>25</v>
      </c>
      <c r="E837" s="737">
        <v>9503301</v>
      </c>
      <c r="F837" s="588"/>
      <c r="G837" s="593">
        <f>G838</f>
        <v>0</v>
      </c>
      <c r="H837" s="593">
        <f t="shared" ref="H837:Q837" si="404">H838</f>
        <v>0</v>
      </c>
      <c r="I837" s="593">
        <f t="shared" si="404"/>
        <v>0</v>
      </c>
      <c r="J837" s="593">
        <f t="shared" si="404"/>
        <v>0</v>
      </c>
      <c r="K837" s="593">
        <f t="shared" si="404"/>
        <v>505.6</v>
      </c>
      <c r="L837" s="593">
        <f t="shared" si="404"/>
        <v>0</v>
      </c>
      <c r="M837" s="593">
        <f t="shared" si="404"/>
        <v>0</v>
      </c>
      <c r="N837" s="309">
        <f t="shared" si="404"/>
        <v>0</v>
      </c>
      <c r="O837" s="310">
        <f t="shared" si="404"/>
        <v>505.6</v>
      </c>
      <c r="P837" s="602">
        <f t="shared" si="404"/>
        <v>0</v>
      </c>
      <c r="Q837" s="602">
        <f t="shared" si="404"/>
        <v>505.6</v>
      </c>
    </row>
    <row r="838" spans="1:17" ht="25.5" hidden="1">
      <c r="A838" s="725" t="s">
        <v>711</v>
      </c>
      <c r="B838" s="711" t="s">
        <v>30</v>
      </c>
      <c r="C838" s="726">
        <v>10</v>
      </c>
      <c r="D838" s="711" t="s">
        <v>25</v>
      </c>
      <c r="E838" s="726">
        <v>9503301</v>
      </c>
      <c r="F838" s="711" t="s">
        <v>712</v>
      </c>
      <c r="G838" s="712"/>
      <c r="H838" s="713"/>
      <c r="I838" s="714"/>
      <c r="J838" s="714"/>
      <c r="K838" s="714">
        <v>505.6</v>
      </c>
      <c r="L838" s="714"/>
      <c r="M838" s="714"/>
      <c r="N838" s="126"/>
      <c r="O838" s="311">
        <f t="shared" si="396"/>
        <v>505.6</v>
      </c>
      <c r="P838" s="715">
        <f t="shared" ref="P838:P903" si="405">Q838-O838</f>
        <v>0</v>
      </c>
      <c r="Q838" s="724">
        <v>505.6</v>
      </c>
    </row>
    <row r="839" spans="1:17">
      <c r="A839" s="480" t="s">
        <v>714</v>
      </c>
      <c r="B839" s="481"/>
      <c r="C839" s="542">
        <v>10</v>
      </c>
      <c r="D839" s="466" t="s">
        <v>127</v>
      </c>
      <c r="E839" s="766"/>
      <c r="F839" s="481"/>
      <c r="G839" s="482">
        <f>G840+G842</f>
        <v>40.6</v>
      </c>
      <c r="H839" s="482">
        <f t="shared" ref="H839:Q839" si="406">H840+H842</f>
        <v>37.896999999999998</v>
      </c>
      <c r="I839" s="482">
        <f t="shared" si="406"/>
        <v>0</v>
      </c>
      <c r="J839" s="482">
        <f t="shared" si="406"/>
        <v>0</v>
      </c>
      <c r="K839" s="482">
        <f t="shared" si="406"/>
        <v>0</v>
      </c>
      <c r="L839" s="482">
        <f t="shared" si="406"/>
        <v>52</v>
      </c>
      <c r="M839" s="483">
        <f t="shared" si="406"/>
        <v>0</v>
      </c>
      <c r="N839" s="695">
        <f t="shared" si="406"/>
        <v>0</v>
      </c>
      <c r="O839" s="700">
        <f t="shared" si="406"/>
        <v>130.49699999999999</v>
      </c>
      <c r="P839" s="484">
        <f t="shared" si="406"/>
        <v>209.60000000000002</v>
      </c>
      <c r="Q839" s="483">
        <f t="shared" si="406"/>
        <v>340.09700000000004</v>
      </c>
    </row>
    <row r="840" spans="1:17">
      <c r="A840" s="392" t="s">
        <v>715</v>
      </c>
      <c r="B840" s="389" t="s">
        <v>30</v>
      </c>
      <c r="C840" s="406">
        <v>10</v>
      </c>
      <c r="D840" s="389" t="s">
        <v>127</v>
      </c>
      <c r="E840" s="406">
        <v>9997006</v>
      </c>
      <c r="F840" s="389"/>
      <c r="G840" s="112">
        <f>G841</f>
        <v>40.6</v>
      </c>
      <c r="H840" s="112">
        <f>H841</f>
        <v>0</v>
      </c>
      <c r="I840" s="112">
        <f>I841</f>
        <v>0</v>
      </c>
      <c r="J840" s="112">
        <f>J841</f>
        <v>0</v>
      </c>
      <c r="K840" s="112">
        <f t="shared" ref="K840:Q840" si="407">K841</f>
        <v>0</v>
      </c>
      <c r="L840" s="112">
        <f t="shared" si="407"/>
        <v>0</v>
      </c>
      <c r="M840" s="469">
        <f t="shared" si="407"/>
        <v>0</v>
      </c>
      <c r="N840" s="693">
        <f t="shared" si="407"/>
        <v>0</v>
      </c>
      <c r="O840" s="282">
        <f t="shared" si="407"/>
        <v>40.6</v>
      </c>
      <c r="P840" s="476">
        <f t="shared" si="407"/>
        <v>0</v>
      </c>
      <c r="Q840" s="469">
        <f t="shared" si="407"/>
        <v>40.6</v>
      </c>
    </row>
    <row r="841" spans="1:17" s="23" customFormat="1">
      <c r="A841" s="394" t="s">
        <v>716</v>
      </c>
      <c r="B841" s="390" t="s">
        <v>30</v>
      </c>
      <c r="C841" s="407">
        <v>10</v>
      </c>
      <c r="D841" s="390" t="s">
        <v>127</v>
      </c>
      <c r="E841" s="407">
        <v>9997006</v>
      </c>
      <c r="F841" s="390" t="s">
        <v>717</v>
      </c>
      <c r="G841" s="67">
        <v>40.6</v>
      </c>
      <c r="H841" s="114"/>
      <c r="I841" s="114"/>
      <c r="J841" s="114"/>
      <c r="K841" s="114"/>
      <c r="L841" s="114"/>
      <c r="M841" s="497"/>
      <c r="N841" s="694"/>
      <c r="O841" s="341">
        <f t="shared" si="396"/>
        <v>40.6</v>
      </c>
      <c r="P841" s="494">
        <f t="shared" si="405"/>
        <v>0</v>
      </c>
      <c r="Q841" s="497">
        <v>40.6</v>
      </c>
    </row>
    <row r="842" spans="1:17">
      <c r="A842" s="397" t="s">
        <v>718</v>
      </c>
      <c r="B842" s="389" t="s">
        <v>30</v>
      </c>
      <c r="C842" s="406">
        <v>10</v>
      </c>
      <c r="D842" s="389" t="s">
        <v>127</v>
      </c>
      <c r="E842" s="406">
        <v>9997007</v>
      </c>
      <c r="F842" s="389"/>
      <c r="G842" s="112">
        <f>G843</f>
        <v>0</v>
      </c>
      <c r="H842" s="112">
        <f t="shared" ref="H842:Q842" si="408">H843</f>
        <v>37.896999999999998</v>
      </c>
      <c r="I842" s="112">
        <f t="shared" si="408"/>
        <v>0</v>
      </c>
      <c r="J842" s="112">
        <f t="shared" si="408"/>
        <v>0</v>
      </c>
      <c r="K842" s="112">
        <f t="shared" si="408"/>
        <v>0</v>
      </c>
      <c r="L842" s="112">
        <f t="shared" si="408"/>
        <v>52</v>
      </c>
      <c r="M842" s="469">
        <f t="shared" si="408"/>
        <v>0</v>
      </c>
      <c r="N842" s="693">
        <f t="shared" si="408"/>
        <v>0</v>
      </c>
      <c r="O842" s="282">
        <f t="shared" si="408"/>
        <v>89.896999999999991</v>
      </c>
      <c r="P842" s="476">
        <f t="shared" si="408"/>
        <v>209.60000000000002</v>
      </c>
      <c r="Q842" s="469">
        <f t="shared" si="408"/>
        <v>299.49700000000001</v>
      </c>
    </row>
    <row r="843" spans="1:17" s="23" customFormat="1" ht="13.5" thickBot="1">
      <c r="A843" s="504" t="s">
        <v>716</v>
      </c>
      <c r="B843" s="471" t="s">
        <v>30</v>
      </c>
      <c r="C843" s="545">
        <v>10</v>
      </c>
      <c r="D843" s="471" t="s">
        <v>127</v>
      </c>
      <c r="E843" s="545">
        <v>9997007</v>
      </c>
      <c r="F843" s="471" t="s">
        <v>717</v>
      </c>
      <c r="G843" s="472"/>
      <c r="H843" s="499">
        <f>10.897+15+12</f>
        <v>37.896999999999998</v>
      </c>
      <c r="I843" s="499"/>
      <c r="J843" s="499"/>
      <c r="K843" s="499"/>
      <c r="L843" s="499">
        <f>40+12</f>
        <v>52</v>
      </c>
      <c r="M843" s="501"/>
      <c r="N843" s="694"/>
      <c r="O843" s="341">
        <f t="shared" si="396"/>
        <v>89.896999999999991</v>
      </c>
      <c r="P843" s="477">
        <f t="shared" si="405"/>
        <v>209.60000000000002</v>
      </c>
      <c r="Q843" s="501">
        <f>259.897+39.6</f>
        <v>299.49700000000001</v>
      </c>
    </row>
    <row r="844" spans="1:17" s="23" customFormat="1" ht="25.5" hidden="1">
      <c r="A844" s="738" t="s">
        <v>719</v>
      </c>
      <c r="B844" s="591" t="s">
        <v>30</v>
      </c>
      <c r="C844" s="739">
        <v>10</v>
      </c>
      <c r="D844" s="591" t="s">
        <v>127</v>
      </c>
      <c r="E844" s="739">
        <v>1008820</v>
      </c>
      <c r="F844" s="740"/>
      <c r="G844" s="592">
        <f>G845</f>
        <v>0</v>
      </c>
      <c r="H844" s="592">
        <f>H845</f>
        <v>733.33439999999996</v>
      </c>
      <c r="I844" s="592">
        <f>I845</f>
        <v>0</v>
      </c>
      <c r="J844" s="592">
        <f>J845</f>
        <v>0</v>
      </c>
      <c r="K844" s="592">
        <f t="shared" ref="K844:Q844" si="409">K845</f>
        <v>0</v>
      </c>
      <c r="L844" s="592">
        <f t="shared" si="409"/>
        <v>0</v>
      </c>
      <c r="M844" s="592">
        <f t="shared" si="409"/>
        <v>0</v>
      </c>
      <c r="N844" s="309">
        <f t="shared" si="409"/>
        <v>0</v>
      </c>
      <c r="O844" s="310">
        <f t="shared" si="409"/>
        <v>733.33439999999996</v>
      </c>
      <c r="P844" s="599">
        <f t="shared" si="409"/>
        <v>4810.3429999999998</v>
      </c>
      <c r="Q844" s="599">
        <f t="shared" si="409"/>
        <v>5543.6773999999996</v>
      </c>
    </row>
    <row r="845" spans="1:17" hidden="1">
      <c r="A845" s="141" t="s">
        <v>641</v>
      </c>
      <c r="B845" s="27" t="s">
        <v>30</v>
      </c>
      <c r="C845" s="146">
        <v>10</v>
      </c>
      <c r="D845" s="27" t="s">
        <v>127</v>
      </c>
      <c r="E845" s="146">
        <v>1008820</v>
      </c>
      <c r="F845" s="18" t="s">
        <v>642</v>
      </c>
      <c r="G845" s="28"/>
      <c r="H845" s="29">
        <v>733.33439999999996</v>
      </c>
      <c r="I845" s="30"/>
      <c r="J845" s="30"/>
      <c r="K845" s="30"/>
      <c r="L845" s="30"/>
      <c r="M845" s="30"/>
      <c r="N845" s="126"/>
      <c r="O845" s="311">
        <f t="shared" si="396"/>
        <v>733.33439999999996</v>
      </c>
      <c r="P845" s="287">
        <f t="shared" si="405"/>
        <v>4810.3429999999998</v>
      </c>
      <c r="Q845" s="308">
        <v>5543.6773999999996</v>
      </c>
    </row>
    <row r="846" spans="1:17" ht="25.5" hidden="1">
      <c r="A846" s="84" t="s">
        <v>719</v>
      </c>
      <c r="B846" s="15" t="s">
        <v>30</v>
      </c>
      <c r="C846" s="149">
        <v>10</v>
      </c>
      <c r="D846" s="15" t="s">
        <v>127</v>
      </c>
      <c r="E846" s="149">
        <v>6812100</v>
      </c>
      <c r="F846" s="15"/>
      <c r="G846" s="16">
        <f>G847</f>
        <v>0</v>
      </c>
      <c r="H846" s="16">
        <f t="shared" ref="H846:Q846" si="410">H847</f>
        <v>666.67232999999999</v>
      </c>
      <c r="I846" s="16">
        <f t="shared" si="410"/>
        <v>0</v>
      </c>
      <c r="J846" s="16">
        <f t="shared" si="410"/>
        <v>0</v>
      </c>
      <c r="K846" s="16">
        <f t="shared" si="410"/>
        <v>0</v>
      </c>
      <c r="L846" s="16">
        <f t="shared" si="410"/>
        <v>0</v>
      </c>
      <c r="M846" s="16">
        <f t="shared" si="410"/>
        <v>0</v>
      </c>
      <c r="N846" s="309">
        <f t="shared" si="410"/>
        <v>0</v>
      </c>
      <c r="O846" s="310">
        <f t="shared" si="410"/>
        <v>666.67232999999999</v>
      </c>
      <c r="P846" s="278">
        <f t="shared" si="410"/>
        <v>5017.6390000000001</v>
      </c>
      <c r="Q846" s="278">
        <f t="shared" si="410"/>
        <v>5684.3113300000005</v>
      </c>
    </row>
    <row r="847" spans="1:17" hidden="1">
      <c r="A847" s="141" t="s">
        <v>641</v>
      </c>
      <c r="B847" s="27" t="s">
        <v>30</v>
      </c>
      <c r="C847" s="146">
        <v>10</v>
      </c>
      <c r="D847" s="27" t="s">
        <v>127</v>
      </c>
      <c r="E847" s="146">
        <v>6812100</v>
      </c>
      <c r="F847" s="18" t="s">
        <v>642</v>
      </c>
      <c r="G847" s="28"/>
      <c r="H847" s="29">
        <v>666.67232999999999</v>
      </c>
      <c r="I847" s="30"/>
      <c r="J847" s="30"/>
      <c r="K847" s="30"/>
      <c r="L847" s="30"/>
      <c r="M847" s="30"/>
      <c r="N847" s="126"/>
      <c r="O847" s="311">
        <f t="shared" si="396"/>
        <v>666.67232999999999</v>
      </c>
      <c r="P847" s="287">
        <f t="shared" si="405"/>
        <v>5017.6390000000001</v>
      </c>
      <c r="Q847" s="308">
        <v>5684.3113300000005</v>
      </c>
    </row>
    <row r="848" spans="1:17" hidden="1">
      <c r="A848" s="54" t="s">
        <v>720</v>
      </c>
      <c r="B848" s="49" t="s">
        <v>30</v>
      </c>
      <c r="C848" s="150">
        <v>10</v>
      </c>
      <c r="D848" s="49" t="s">
        <v>127</v>
      </c>
      <c r="E848" s="150">
        <v>6013000</v>
      </c>
      <c r="F848" s="49"/>
      <c r="G848" s="81">
        <f>G849</f>
        <v>0</v>
      </c>
      <c r="H848" s="81">
        <f t="shared" ref="H848:Q849" si="411">H849</f>
        <v>2500</v>
      </c>
      <c r="I848" s="81">
        <f t="shared" si="411"/>
        <v>298.86599999999999</v>
      </c>
      <c r="J848" s="81">
        <f t="shared" si="411"/>
        <v>0</v>
      </c>
      <c r="K848" s="81">
        <f t="shared" si="411"/>
        <v>2900</v>
      </c>
      <c r="L848" s="81">
        <f t="shared" si="411"/>
        <v>0</v>
      </c>
      <c r="M848" s="81">
        <f t="shared" si="411"/>
        <v>0</v>
      </c>
      <c r="N848" s="309">
        <f t="shared" si="411"/>
        <v>0</v>
      </c>
      <c r="O848" s="310">
        <f t="shared" si="411"/>
        <v>5698.866</v>
      </c>
      <c r="P848" s="121">
        <f t="shared" si="411"/>
        <v>0</v>
      </c>
      <c r="Q848" s="121">
        <f t="shared" si="411"/>
        <v>5698.866</v>
      </c>
    </row>
    <row r="849" spans="1:17" hidden="1">
      <c r="A849" s="55" t="s">
        <v>721</v>
      </c>
      <c r="B849" s="21" t="s">
        <v>30</v>
      </c>
      <c r="C849" s="148">
        <v>10</v>
      </c>
      <c r="D849" s="21" t="s">
        <v>127</v>
      </c>
      <c r="E849" s="148">
        <v>6013100</v>
      </c>
      <c r="F849" s="12"/>
      <c r="G849" s="22">
        <f>G850</f>
        <v>0</v>
      </c>
      <c r="H849" s="22">
        <f t="shared" si="411"/>
        <v>2500</v>
      </c>
      <c r="I849" s="22">
        <f t="shared" si="411"/>
        <v>298.86599999999999</v>
      </c>
      <c r="J849" s="22">
        <f t="shared" si="411"/>
        <v>0</v>
      </c>
      <c r="K849" s="22">
        <f t="shared" si="411"/>
        <v>2900</v>
      </c>
      <c r="L849" s="22">
        <f t="shared" si="411"/>
        <v>0</v>
      </c>
      <c r="M849" s="22">
        <f t="shared" si="411"/>
        <v>0</v>
      </c>
      <c r="N849" s="309">
        <f t="shared" si="411"/>
        <v>0</v>
      </c>
      <c r="O849" s="310">
        <f t="shared" si="411"/>
        <v>5698.866</v>
      </c>
      <c r="P849" s="142">
        <f t="shared" si="411"/>
        <v>0</v>
      </c>
      <c r="Q849" s="142">
        <f t="shared" si="411"/>
        <v>5698.866</v>
      </c>
    </row>
    <row r="850" spans="1:17" hidden="1">
      <c r="A850" s="141" t="s">
        <v>641</v>
      </c>
      <c r="B850" s="27" t="s">
        <v>30</v>
      </c>
      <c r="C850" s="146">
        <v>10</v>
      </c>
      <c r="D850" s="27" t="s">
        <v>127</v>
      </c>
      <c r="E850" s="146">
        <v>6013100</v>
      </c>
      <c r="F850" s="18" t="s">
        <v>642</v>
      </c>
      <c r="G850" s="28"/>
      <c r="H850" s="29">
        <v>2500</v>
      </c>
      <c r="I850" s="30">
        <v>298.86599999999999</v>
      </c>
      <c r="J850" s="30"/>
      <c r="K850" s="30">
        <v>2900</v>
      </c>
      <c r="L850" s="30"/>
      <c r="M850" s="30"/>
      <c r="N850" s="126"/>
      <c r="O850" s="311">
        <f t="shared" si="396"/>
        <v>5698.866</v>
      </c>
      <c r="P850" s="287">
        <f t="shared" si="405"/>
        <v>0</v>
      </c>
      <c r="Q850" s="308">
        <v>5698.866</v>
      </c>
    </row>
    <row r="851" spans="1:17" hidden="1">
      <c r="A851" s="20" t="s">
        <v>722</v>
      </c>
      <c r="B851" s="21"/>
      <c r="C851" s="21">
        <v>10</v>
      </c>
      <c r="D851" s="21" t="s">
        <v>41</v>
      </c>
      <c r="E851" s="21"/>
      <c r="F851" s="21"/>
      <c r="G851" s="22">
        <f>G857+G864+G867+G869+G874+G876+G878+G860+G852+G862+G872</f>
        <v>76582.3</v>
      </c>
      <c r="H851" s="22">
        <f t="shared" ref="H851:Q851" si="412">H857+H864+H867+H869+H874+H876+H878+H860+H852+H862+H872</f>
        <v>49597.596799999999</v>
      </c>
      <c r="I851" s="22">
        <f t="shared" si="412"/>
        <v>0</v>
      </c>
      <c r="J851" s="22">
        <f t="shared" si="412"/>
        <v>27084.397000000001</v>
      </c>
      <c r="K851" s="22">
        <f t="shared" si="412"/>
        <v>0</v>
      </c>
      <c r="L851" s="22">
        <f t="shared" si="412"/>
        <v>-167.24999999999991</v>
      </c>
      <c r="M851" s="22">
        <f t="shared" si="412"/>
        <v>0</v>
      </c>
      <c r="N851" s="22">
        <f t="shared" si="412"/>
        <v>0</v>
      </c>
      <c r="O851" s="22">
        <f t="shared" si="412"/>
        <v>153097.04379999998</v>
      </c>
      <c r="P851" s="22">
        <f t="shared" si="412"/>
        <v>1769.135</v>
      </c>
      <c r="Q851" s="22">
        <f t="shared" si="412"/>
        <v>154866.17880000002</v>
      </c>
    </row>
    <row r="852" spans="1:17" s="34" customFormat="1" ht="25.5" hidden="1">
      <c r="A852" s="65" t="s">
        <v>723</v>
      </c>
      <c r="B852" s="15" t="s">
        <v>30</v>
      </c>
      <c r="C852" s="15" t="s">
        <v>724</v>
      </c>
      <c r="D852" s="15" t="s">
        <v>41</v>
      </c>
      <c r="E852" s="15" t="s">
        <v>725</v>
      </c>
      <c r="F852" s="15"/>
      <c r="G852" s="16">
        <f>G853+G854+G855+G856</f>
        <v>2213.6999999999998</v>
      </c>
      <c r="H852" s="16">
        <f>H853+H854+H855+H856</f>
        <v>0</v>
      </c>
      <c r="I852" s="16">
        <f>I853+I854+I855+I856</f>
        <v>0</v>
      </c>
      <c r="J852" s="16">
        <f>J853+J854+J855+J856</f>
        <v>96.18</v>
      </c>
      <c r="K852" s="16">
        <f t="shared" ref="K852:Q852" si="413">K853+K854+K855+K856</f>
        <v>0</v>
      </c>
      <c r="L852" s="16">
        <f t="shared" si="413"/>
        <v>36</v>
      </c>
      <c r="M852" s="16">
        <f t="shared" si="413"/>
        <v>0</v>
      </c>
      <c r="N852" s="309">
        <f t="shared" si="413"/>
        <v>0</v>
      </c>
      <c r="O852" s="310">
        <f t="shared" si="413"/>
        <v>2345.88</v>
      </c>
      <c r="P852" s="278">
        <f t="shared" si="413"/>
        <v>87.907000000000025</v>
      </c>
      <c r="Q852" s="278">
        <f t="shared" si="413"/>
        <v>2433.7870000000003</v>
      </c>
    </row>
    <row r="853" spans="1:17" hidden="1">
      <c r="A853" s="151" t="s">
        <v>33</v>
      </c>
      <c r="B853" s="27" t="s">
        <v>30</v>
      </c>
      <c r="C853" s="27" t="s">
        <v>724</v>
      </c>
      <c r="D853" s="27" t="s">
        <v>41</v>
      </c>
      <c r="E853" s="27" t="s">
        <v>725</v>
      </c>
      <c r="F853" s="18" t="s">
        <v>34</v>
      </c>
      <c r="G853" s="28">
        <v>1757.7</v>
      </c>
      <c r="H853" s="29"/>
      <c r="I853" s="30"/>
      <c r="J853" s="30">
        <v>96.18</v>
      </c>
      <c r="K853" s="30"/>
      <c r="L853" s="30">
        <v>36</v>
      </c>
      <c r="M853" s="30"/>
      <c r="N853" s="126"/>
      <c r="O853" s="311">
        <f t="shared" si="396"/>
        <v>1889.88</v>
      </c>
      <c r="P853" s="287">
        <f t="shared" si="405"/>
        <v>0</v>
      </c>
      <c r="Q853" s="308">
        <v>1889.88</v>
      </c>
    </row>
    <row r="854" spans="1:17" hidden="1">
      <c r="A854" s="33" t="s">
        <v>38</v>
      </c>
      <c r="B854" s="27" t="s">
        <v>30</v>
      </c>
      <c r="C854" s="27" t="s">
        <v>724</v>
      </c>
      <c r="D854" s="27" t="s">
        <v>41</v>
      </c>
      <c r="E854" s="27" t="s">
        <v>725</v>
      </c>
      <c r="F854" s="18" t="s">
        <v>39</v>
      </c>
      <c r="G854" s="28">
        <v>128.75</v>
      </c>
      <c r="H854" s="29"/>
      <c r="I854" s="30"/>
      <c r="J854" s="30"/>
      <c r="K854" s="30"/>
      <c r="L854" s="30">
        <v>86.23</v>
      </c>
      <c r="M854" s="30"/>
      <c r="N854" s="126"/>
      <c r="O854" s="311">
        <f t="shared" si="396"/>
        <v>214.98000000000002</v>
      </c>
      <c r="P854" s="287">
        <f t="shared" si="405"/>
        <v>0</v>
      </c>
      <c r="Q854" s="308">
        <v>214.98</v>
      </c>
    </row>
    <row r="855" spans="1:17" s="153" customFormat="1" ht="25.5" hidden="1">
      <c r="A855" s="31" t="s">
        <v>44</v>
      </c>
      <c r="B855" s="27" t="s">
        <v>30</v>
      </c>
      <c r="C855" s="27" t="s">
        <v>724</v>
      </c>
      <c r="D855" s="27" t="s">
        <v>41</v>
      </c>
      <c r="E855" s="27" t="s">
        <v>725</v>
      </c>
      <c r="F855" s="18" t="s">
        <v>45</v>
      </c>
      <c r="G855" s="28">
        <v>80</v>
      </c>
      <c r="H855" s="29"/>
      <c r="I855" s="30">
        <v>30.3</v>
      </c>
      <c r="J855" s="30"/>
      <c r="K855" s="30"/>
      <c r="L855" s="30">
        <v>4.0999999999999996</v>
      </c>
      <c r="M855" s="30"/>
      <c r="N855" s="126"/>
      <c r="O855" s="311">
        <f t="shared" si="396"/>
        <v>114.39999999999999</v>
      </c>
      <c r="P855" s="287">
        <f t="shared" si="405"/>
        <v>5.1500000000000057</v>
      </c>
      <c r="Q855" s="308">
        <v>119.55</v>
      </c>
    </row>
    <row r="856" spans="1:17" s="94" customFormat="1" hidden="1">
      <c r="A856" s="31" t="s">
        <v>46</v>
      </c>
      <c r="B856" s="27" t="s">
        <v>30</v>
      </c>
      <c r="C856" s="27" t="s">
        <v>724</v>
      </c>
      <c r="D856" s="27" t="s">
        <v>41</v>
      </c>
      <c r="E856" s="27" t="s">
        <v>725</v>
      </c>
      <c r="F856" s="18" t="s">
        <v>47</v>
      </c>
      <c r="G856" s="28">
        <v>247.25</v>
      </c>
      <c r="H856" s="29"/>
      <c r="I856" s="30">
        <v>-30.3</v>
      </c>
      <c r="J856" s="30"/>
      <c r="K856" s="30"/>
      <c r="L856" s="30">
        <f>-4.1-86.23</f>
        <v>-90.33</v>
      </c>
      <c r="M856" s="30"/>
      <c r="N856" s="126"/>
      <c r="O856" s="311">
        <f t="shared" si="396"/>
        <v>126.61999999999999</v>
      </c>
      <c r="P856" s="287">
        <f t="shared" si="405"/>
        <v>82.757000000000019</v>
      </c>
      <c r="Q856" s="308">
        <v>209.37700000000001</v>
      </c>
    </row>
    <row r="857" spans="1:17" s="155" customFormat="1" ht="38.25" hidden="1">
      <c r="A857" s="62" t="s">
        <v>726</v>
      </c>
      <c r="B857" s="15" t="s">
        <v>30</v>
      </c>
      <c r="C857" s="15">
        <v>10</v>
      </c>
      <c r="D857" s="15" t="s">
        <v>41</v>
      </c>
      <c r="E857" s="15" t="s">
        <v>727</v>
      </c>
      <c r="F857" s="15"/>
      <c r="G857" s="16">
        <f>G858+G859</f>
        <v>559</v>
      </c>
      <c r="H857" s="16">
        <f t="shared" ref="H857:Q857" si="414">H858+H859</f>
        <v>0</v>
      </c>
      <c r="I857" s="16">
        <f t="shared" si="414"/>
        <v>0</v>
      </c>
      <c r="J857" s="16">
        <f t="shared" si="414"/>
        <v>0</v>
      </c>
      <c r="K857" s="16">
        <f t="shared" si="414"/>
        <v>0</v>
      </c>
      <c r="L857" s="16">
        <f t="shared" si="414"/>
        <v>0</v>
      </c>
      <c r="M857" s="16">
        <f t="shared" si="414"/>
        <v>0</v>
      </c>
      <c r="N857" s="309">
        <f t="shared" si="414"/>
        <v>0</v>
      </c>
      <c r="O857" s="310">
        <f t="shared" si="414"/>
        <v>559</v>
      </c>
      <c r="P857" s="278">
        <f t="shared" si="414"/>
        <v>47.5</v>
      </c>
      <c r="Q857" s="278">
        <f t="shared" si="414"/>
        <v>606.5</v>
      </c>
    </row>
    <row r="858" spans="1:17" s="94" customFormat="1" ht="25.5" hidden="1">
      <c r="A858" s="31" t="s">
        <v>716</v>
      </c>
      <c r="B858" s="27" t="s">
        <v>30</v>
      </c>
      <c r="C858" s="27">
        <v>10</v>
      </c>
      <c r="D858" s="27" t="s">
        <v>41</v>
      </c>
      <c r="E858" s="18" t="s">
        <v>727</v>
      </c>
      <c r="F858" s="27" t="s">
        <v>717</v>
      </c>
      <c r="G858" s="28">
        <v>559</v>
      </c>
      <c r="H858" s="29"/>
      <c r="I858" s="30"/>
      <c r="J858" s="30"/>
      <c r="K858" s="30"/>
      <c r="L858" s="30"/>
      <c r="M858" s="30"/>
      <c r="N858" s="126"/>
      <c r="O858" s="311">
        <f t="shared" si="396"/>
        <v>559</v>
      </c>
      <c r="P858" s="287">
        <f t="shared" si="405"/>
        <v>47.5</v>
      </c>
      <c r="Q858" s="308">
        <v>606.5</v>
      </c>
    </row>
    <row r="859" spans="1:17" s="34" customFormat="1" hidden="1">
      <c r="A859" s="31" t="s">
        <v>46</v>
      </c>
      <c r="B859" s="27" t="s">
        <v>30</v>
      </c>
      <c r="C859" s="27">
        <v>10</v>
      </c>
      <c r="D859" s="27" t="s">
        <v>41</v>
      </c>
      <c r="E859" s="18" t="s">
        <v>727</v>
      </c>
      <c r="F859" s="27" t="s">
        <v>47</v>
      </c>
      <c r="G859" s="28"/>
      <c r="H859" s="29"/>
      <c r="I859" s="30"/>
      <c r="J859" s="30"/>
      <c r="K859" s="30"/>
      <c r="L859" s="30"/>
      <c r="M859" s="30"/>
      <c r="N859" s="126"/>
      <c r="O859" s="311">
        <f t="shared" si="396"/>
        <v>0</v>
      </c>
      <c r="P859" s="287">
        <f t="shared" si="405"/>
        <v>0</v>
      </c>
      <c r="Q859" s="308"/>
    </row>
    <row r="860" spans="1:17" ht="25.5" hidden="1">
      <c r="A860" s="62" t="s">
        <v>728</v>
      </c>
      <c r="B860" s="15" t="s">
        <v>30</v>
      </c>
      <c r="C860" s="149">
        <v>10</v>
      </c>
      <c r="D860" s="15" t="s">
        <v>41</v>
      </c>
      <c r="E860" s="149">
        <v>6205110</v>
      </c>
      <c r="F860" s="15"/>
      <c r="G860" s="152">
        <f>G861</f>
        <v>26506.7</v>
      </c>
      <c r="H860" s="152">
        <f>H861</f>
        <v>49597.596799999999</v>
      </c>
      <c r="I860" s="152">
        <f>I861</f>
        <v>0</v>
      </c>
      <c r="J860" s="152">
        <f>J861</f>
        <v>26840.146000000001</v>
      </c>
      <c r="K860" s="152">
        <f t="shared" ref="K860:Q860" si="415">K861</f>
        <v>0</v>
      </c>
      <c r="L860" s="152">
        <f t="shared" si="415"/>
        <v>0</v>
      </c>
      <c r="M860" s="152">
        <f t="shared" si="415"/>
        <v>0</v>
      </c>
      <c r="N860" s="322">
        <f t="shared" si="415"/>
        <v>0</v>
      </c>
      <c r="O860" s="323">
        <f t="shared" si="415"/>
        <v>102944.44279999999</v>
      </c>
      <c r="P860" s="285">
        <f t="shared" si="415"/>
        <v>0</v>
      </c>
      <c r="Q860" s="285">
        <f t="shared" si="415"/>
        <v>102944.4428</v>
      </c>
    </row>
    <row r="861" spans="1:17" ht="25.5" hidden="1">
      <c r="A861" s="31" t="s">
        <v>729</v>
      </c>
      <c r="B861" s="27" t="s">
        <v>30</v>
      </c>
      <c r="C861" s="146">
        <v>10</v>
      </c>
      <c r="D861" s="27" t="s">
        <v>41</v>
      </c>
      <c r="E861" s="146">
        <v>6205110</v>
      </c>
      <c r="F861" s="27" t="s">
        <v>730</v>
      </c>
      <c r="G861" s="154">
        <v>26506.7</v>
      </c>
      <c r="H861" s="92">
        <v>49597.596799999999</v>
      </c>
      <c r="I861" s="93"/>
      <c r="J861" s="93">
        <f>40463.146-13623</f>
        <v>26840.146000000001</v>
      </c>
      <c r="K861" s="93"/>
      <c r="L861" s="93"/>
      <c r="M861" s="93"/>
      <c r="N861" s="126"/>
      <c r="O861" s="311">
        <f t="shared" si="396"/>
        <v>102944.44279999999</v>
      </c>
      <c r="P861" s="287">
        <f t="shared" si="405"/>
        <v>0</v>
      </c>
      <c r="Q861" s="308">
        <v>102944.4428</v>
      </c>
    </row>
    <row r="862" spans="1:17" s="34" customFormat="1" ht="25.5" hidden="1">
      <c r="A862" s="62" t="s">
        <v>728</v>
      </c>
      <c r="B862" s="15" t="s">
        <v>30</v>
      </c>
      <c r="C862" s="149">
        <v>10</v>
      </c>
      <c r="D862" s="15" t="s">
        <v>41</v>
      </c>
      <c r="E862" s="149">
        <v>5052102</v>
      </c>
      <c r="F862" s="15"/>
      <c r="G862" s="152">
        <f>G863</f>
        <v>0</v>
      </c>
      <c r="H862" s="152">
        <f>H863</f>
        <v>0</v>
      </c>
      <c r="I862" s="152">
        <f>I863</f>
        <v>0</v>
      </c>
      <c r="J862" s="152">
        <f>J863</f>
        <v>0</v>
      </c>
      <c r="K862" s="152">
        <f t="shared" ref="K862:Q862" si="416">K863</f>
        <v>0</v>
      </c>
      <c r="L862" s="152">
        <f t="shared" si="416"/>
        <v>0</v>
      </c>
      <c r="M862" s="152">
        <f t="shared" si="416"/>
        <v>0</v>
      </c>
      <c r="N862" s="322">
        <f t="shared" si="416"/>
        <v>0</v>
      </c>
      <c r="O862" s="323">
        <f t="shared" si="416"/>
        <v>0</v>
      </c>
      <c r="P862" s="285">
        <f t="shared" si="416"/>
        <v>0</v>
      </c>
      <c r="Q862" s="285">
        <f t="shared" si="416"/>
        <v>0</v>
      </c>
    </row>
    <row r="863" spans="1:17" ht="25.5" hidden="1">
      <c r="A863" s="31" t="s">
        <v>729</v>
      </c>
      <c r="B863" s="27" t="s">
        <v>30</v>
      </c>
      <c r="C863" s="146">
        <v>10</v>
      </c>
      <c r="D863" s="27" t="s">
        <v>41</v>
      </c>
      <c r="E863" s="146">
        <v>5052102</v>
      </c>
      <c r="F863" s="27" t="s">
        <v>730</v>
      </c>
      <c r="G863" s="154"/>
      <c r="H863" s="92"/>
      <c r="I863" s="93"/>
      <c r="J863" s="93">
        <f>-13623+13623</f>
        <v>0</v>
      </c>
      <c r="K863" s="93"/>
      <c r="L863" s="93"/>
      <c r="M863" s="93"/>
      <c r="N863" s="126"/>
      <c r="O863" s="311">
        <f t="shared" si="396"/>
        <v>0</v>
      </c>
      <c r="P863" s="287">
        <f t="shared" si="405"/>
        <v>0</v>
      </c>
      <c r="Q863" s="308">
        <v>0</v>
      </c>
    </row>
    <row r="864" spans="1:17" s="34" customFormat="1" ht="51" hidden="1">
      <c r="A864" s="62" t="s">
        <v>731</v>
      </c>
      <c r="B864" s="15" t="s">
        <v>30</v>
      </c>
      <c r="C864" s="15">
        <v>10</v>
      </c>
      <c r="D864" s="15" t="s">
        <v>41</v>
      </c>
      <c r="E864" s="15" t="s">
        <v>732</v>
      </c>
      <c r="F864" s="15"/>
      <c r="G864" s="16">
        <f>G865+G866</f>
        <v>992.4</v>
      </c>
      <c r="H864" s="16">
        <f>H865+H866</f>
        <v>0</v>
      </c>
      <c r="I864" s="16">
        <f>I865+I866</f>
        <v>0</v>
      </c>
      <c r="J864" s="16">
        <f>J865+J866</f>
        <v>0</v>
      </c>
      <c r="K864" s="16">
        <f t="shared" ref="K864:Q864" si="417">K865+K866</f>
        <v>0</v>
      </c>
      <c r="L864" s="16">
        <f t="shared" si="417"/>
        <v>0</v>
      </c>
      <c r="M864" s="16">
        <f t="shared" si="417"/>
        <v>0</v>
      </c>
      <c r="N864" s="309">
        <f t="shared" si="417"/>
        <v>0</v>
      </c>
      <c r="O864" s="310">
        <f t="shared" si="417"/>
        <v>992.4</v>
      </c>
      <c r="P864" s="278">
        <f t="shared" si="417"/>
        <v>0</v>
      </c>
      <c r="Q864" s="278">
        <f t="shared" si="417"/>
        <v>992.4</v>
      </c>
    </row>
    <row r="865" spans="1:17" ht="25.5" hidden="1">
      <c r="A865" s="31" t="s">
        <v>716</v>
      </c>
      <c r="B865" s="27" t="s">
        <v>30</v>
      </c>
      <c r="C865" s="27">
        <v>10</v>
      </c>
      <c r="D865" s="27" t="s">
        <v>41</v>
      </c>
      <c r="E865" s="27" t="s">
        <v>732</v>
      </c>
      <c r="F865" s="27" t="s">
        <v>733</v>
      </c>
      <c r="G865" s="28">
        <v>992.4</v>
      </c>
      <c r="H865" s="29"/>
      <c r="I865" s="30"/>
      <c r="J865" s="30"/>
      <c r="K865" s="30"/>
      <c r="L865" s="30"/>
      <c r="M865" s="30"/>
      <c r="N865" s="126"/>
      <c r="O865" s="311">
        <f t="shared" si="396"/>
        <v>992.4</v>
      </c>
      <c r="P865" s="287">
        <f t="shared" si="405"/>
        <v>0</v>
      </c>
      <c r="Q865" s="308">
        <v>992.4</v>
      </c>
    </row>
    <row r="866" spans="1:17" hidden="1">
      <c r="A866" s="31" t="s">
        <v>46</v>
      </c>
      <c r="B866" s="27" t="s">
        <v>30</v>
      </c>
      <c r="C866" s="27">
        <v>10</v>
      </c>
      <c r="D866" s="27" t="s">
        <v>41</v>
      </c>
      <c r="E866" s="27" t="s">
        <v>732</v>
      </c>
      <c r="F866" s="27" t="s">
        <v>47</v>
      </c>
      <c r="G866" s="28"/>
      <c r="H866" s="29"/>
      <c r="I866" s="30"/>
      <c r="J866" s="30"/>
      <c r="K866" s="30"/>
      <c r="L866" s="30"/>
      <c r="M866" s="30"/>
      <c r="N866" s="126"/>
      <c r="O866" s="311">
        <f t="shared" si="396"/>
        <v>0</v>
      </c>
      <c r="P866" s="287">
        <f t="shared" si="405"/>
        <v>0</v>
      </c>
      <c r="Q866" s="308">
        <v>0</v>
      </c>
    </row>
    <row r="867" spans="1:17" s="34" customFormat="1" ht="51" hidden="1">
      <c r="A867" s="62" t="s">
        <v>731</v>
      </c>
      <c r="B867" s="15" t="s">
        <v>30</v>
      </c>
      <c r="C867" s="15">
        <v>10</v>
      </c>
      <c r="D867" s="15" t="s">
        <v>41</v>
      </c>
      <c r="E867" s="15" t="s">
        <v>732</v>
      </c>
      <c r="F867" s="15"/>
      <c r="G867" s="16">
        <f>G868</f>
        <v>9185.6</v>
      </c>
      <c r="H867" s="16">
        <f>H868</f>
        <v>0</v>
      </c>
      <c r="I867" s="16">
        <f>I868</f>
        <v>0</v>
      </c>
      <c r="J867" s="16">
        <f>J868</f>
        <v>0</v>
      </c>
      <c r="K867" s="16">
        <f t="shared" ref="K867:Q867" si="418">K868</f>
        <v>0</v>
      </c>
      <c r="L867" s="16">
        <f t="shared" si="418"/>
        <v>0</v>
      </c>
      <c r="M867" s="16">
        <f t="shared" si="418"/>
        <v>0</v>
      </c>
      <c r="N867" s="309">
        <f t="shared" si="418"/>
        <v>0</v>
      </c>
      <c r="O867" s="310">
        <f t="shared" si="418"/>
        <v>9185.6</v>
      </c>
      <c r="P867" s="278">
        <f t="shared" si="418"/>
        <v>0</v>
      </c>
      <c r="Q867" s="278">
        <f t="shared" si="418"/>
        <v>9185.6</v>
      </c>
    </row>
    <row r="868" spans="1:17" hidden="1">
      <c r="A868" s="17" t="s">
        <v>92</v>
      </c>
      <c r="B868" s="27" t="s">
        <v>30</v>
      </c>
      <c r="C868" s="27">
        <v>10</v>
      </c>
      <c r="D868" s="27" t="s">
        <v>41</v>
      </c>
      <c r="E868" s="27" t="s">
        <v>732</v>
      </c>
      <c r="F868" s="27" t="s">
        <v>93</v>
      </c>
      <c r="G868" s="28">
        <v>9185.6</v>
      </c>
      <c r="H868" s="29"/>
      <c r="I868" s="30"/>
      <c r="J868" s="30"/>
      <c r="K868" s="30"/>
      <c r="L868" s="30"/>
      <c r="M868" s="30"/>
      <c r="N868" s="126"/>
      <c r="O868" s="311">
        <f t="shared" si="396"/>
        <v>9185.6</v>
      </c>
      <c r="P868" s="287">
        <f t="shared" si="405"/>
        <v>0</v>
      </c>
      <c r="Q868" s="308">
        <v>9185.6</v>
      </c>
    </row>
    <row r="869" spans="1:17" s="34" customFormat="1" hidden="1">
      <c r="A869" s="62" t="s">
        <v>734</v>
      </c>
      <c r="B869" s="15" t="s">
        <v>30</v>
      </c>
      <c r="C869" s="15">
        <v>10</v>
      </c>
      <c r="D869" s="15" t="s">
        <v>41</v>
      </c>
      <c r="E869" s="15" t="s">
        <v>735</v>
      </c>
      <c r="F869" s="15"/>
      <c r="G869" s="16">
        <f>G871+G870</f>
        <v>27999</v>
      </c>
      <c r="H869" s="16">
        <f t="shared" ref="H869:Q869" si="419">H871+H870</f>
        <v>0</v>
      </c>
      <c r="I869" s="16">
        <f t="shared" si="419"/>
        <v>0</v>
      </c>
      <c r="J869" s="16">
        <f t="shared" si="419"/>
        <v>0</v>
      </c>
      <c r="K869" s="16">
        <f t="shared" si="419"/>
        <v>0</v>
      </c>
      <c r="L869" s="16">
        <f t="shared" si="419"/>
        <v>-52.8</v>
      </c>
      <c r="M869" s="16">
        <f t="shared" si="419"/>
        <v>0</v>
      </c>
      <c r="N869" s="309">
        <f t="shared" si="419"/>
        <v>0</v>
      </c>
      <c r="O869" s="310">
        <f t="shared" si="419"/>
        <v>27946.2</v>
      </c>
      <c r="P869" s="278">
        <f t="shared" si="419"/>
        <v>1630</v>
      </c>
      <c r="Q869" s="278">
        <f t="shared" si="419"/>
        <v>29576.2</v>
      </c>
    </row>
    <row r="870" spans="1:17" ht="25.5" hidden="1">
      <c r="A870" s="31" t="s">
        <v>716</v>
      </c>
      <c r="B870" s="27" t="s">
        <v>30</v>
      </c>
      <c r="C870" s="27">
        <v>10</v>
      </c>
      <c r="D870" s="27" t="s">
        <v>41</v>
      </c>
      <c r="E870" s="27" t="s">
        <v>735</v>
      </c>
      <c r="F870" s="27" t="s">
        <v>717</v>
      </c>
      <c r="G870" s="28">
        <v>27999</v>
      </c>
      <c r="H870" s="29"/>
      <c r="I870" s="30"/>
      <c r="J870" s="30"/>
      <c r="K870" s="30"/>
      <c r="L870" s="30">
        <v>-52.8</v>
      </c>
      <c r="M870" s="30"/>
      <c r="N870" s="126"/>
      <c r="O870" s="311">
        <f t="shared" si="396"/>
        <v>27946.2</v>
      </c>
      <c r="P870" s="287">
        <f t="shared" si="405"/>
        <v>1630</v>
      </c>
      <c r="Q870" s="308">
        <v>29576.2</v>
      </c>
    </row>
    <row r="871" spans="1:17" s="34" customFormat="1" hidden="1">
      <c r="A871" s="31" t="s">
        <v>46</v>
      </c>
      <c r="B871" s="27" t="s">
        <v>30</v>
      </c>
      <c r="C871" s="27">
        <v>10</v>
      </c>
      <c r="D871" s="27" t="s">
        <v>41</v>
      </c>
      <c r="E871" s="27" t="s">
        <v>735</v>
      </c>
      <c r="F871" s="27" t="s">
        <v>47</v>
      </c>
      <c r="G871" s="28"/>
      <c r="H871" s="29"/>
      <c r="I871" s="30"/>
      <c r="J871" s="30"/>
      <c r="K871" s="30"/>
      <c r="L871" s="30"/>
      <c r="M871" s="30"/>
      <c r="N871" s="126"/>
      <c r="O871" s="311">
        <f t="shared" si="396"/>
        <v>0</v>
      </c>
      <c r="P871" s="287">
        <f t="shared" si="405"/>
        <v>0</v>
      </c>
      <c r="Q871" s="308"/>
    </row>
    <row r="872" spans="1:17" hidden="1">
      <c r="A872" s="324" t="s">
        <v>1111</v>
      </c>
      <c r="B872" s="43" t="s">
        <v>30</v>
      </c>
      <c r="C872" s="43" t="s">
        <v>724</v>
      </c>
      <c r="D872" s="43" t="s">
        <v>41</v>
      </c>
      <c r="E872" s="43" t="s">
        <v>1112</v>
      </c>
      <c r="F872" s="43"/>
      <c r="G872" s="89">
        <f>G873</f>
        <v>0</v>
      </c>
      <c r="H872" s="89">
        <f t="shared" ref="H872:Q872" si="420">H873</f>
        <v>0</v>
      </c>
      <c r="I872" s="89">
        <f t="shared" si="420"/>
        <v>0</v>
      </c>
      <c r="J872" s="89">
        <f t="shared" si="420"/>
        <v>0</v>
      </c>
      <c r="K872" s="89">
        <f t="shared" si="420"/>
        <v>0</v>
      </c>
      <c r="L872" s="89">
        <f t="shared" si="420"/>
        <v>0</v>
      </c>
      <c r="M872" s="89">
        <f t="shared" si="420"/>
        <v>0</v>
      </c>
      <c r="N872" s="89">
        <f t="shared" si="420"/>
        <v>0</v>
      </c>
      <c r="O872" s="89">
        <f t="shared" si="420"/>
        <v>0</v>
      </c>
      <c r="P872" s="89">
        <f t="shared" si="420"/>
        <v>69.5</v>
      </c>
      <c r="Q872" s="89">
        <f t="shared" si="420"/>
        <v>69.5</v>
      </c>
    </row>
    <row r="873" spans="1:17" hidden="1">
      <c r="A873" s="31"/>
      <c r="B873" s="27" t="s">
        <v>30</v>
      </c>
      <c r="C873" s="27" t="s">
        <v>724</v>
      </c>
      <c r="D873" s="27" t="s">
        <v>41</v>
      </c>
      <c r="E873" s="27" t="s">
        <v>1112</v>
      </c>
      <c r="F873" s="27" t="s">
        <v>717</v>
      </c>
      <c r="G873" s="28"/>
      <c r="H873" s="29"/>
      <c r="I873" s="30"/>
      <c r="J873" s="30"/>
      <c r="K873" s="30"/>
      <c r="L873" s="30"/>
      <c r="M873" s="30"/>
      <c r="N873" s="126"/>
      <c r="O873" s="311"/>
      <c r="P873" s="308">
        <v>69.5</v>
      </c>
      <c r="Q873" s="308">
        <v>69.5</v>
      </c>
    </row>
    <row r="874" spans="1:17" ht="38.25" hidden="1">
      <c r="A874" s="62" t="s">
        <v>736</v>
      </c>
      <c r="B874" s="15" t="s">
        <v>30</v>
      </c>
      <c r="C874" s="149">
        <v>10</v>
      </c>
      <c r="D874" s="15" t="s">
        <v>41</v>
      </c>
      <c r="E874" s="149">
        <v>6205101</v>
      </c>
      <c r="F874" s="15"/>
      <c r="G874" s="16">
        <f>G875</f>
        <v>2210</v>
      </c>
      <c r="H874" s="16">
        <f>H875</f>
        <v>0</v>
      </c>
      <c r="I874" s="16">
        <f>I875</f>
        <v>0</v>
      </c>
      <c r="J874" s="16">
        <f>J875</f>
        <v>0</v>
      </c>
      <c r="K874" s="16">
        <f t="shared" ref="K874:Q874" si="421">K875</f>
        <v>0</v>
      </c>
      <c r="L874" s="16">
        <f t="shared" si="421"/>
        <v>-1775.1</v>
      </c>
      <c r="M874" s="16">
        <f t="shared" si="421"/>
        <v>0</v>
      </c>
      <c r="N874" s="309">
        <f t="shared" si="421"/>
        <v>0</v>
      </c>
      <c r="O874" s="310">
        <f t="shared" si="421"/>
        <v>434.90000000000009</v>
      </c>
      <c r="P874" s="278">
        <f t="shared" si="421"/>
        <v>97.999999999999886</v>
      </c>
      <c r="Q874" s="278">
        <f t="shared" si="421"/>
        <v>532.9</v>
      </c>
    </row>
    <row r="875" spans="1:17" hidden="1">
      <c r="A875" s="31" t="s">
        <v>500</v>
      </c>
      <c r="B875" s="27" t="s">
        <v>30</v>
      </c>
      <c r="C875" s="146">
        <v>10</v>
      </c>
      <c r="D875" s="27" t="s">
        <v>41</v>
      </c>
      <c r="E875" s="146">
        <v>6205101</v>
      </c>
      <c r="F875" s="27" t="s">
        <v>501</v>
      </c>
      <c r="G875" s="28">
        <v>2210</v>
      </c>
      <c r="H875" s="29"/>
      <c r="I875" s="30"/>
      <c r="J875" s="30"/>
      <c r="K875" s="30"/>
      <c r="L875" s="30">
        <v>-1775.1</v>
      </c>
      <c r="M875" s="30"/>
      <c r="N875" s="126"/>
      <c r="O875" s="311">
        <f t="shared" si="396"/>
        <v>434.90000000000009</v>
      </c>
      <c r="P875" s="287">
        <f t="shared" si="405"/>
        <v>97.999999999999886</v>
      </c>
      <c r="Q875" s="308">
        <v>532.9</v>
      </c>
    </row>
    <row r="876" spans="1:17" ht="25.5" hidden="1">
      <c r="A876" s="62" t="s">
        <v>737</v>
      </c>
      <c r="B876" s="15" t="s">
        <v>30</v>
      </c>
      <c r="C876" s="149">
        <v>10</v>
      </c>
      <c r="D876" s="15" t="s">
        <v>41</v>
      </c>
      <c r="E876" s="149">
        <v>6205102</v>
      </c>
      <c r="F876" s="15"/>
      <c r="G876" s="16">
        <f>G877</f>
        <v>3454</v>
      </c>
      <c r="H876" s="16">
        <f>H877</f>
        <v>0</v>
      </c>
      <c r="I876" s="16">
        <f>I877</f>
        <v>0</v>
      </c>
      <c r="J876" s="16">
        <f>J877</f>
        <v>0</v>
      </c>
      <c r="K876" s="16">
        <f t="shared" ref="K876:Q876" si="422">K877</f>
        <v>0</v>
      </c>
      <c r="L876" s="16">
        <f t="shared" si="422"/>
        <v>1570.3</v>
      </c>
      <c r="M876" s="16">
        <f t="shared" si="422"/>
        <v>0</v>
      </c>
      <c r="N876" s="309">
        <f t="shared" si="422"/>
        <v>0</v>
      </c>
      <c r="O876" s="310">
        <f t="shared" si="422"/>
        <v>5024.3</v>
      </c>
      <c r="P876" s="278">
        <f t="shared" si="422"/>
        <v>-300</v>
      </c>
      <c r="Q876" s="278">
        <f t="shared" si="422"/>
        <v>4724.3</v>
      </c>
    </row>
    <row r="877" spans="1:17" s="156" customFormat="1" hidden="1">
      <c r="A877" s="31" t="s">
        <v>500</v>
      </c>
      <c r="B877" s="27" t="s">
        <v>30</v>
      </c>
      <c r="C877" s="146">
        <v>10</v>
      </c>
      <c r="D877" s="27" t="s">
        <v>41</v>
      </c>
      <c r="E877" s="146">
        <v>6205102</v>
      </c>
      <c r="F877" s="27" t="s">
        <v>501</v>
      </c>
      <c r="G877" s="28">
        <v>3454</v>
      </c>
      <c r="H877" s="29"/>
      <c r="I877" s="30"/>
      <c r="J877" s="30"/>
      <c r="K877" s="30"/>
      <c r="L877" s="30">
        <v>1570.3</v>
      </c>
      <c r="M877" s="30"/>
      <c r="N877" s="126"/>
      <c r="O877" s="311">
        <f t="shared" si="396"/>
        <v>5024.3</v>
      </c>
      <c r="P877" s="287">
        <f t="shared" si="405"/>
        <v>-300</v>
      </c>
      <c r="Q877" s="308">
        <v>4724.3</v>
      </c>
    </row>
    <row r="878" spans="1:17" ht="25.5" hidden="1">
      <c r="A878" s="62" t="s">
        <v>738</v>
      </c>
      <c r="B878" s="15" t="s">
        <v>30</v>
      </c>
      <c r="C878" s="149">
        <v>10</v>
      </c>
      <c r="D878" s="15" t="s">
        <v>41</v>
      </c>
      <c r="E878" s="149">
        <v>6205108</v>
      </c>
      <c r="F878" s="15"/>
      <c r="G878" s="16">
        <f>G879+G880+G881+G882</f>
        <v>3461.9</v>
      </c>
      <c r="H878" s="16">
        <f>H879+H880+H881+H882</f>
        <v>0</v>
      </c>
      <c r="I878" s="16">
        <f>I879+I880+I881+I882</f>
        <v>0</v>
      </c>
      <c r="J878" s="16">
        <f>J879+J880+J881+J882</f>
        <v>148.071</v>
      </c>
      <c r="K878" s="16">
        <f t="shared" ref="K878:Q878" si="423">K879+K880+K881+K882</f>
        <v>0</v>
      </c>
      <c r="L878" s="16">
        <f t="shared" si="423"/>
        <v>54.35</v>
      </c>
      <c r="M878" s="16">
        <f t="shared" si="423"/>
        <v>0</v>
      </c>
      <c r="N878" s="309">
        <f t="shared" si="423"/>
        <v>0</v>
      </c>
      <c r="O878" s="310">
        <f t="shared" si="423"/>
        <v>3664.3209999999999</v>
      </c>
      <c r="P878" s="278">
        <f t="shared" si="423"/>
        <v>136.22800000000007</v>
      </c>
      <c r="Q878" s="278">
        <f t="shared" si="423"/>
        <v>3800.549</v>
      </c>
    </row>
    <row r="879" spans="1:17" hidden="1">
      <c r="A879" s="17" t="s">
        <v>33</v>
      </c>
      <c r="B879" s="27" t="s">
        <v>30</v>
      </c>
      <c r="C879" s="146">
        <v>10</v>
      </c>
      <c r="D879" s="27" t="s">
        <v>41</v>
      </c>
      <c r="E879" s="146">
        <v>6205108</v>
      </c>
      <c r="F879" s="27" t="s">
        <v>34</v>
      </c>
      <c r="G879" s="28">
        <v>2566.0500000000002</v>
      </c>
      <c r="H879" s="29"/>
      <c r="I879" s="30"/>
      <c r="J879" s="30">
        <v>148.071</v>
      </c>
      <c r="K879" s="30"/>
      <c r="L879" s="30">
        <v>54.35</v>
      </c>
      <c r="M879" s="30"/>
      <c r="N879" s="126"/>
      <c r="O879" s="311">
        <f t="shared" si="396"/>
        <v>2768.471</v>
      </c>
      <c r="P879" s="287">
        <f t="shared" si="405"/>
        <v>66.228000000000065</v>
      </c>
      <c r="Q879" s="308">
        <v>2834.6990000000001</v>
      </c>
    </row>
    <row r="880" spans="1:17" hidden="1">
      <c r="A880" s="31" t="s">
        <v>38</v>
      </c>
      <c r="B880" s="27" t="s">
        <v>30</v>
      </c>
      <c r="C880" s="146">
        <v>10</v>
      </c>
      <c r="D880" s="27" t="s">
        <v>41</v>
      </c>
      <c r="E880" s="146">
        <v>6205108</v>
      </c>
      <c r="F880" s="27" t="s">
        <v>39</v>
      </c>
      <c r="G880" s="28">
        <v>290.85000000000002</v>
      </c>
      <c r="H880" s="29"/>
      <c r="I880" s="30"/>
      <c r="J880" s="30"/>
      <c r="K880" s="30"/>
      <c r="L880" s="30"/>
      <c r="M880" s="30"/>
      <c r="N880" s="126"/>
      <c r="O880" s="311">
        <f t="shared" si="396"/>
        <v>290.85000000000002</v>
      </c>
      <c r="P880" s="287">
        <f t="shared" si="405"/>
        <v>-10.5</v>
      </c>
      <c r="Q880" s="308">
        <v>280.35000000000002</v>
      </c>
    </row>
    <row r="881" spans="1:17" s="34" customFormat="1" ht="25.5" hidden="1">
      <c r="A881" s="31" t="s">
        <v>44</v>
      </c>
      <c r="B881" s="27" t="s">
        <v>30</v>
      </c>
      <c r="C881" s="146">
        <v>10</v>
      </c>
      <c r="D881" s="27" t="s">
        <v>41</v>
      </c>
      <c r="E881" s="146">
        <v>6205108</v>
      </c>
      <c r="F881" s="27" t="s">
        <v>45</v>
      </c>
      <c r="G881" s="28">
        <v>110</v>
      </c>
      <c r="H881" s="29"/>
      <c r="I881" s="30">
        <f>25+30.855+58.786</f>
        <v>114.64100000000001</v>
      </c>
      <c r="J881" s="30"/>
      <c r="K881" s="30"/>
      <c r="L881" s="30"/>
      <c r="M881" s="30"/>
      <c r="N881" s="126"/>
      <c r="O881" s="311">
        <f t="shared" si="396"/>
        <v>224.64100000000002</v>
      </c>
      <c r="P881" s="287">
        <f t="shared" si="405"/>
        <v>87.099999999999966</v>
      </c>
      <c r="Q881" s="308">
        <v>311.74099999999999</v>
      </c>
    </row>
    <row r="882" spans="1:17" hidden="1">
      <c r="A882" s="31" t="s">
        <v>46</v>
      </c>
      <c r="B882" s="27" t="s">
        <v>30</v>
      </c>
      <c r="C882" s="146">
        <v>10</v>
      </c>
      <c r="D882" s="27" t="s">
        <v>41</v>
      </c>
      <c r="E882" s="146">
        <v>6205108</v>
      </c>
      <c r="F882" s="27" t="s">
        <v>47</v>
      </c>
      <c r="G882" s="28">
        <v>495</v>
      </c>
      <c r="H882" s="29"/>
      <c r="I882" s="30">
        <f>-25-30.855-58.786</f>
        <v>-114.64100000000001</v>
      </c>
      <c r="J882" s="30"/>
      <c r="K882" s="30"/>
      <c r="L882" s="30"/>
      <c r="M882" s="30"/>
      <c r="N882" s="126"/>
      <c r="O882" s="311">
        <f t="shared" si="396"/>
        <v>380.35899999999998</v>
      </c>
      <c r="P882" s="287">
        <f t="shared" si="405"/>
        <v>-6.5999999999999659</v>
      </c>
      <c r="Q882" s="308">
        <v>373.75900000000001</v>
      </c>
    </row>
    <row r="883" spans="1:17" hidden="1">
      <c r="A883" s="20" t="s">
        <v>739</v>
      </c>
      <c r="B883" s="21"/>
      <c r="C883" s="21">
        <v>10</v>
      </c>
      <c r="D883" s="21" t="s">
        <v>56</v>
      </c>
      <c r="E883" s="21"/>
      <c r="F883" s="21"/>
      <c r="G883" s="22">
        <f>G888+G893+G884</f>
        <v>1585.5</v>
      </c>
      <c r="H883" s="22">
        <f>H888+H893+H884</f>
        <v>0</v>
      </c>
      <c r="I883" s="22">
        <f>I888+I893+I884</f>
        <v>0</v>
      </c>
      <c r="J883" s="22">
        <f>J888+J893+J884</f>
        <v>33.9</v>
      </c>
      <c r="K883" s="22">
        <f t="shared" ref="K883:Q883" si="424">K888+K893+K884</f>
        <v>0</v>
      </c>
      <c r="L883" s="22">
        <f t="shared" si="424"/>
        <v>47.2</v>
      </c>
      <c r="M883" s="22">
        <f t="shared" si="424"/>
        <v>0</v>
      </c>
      <c r="N883" s="309">
        <f t="shared" si="424"/>
        <v>0</v>
      </c>
      <c r="O883" s="310">
        <f t="shared" si="424"/>
        <v>1666.6</v>
      </c>
      <c r="P883" s="142">
        <f t="shared" si="424"/>
        <v>123.69199999999992</v>
      </c>
      <c r="Q883" s="142">
        <f t="shared" si="424"/>
        <v>1790.2919999999999</v>
      </c>
    </row>
    <row r="884" spans="1:17" ht="63.75" hidden="1">
      <c r="A884" s="20" t="s">
        <v>740</v>
      </c>
      <c r="B884" s="21" t="s">
        <v>30</v>
      </c>
      <c r="C884" s="21" t="s">
        <v>724</v>
      </c>
      <c r="D884" s="21" t="s">
        <v>56</v>
      </c>
      <c r="E884" s="21" t="s">
        <v>741</v>
      </c>
      <c r="F884" s="21"/>
      <c r="G884" s="22">
        <f>G885+G886+G887</f>
        <v>0</v>
      </c>
      <c r="H884" s="22">
        <f>H885+H886+H887</f>
        <v>0</v>
      </c>
      <c r="I884" s="22">
        <f>I885+I886+I887</f>
        <v>0</v>
      </c>
      <c r="J884" s="22">
        <f>J885+J886+J887</f>
        <v>0</v>
      </c>
      <c r="K884" s="22">
        <f t="shared" ref="K884:Q884" si="425">K885+K886+K887</f>
        <v>0</v>
      </c>
      <c r="L884" s="22">
        <f t="shared" si="425"/>
        <v>0</v>
      </c>
      <c r="M884" s="22">
        <f t="shared" si="425"/>
        <v>0</v>
      </c>
      <c r="N884" s="309">
        <f t="shared" si="425"/>
        <v>0</v>
      </c>
      <c r="O884" s="310">
        <f t="shared" si="425"/>
        <v>0</v>
      </c>
      <c r="P884" s="142">
        <f t="shared" si="425"/>
        <v>0</v>
      </c>
      <c r="Q884" s="142">
        <f t="shared" si="425"/>
        <v>0</v>
      </c>
    </row>
    <row r="885" spans="1:17" hidden="1">
      <c r="A885" s="17" t="s">
        <v>33</v>
      </c>
      <c r="B885" s="27" t="s">
        <v>30</v>
      </c>
      <c r="C885" s="27" t="s">
        <v>724</v>
      </c>
      <c r="D885" s="27" t="s">
        <v>56</v>
      </c>
      <c r="E885" s="27" t="s">
        <v>741</v>
      </c>
      <c r="F885" s="27" t="s">
        <v>34</v>
      </c>
      <c r="G885" s="28"/>
      <c r="H885" s="29"/>
      <c r="I885" s="30"/>
      <c r="J885" s="30"/>
      <c r="K885" s="30"/>
      <c r="L885" s="30"/>
      <c r="M885" s="30"/>
      <c r="N885" s="126"/>
      <c r="O885" s="311">
        <f t="shared" si="396"/>
        <v>0</v>
      </c>
      <c r="P885" s="287">
        <f t="shared" si="405"/>
        <v>0</v>
      </c>
      <c r="Q885" s="308"/>
    </row>
    <row r="886" spans="1:17" s="34" customFormat="1" hidden="1">
      <c r="A886" s="31" t="s">
        <v>38</v>
      </c>
      <c r="B886" s="27" t="s">
        <v>30</v>
      </c>
      <c r="C886" s="27" t="s">
        <v>724</v>
      </c>
      <c r="D886" s="27" t="s">
        <v>56</v>
      </c>
      <c r="E886" s="27" t="s">
        <v>741</v>
      </c>
      <c r="F886" s="27" t="s">
        <v>39</v>
      </c>
      <c r="G886" s="28"/>
      <c r="H886" s="29"/>
      <c r="I886" s="30"/>
      <c r="J886" s="30"/>
      <c r="K886" s="30"/>
      <c r="L886" s="30"/>
      <c r="M886" s="30"/>
      <c r="N886" s="126"/>
      <c r="O886" s="311">
        <f t="shared" si="396"/>
        <v>0</v>
      </c>
      <c r="P886" s="287">
        <f t="shared" si="405"/>
        <v>0</v>
      </c>
      <c r="Q886" s="308"/>
    </row>
    <row r="887" spans="1:17" hidden="1">
      <c r="A887" s="31" t="s">
        <v>46</v>
      </c>
      <c r="B887" s="27" t="s">
        <v>30</v>
      </c>
      <c r="C887" s="27" t="s">
        <v>724</v>
      </c>
      <c r="D887" s="27" t="s">
        <v>56</v>
      </c>
      <c r="E887" s="27" t="s">
        <v>741</v>
      </c>
      <c r="F887" s="27" t="s">
        <v>47</v>
      </c>
      <c r="G887" s="28"/>
      <c r="H887" s="29"/>
      <c r="I887" s="30"/>
      <c r="J887" s="30"/>
      <c r="K887" s="30"/>
      <c r="L887" s="30"/>
      <c r="M887" s="30"/>
      <c r="N887" s="126"/>
      <c r="O887" s="311">
        <f t="shared" si="396"/>
        <v>0</v>
      </c>
      <c r="P887" s="287">
        <f t="shared" si="405"/>
        <v>0</v>
      </c>
      <c r="Q887" s="308"/>
    </row>
    <row r="888" spans="1:17" ht="63.75" hidden="1">
      <c r="A888" s="62" t="s">
        <v>742</v>
      </c>
      <c r="B888" s="15" t="s">
        <v>30</v>
      </c>
      <c r="C888" s="15">
        <v>10</v>
      </c>
      <c r="D888" s="15" t="s">
        <v>56</v>
      </c>
      <c r="E888" s="15" t="s">
        <v>743</v>
      </c>
      <c r="F888" s="15"/>
      <c r="G888" s="16">
        <f>G892+G890+G889+G891</f>
        <v>788</v>
      </c>
      <c r="H888" s="16">
        <f>H892+H890+H889+H891</f>
        <v>0</v>
      </c>
      <c r="I888" s="16">
        <f>I892+I890+I889+I891</f>
        <v>0</v>
      </c>
      <c r="J888" s="16">
        <f>J892+J890+J889+J891</f>
        <v>33.9</v>
      </c>
      <c r="K888" s="16">
        <f t="shared" ref="K888:Q888" si="426">K892+K890+K889+K891</f>
        <v>0</v>
      </c>
      <c r="L888" s="16">
        <f t="shared" si="426"/>
        <v>13</v>
      </c>
      <c r="M888" s="16">
        <f t="shared" si="426"/>
        <v>0</v>
      </c>
      <c r="N888" s="309">
        <f t="shared" si="426"/>
        <v>0</v>
      </c>
      <c r="O888" s="310">
        <f t="shared" si="426"/>
        <v>834.9</v>
      </c>
      <c r="P888" s="278">
        <f t="shared" si="426"/>
        <v>67.791999999999959</v>
      </c>
      <c r="Q888" s="278">
        <f t="shared" si="426"/>
        <v>902.69200000000001</v>
      </c>
    </row>
    <row r="889" spans="1:17" hidden="1">
      <c r="A889" s="17" t="s">
        <v>33</v>
      </c>
      <c r="B889" s="27" t="s">
        <v>30</v>
      </c>
      <c r="C889" s="27">
        <v>10</v>
      </c>
      <c r="D889" s="27" t="s">
        <v>56</v>
      </c>
      <c r="E889" s="27" t="s">
        <v>743</v>
      </c>
      <c r="F889" s="27" t="s">
        <v>34</v>
      </c>
      <c r="G889" s="28">
        <v>716.1</v>
      </c>
      <c r="H889" s="29"/>
      <c r="I889" s="30"/>
      <c r="J889" s="30">
        <v>33.9</v>
      </c>
      <c r="K889" s="30"/>
      <c r="L889" s="30">
        <v>13</v>
      </c>
      <c r="M889" s="30"/>
      <c r="N889" s="126"/>
      <c r="O889" s="311">
        <f t="shared" ref="O889:O933" si="427">I889+H889+G889+J889+K889+L889+M889+N889</f>
        <v>763</v>
      </c>
      <c r="P889" s="287">
        <f t="shared" si="405"/>
        <v>-23.868000000000052</v>
      </c>
      <c r="Q889" s="308">
        <v>739.13199999999995</v>
      </c>
    </row>
    <row r="890" spans="1:17" hidden="1">
      <c r="A890" s="31" t="s">
        <v>38</v>
      </c>
      <c r="B890" s="27" t="s">
        <v>30</v>
      </c>
      <c r="C890" s="27">
        <v>10</v>
      </c>
      <c r="D890" s="27" t="s">
        <v>56</v>
      </c>
      <c r="E890" s="27" t="s">
        <v>743</v>
      </c>
      <c r="F890" s="27" t="s">
        <v>39</v>
      </c>
      <c r="G890" s="28">
        <v>3.5</v>
      </c>
      <c r="H890" s="29"/>
      <c r="I890" s="30"/>
      <c r="J890" s="30"/>
      <c r="K890" s="30"/>
      <c r="L890" s="30"/>
      <c r="M890" s="30"/>
      <c r="N890" s="126"/>
      <c r="O890" s="311">
        <f t="shared" si="427"/>
        <v>3.5</v>
      </c>
      <c r="P890" s="287">
        <f t="shared" si="405"/>
        <v>0</v>
      </c>
      <c r="Q890" s="308">
        <v>3.5</v>
      </c>
    </row>
    <row r="891" spans="1:17" s="23" customFormat="1" ht="25.5" hidden="1">
      <c r="A891" s="31" t="s">
        <v>44</v>
      </c>
      <c r="B891" s="27" t="s">
        <v>30</v>
      </c>
      <c r="C891" s="27">
        <v>10</v>
      </c>
      <c r="D891" s="27" t="s">
        <v>56</v>
      </c>
      <c r="E891" s="27" t="s">
        <v>743</v>
      </c>
      <c r="F891" s="27" t="s">
        <v>45</v>
      </c>
      <c r="G891" s="28">
        <v>15</v>
      </c>
      <c r="H891" s="29"/>
      <c r="I891" s="30">
        <v>1.99</v>
      </c>
      <c r="J891" s="30"/>
      <c r="K891" s="30"/>
      <c r="L891" s="30"/>
      <c r="M891" s="30"/>
      <c r="N891" s="126"/>
      <c r="O891" s="311">
        <f t="shared" si="427"/>
        <v>16.989999999999998</v>
      </c>
      <c r="P891" s="287">
        <f t="shared" si="405"/>
        <v>48.2</v>
      </c>
      <c r="Q891" s="308">
        <v>65.19</v>
      </c>
    </row>
    <row r="892" spans="1:17" s="100" customFormat="1" hidden="1">
      <c r="A892" s="31" t="s">
        <v>46</v>
      </c>
      <c r="B892" s="27" t="s">
        <v>30</v>
      </c>
      <c r="C892" s="27">
        <v>10</v>
      </c>
      <c r="D892" s="27" t="s">
        <v>56</v>
      </c>
      <c r="E892" s="27" t="s">
        <v>743</v>
      </c>
      <c r="F892" s="27" t="s">
        <v>47</v>
      </c>
      <c r="G892" s="28">
        <v>53.4</v>
      </c>
      <c r="H892" s="29"/>
      <c r="I892" s="30">
        <v>-1.99</v>
      </c>
      <c r="J892" s="30"/>
      <c r="K892" s="30"/>
      <c r="L892" s="30"/>
      <c r="M892" s="30"/>
      <c r="N892" s="126"/>
      <c r="O892" s="311">
        <f t="shared" si="427"/>
        <v>51.41</v>
      </c>
      <c r="P892" s="287">
        <f t="shared" si="405"/>
        <v>43.460000000000008</v>
      </c>
      <c r="Q892" s="308">
        <v>94.87</v>
      </c>
    </row>
    <row r="893" spans="1:17" ht="38.25" hidden="1">
      <c r="A893" s="85" t="s">
        <v>744</v>
      </c>
      <c r="B893" s="15" t="s">
        <v>30</v>
      </c>
      <c r="C893" s="15" t="s">
        <v>724</v>
      </c>
      <c r="D893" s="15" t="s">
        <v>56</v>
      </c>
      <c r="E893" s="15" t="s">
        <v>745</v>
      </c>
      <c r="F893" s="15"/>
      <c r="G893" s="16">
        <f>G894+G897+G896</f>
        <v>797.5</v>
      </c>
      <c r="H893" s="16">
        <f>H894+H897+H896</f>
        <v>0</v>
      </c>
      <c r="I893" s="16">
        <f>I894+I897+I896</f>
        <v>0</v>
      </c>
      <c r="J893" s="16">
        <f>J894+J897+J896</f>
        <v>0</v>
      </c>
      <c r="K893" s="16">
        <f t="shared" ref="K893:M893" si="428">K894+K897+K896</f>
        <v>0</v>
      </c>
      <c r="L893" s="16">
        <f t="shared" si="428"/>
        <v>34.200000000000003</v>
      </c>
      <c r="M893" s="16">
        <f t="shared" si="428"/>
        <v>0</v>
      </c>
      <c r="N893" s="309">
        <f>N894+N897+N896+N895</f>
        <v>0</v>
      </c>
      <c r="O893" s="309">
        <f t="shared" ref="O893:Q893" si="429">O894+O897+O896+O895</f>
        <v>831.7</v>
      </c>
      <c r="P893" s="16">
        <f t="shared" si="429"/>
        <v>55.899999999999956</v>
      </c>
      <c r="Q893" s="16">
        <f t="shared" si="429"/>
        <v>887.6</v>
      </c>
    </row>
    <row r="894" spans="1:17" s="23" customFormat="1" ht="52.5" hidden="1" customHeight="1">
      <c r="A894" s="17" t="s">
        <v>33</v>
      </c>
      <c r="B894" s="27" t="s">
        <v>30</v>
      </c>
      <c r="C894" s="27" t="s">
        <v>724</v>
      </c>
      <c r="D894" s="27" t="s">
        <v>56</v>
      </c>
      <c r="E894" s="27" t="s">
        <v>745</v>
      </c>
      <c r="F894" s="27" t="s">
        <v>34</v>
      </c>
      <c r="G894" s="28">
        <v>774.6</v>
      </c>
      <c r="H894" s="29"/>
      <c r="I894" s="30"/>
      <c r="J894" s="30"/>
      <c r="K894" s="30"/>
      <c r="L894" s="30">
        <v>34.200000000000003</v>
      </c>
      <c r="M894" s="30"/>
      <c r="N894" s="126"/>
      <c r="O894" s="311">
        <f t="shared" si="427"/>
        <v>808.80000000000007</v>
      </c>
      <c r="P894" s="287">
        <f t="shared" si="405"/>
        <v>-13.479900000000043</v>
      </c>
      <c r="Q894" s="308">
        <v>795.32010000000002</v>
      </c>
    </row>
    <row r="895" spans="1:17" hidden="1">
      <c r="A895" s="17"/>
      <c r="B895" s="27" t="s">
        <v>30</v>
      </c>
      <c r="C895" s="27" t="s">
        <v>724</v>
      </c>
      <c r="D895" s="27" t="s">
        <v>56</v>
      </c>
      <c r="E895" s="27" t="s">
        <v>745</v>
      </c>
      <c r="F895" s="27" t="s">
        <v>39</v>
      </c>
      <c r="G895" s="28"/>
      <c r="H895" s="29"/>
      <c r="I895" s="30"/>
      <c r="J895" s="30"/>
      <c r="K895" s="30"/>
      <c r="L895" s="30"/>
      <c r="M895" s="30"/>
      <c r="N895" s="126"/>
      <c r="O895" s="311"/>
      <c r="P895" s="287">
        <v>1.75</v>
      </c>
      <c r="Q895" s="308">
        <v>1.75</v>
      </c>
    </row>
    <row r="896" spans="1:17" s="23" customFormat="1" ht="25.5" hidden="1">
      <c r="A896" s="31" t="s">
        <v>44</v>
      </c>
      <c r="B896" s="27" t="s">
        <v>30</v>
      </c>
      <c r="C896" s="27" t="s">
        <v>724</v>
      </c>
      <c r="D896" s="27" t="s">
        <v>56</v>
      </c>
      <c r="E896" s="27" t="s">
        <v>745</v>
      </c>
      <c r="F896" s="27" t="s">
        <v>45</v>
      </c>
      <c r="G896" s="28">
        <v>10</v>
      </c>
      <c r="H896" s="29"/>
      <c r="I896" s="30"/>
      <c r="J896" s="30"/>
      <c r="K896" s="30"/>
      <c r="L896" s="30"/>
      <c r="M896" s="30"/>
      <c r="N896" s="126"/>
      <c r="O896" s="311">
        <f t="shared" si="427"/>
        <v>10</v>
      </c>
      <c r="P896" s="287">
        <f t="shared" si="405"/>
        <v>11.5</v>
      </c>
      <c r="Q896" s="308">
        <v>21.5</v>
      </c>
    </row>
    <row r="897" spans="1:17" hidden="1">
      <c r="A897" s="31" t="s">
        <v>46</v>
      </c>
      <c r="B897" s="27" t="s">
        <v>30</v>
      </c>
      <c r="C897" s="27" t="s">
        <v>724</v>
      </c>
      <c r="D897" s="27" t="s">
        <v>56</v>
      </c>
      <c r="E897" s="27" t="s">
        <v>745</v>
      </c>
      <c r="F897" s="27" t="s">
        <v>47</v>
      </c>
      <c r="G897" s="28">
        <v>12.9</v>
      </c>
      <c r="H897" s="29"/>
      <c r="I897" s="30"/>
      <c r="J897" s="30"/>
      <c r="K897" s="30"/>
      <c r="L897" s="30"/>
      <c r="M897" s="30"/>
      <c r="N897" s="126"/>
      <c r="O897" s="311">
        <f t="shared" si="427"/>
        <v>12.9</v>
      </c>
      <c r="P897" s="287">
        <f t="shared" si="405"/>
        <v>56.129899999999999</v>
      </c>
      <c r="Q897" s="308">
        <v>69.029899999999998</v>
      </c>
    </row>
    <row r="898" spans="1:17" hidden="1">
      <c r="A898" s="20" t="s">
        <v>746</v>
      </c>
      <c r="B898" s="21"/>
      <c r="C898" s="21" t="s">
        <v>64</v>
      </c>
      <c r="D898" s="21" t="s">
        <v>344</v>
      </c>
      <c r="E898" s="21"/>
      <c r="F898" s="21"/>
      <c r="G898" s="22">
        <f>G899</f>
        <v>1500</v>
      </c>
      <c r="H898" s="22">
        <f t="shared" ref="H898:Q900" si="430">H899</f>
        <v>2100</v>
      </c>
      <c r="I898" s="22">
        <f t="shared" si="430"/>
        <v>0</v>
      </c>
      <c r="J898" s="22">
        <f t="shared" si="430"/>
        <v>1000</v>
      </c>
      <c r="K898" s="22">
        <f t="shared" si="430"/>
        <v>0</v>
      </c>
      <c r="L898" s="22">
        <f t="shared" si="430"/>
        <v>0</v>
      </c>
      <c r="M898" s="22">
        <f t="shared" si="430"/>
        <v>0</v>
      </c>
      <c r="N898" s="309">
        <f t="shared" si="430"/>
        <v>0</v>
      </c>
      <c r="O898" s="310">
        <f t="shared" si="430"/>
        <v>4600</v>
      </c>
      <c r="P898" s="142">
        <f t="shared" si="430"/>
        <v>0</v>
      </c>
      <c r="Q898" s="310">
        <f t="shared" si="430"/>
        <v>4600</v>
      </c>
    </row>
    <row r="899" spans="1:17" s="23" customFormat="1" hidden="1">
      <c r="A899" s="80" t="s">
        <v>747</v>
      </c>
      <c r="B899" s="49" t="s">
        <v>30</v>
      </c>
      <c r="C899" s="49" t="s">
        <v>64</v>
      </c>
      <c r="D899" s="49" t="s">
        <v>25</v>
      </c>
      <c r="E899" s="49" t="s">
        <v>748</v>
      </c>
      <c r="F899" s="49"/>
      <c r="G899" s="81">
        <f>G900+G902+G904+G907+G909+G911</f>
        <v>1500</v>
      </c>
      <c r="H899" s="81">
        <f>H900+H902+H904+H907+H909+H911</f>
        <v>2100</v>
      </c>
      <c r="I899" s="81">
        <f>I900+I902+I904+I907+I909+I911</f>
        <v>0</v>
      </c>
      <c r="J899" s="81">
        <f>J900+J902+J904+J907+J909+J911</f>
        <v>1000</v>
      </c>
      <c r="K899" s="81">
        <f t="shared" ref="K899:Q899" si="431">K900+K902+K904+K907+K909+K911</f>
        <v>0</v>
      </c>
      <c r="L899" s="81">
        <f t="shared" si="431"/>
        <v>0</v>
      </c>
      <c r="M899" s="81">
        <f t="shared" si="431"/>
        <v>0</v>
      </c>
      <c r="N899" s="309">
        <f t="shared" si="431"/>
        <v>0</v>
      </c>
      <c r="O899" s="310">
        <f t="shared" si="431"/>
        <v>4600</v>
      </c>
      <c r="P899" s="121">
        <f t="shared" si="431"/>
        <v>0</v>
      </c>
      <c r="Q899" s="121">
        <f t="shared" si="431"/>
        <v>4600</v>
      </c>
    </row>
    <row r="900" spans="1:17" hidden="1">
      <c r="A900" s="32" t="s">
        <v>749</v>
      </c>
      <c r="B900" s="12" t="s">
        <v>30</v>
      </c>
      <c r="C900" s="12" t="s">
        <v>64</v>
      </c>
      <c r="D900" s="12" t="s">
        <v>25</v>
      </c>
      <c r="E900" s="12" t="s">
        <v>750</v>
      </c>
      <c r="F900" s="12"/>
      <c r="G900" s="10">
        <f>G901</f>
        <v>1500</v>
      </c>
      <c r="H900" s="10">
        <f t="shared" si="430"/>
        <v>0</v>
      </c>
      <c r="I900" s="10">
        <f t="shared" si="430"/>
        <v>0</v>
      </c>
      <c r="J900" s="10">
        <f t="shared" si="430"/>
        <v>300</v>
      </c>
      <c r="K900" s="10">
        <f t="shared" si="430"/>
        <v>0</v>
      </c>
      <c r="L900" s="10">
        <f t="shared" si="430"/>
        <v>243</v>
      </c>
      <c r="M900" s="10">
        <f t="shared" si="430"/>
        <v>0</v>
      </c>
      <c r="N900" s="309">
        <f t="shared" si="430"/>
        <v>0</v>
      </c>
      <c r="O900" s="310">
        <f t="shared" si="430"/>
        <v>2043</v>
      </c>
      <c r="P900" s="277">
        <f t="shared" si="430"/>
        <v>0</v>
      </c>
      <c r="Q900" s="277">
        <f t="shared" si="430"/>
        <v>2043</v>
      </c>
    </row>
    <row r="901" spans="1:17" s="23" customFormat="1" hidden="1">
      <c r="A901" s="31" t="s">
        <v>46</v>
      </c>
      <c r="B901" s="27" t="s">
        <v>30</v>
      </c>
      <c r="C901" s="18" t="s">
        <v>64</v>
      </c>
      <c r="D901" s="18" t="s">
        <v>25</v>
      </c>
      <c r="E901" s="18" t="s">
        <v>750</v>
      </c>
      <c r="F901" s="27" t="s">
        <v>47</v>
      </c>
      <c r="G901" s="28">
        <v>1500</v>
      </c>
      <c r="H901" s="29"/>
      <c r="I901" s="30"/>
      <c r="J901" s="30">
        <v>300</v>
      </c>
      <c r="K901" s="30"/>
      <c r="L901" s="30">
        <f>193+50</f>
        <v>243</v>
      </c>
      <c r="M901" s="30"/>
      <c r="N901" s="126"/>
      <c r="O901" s="311">
        <f t="shared" si="427"/>
        <v>2043</v>
      </c>
      <c r="P901" s="287">
        <f t="shared" si="405"/>
        <v>0</v>
      </c>
      <c r="Q901" s="308">
        <v>2043</v>
      </c>
    </row>
    <row r="902" spans="1:17" ht="51" hidden="1">
      <c r="A902" s="52" t="s">
        <v>751</v>
      </c>
      <c r="B902" s="21" t="s">
        <v>30</v>
      </c>
      <c r="C902" s="12" t="s">
        <v>64</v>
      </c>
      <c r="D902" s="12" t="s">
        <v>25</v>
      </c>
      <c r="E902" s="12" t="s">
        <v>752</v>
      </c>
      <c r="F902" s="21"/>
      <c r="G902" s="22">
        <f>G903</f>
        <v>0</v>
      </c>
      <c r="H902" s="22">
        <f>H903</f>
        <v>2100</v>
      </c>
      <c r="I902" s="22">
        <f>I903</f>
        <v>0</v>
      </c>
      <c r="J902" s="22">
        <f>J903</f>
        <v>0</v>
      </c>
      <c r="K902" s="22">
        <f t="shared" ref="K902:Q902" si="432">K903</f>
        <v>0</v>
      </c>
      <c r="L902" s="22">
        <f t="shared" si="432"/>
        <v>-493</v>
      </c>
      <c r="M902" s="22">
        <f t="shared" si="432"/>
        <v>0</v>
      </c>
      <c r="N902" s="309">
        <f t="shared" si="432"/>
        <v>0</v>
      </c>
      <c r="O902" s="310">
        <f t="shared" si="432"/>
        <v>1607</v>
      </c>
      <c r="P902" s="142">
        <f t="shared" si="432"/>
        <v>0</v>
      </c>
      <c r="Q902" s="142">
        <f t="shared" si="432"/>
        <v>1607</v>
      </c>
    </row>
    <row r="903" spans="1:17" s="23" customFormat="1" hidden="1">
      <c r="A903" s="31" t="s">
        <v>46</v>
      </c>
      <c r="B903" s="27" t="s">
        <v>30</v>
      </c>
      <c r="C903" s="18" t="s">
        <v>64</v>
      </c>
      <c r="D903" s="18" t="s">
        <v>25</v>
      </c>
      <c r="E903" s="18" t="s">
        <v>752</v>
      </c>
      <c r="F903" s="27" t="s">
        <v>47</v>
      </c>
      <c r="G903" s="28"/>
      <c r="H903" s="29">
        <v>2100</v>
      </c>
      <c r="I903" s="30"/>
      <c r="J903" s="30"/>
      <c r="K903" s="30"/>
      <c r="L903" s="30">
        <v>-493</v>
      </c>
      <c r="M903" s="30"/>
      <c r="N903" s="126"/>
      <c r="O903" s="311">
        <f t="shared" si="427"/>
        <v>1607</v>
      </c>
      <c r="P903" s="287">
        <f t="shared" si="405"/>
        <v>0</v>
      </c>
      <c r="Q903" s="308">
        <v>1607</v>
      </c>
    </row>
    <row r="904" spans="1:17" ht="38.25" hidden="1">
      <c r="A904" s="52" t="s">
        <v>753</v>
      </c>
      <c r="B904" s="21" t="s">
        <v>30</v>
      </c>
      <c r="C904" s="12" t="s">
        <v>64</v>
      </c>
      <c r="D904" s="12" t="s">
        <v>25</v>
      </c>
      <c r="E904" s="12" t="s">
        <v>754</v>
      </c>
      <c r="F904" s="21"/>
      <c r="G904" s="22">
        <f>G906+G905</f>
        <v>0</v>
      </c>
      <c r="H904" s="22">
        <f t="shared" ref="H904:Q904" si="433">H906+H905</f>
        <v>0</v>
      </c>
      <c r="I904" s="22">
        <f t="shared" si="433"/>
        <v>0</v>
      </c>
      <c r="J904" s="22">
        <f t="shared" si="433"/>
        <v>500</v>
      </c>
      <c r="K904" s="22">
        <f t="shared" si="433"/>
        <v>0</v>
      </c>
      <c r="L904" s="22">
        <f t="shared" si="433"/>
        <v>0</v>
      </c>
      <c r="M904" s="22">
        <f t="shared" si="433"/>
        <v>0</v>
      </c>
      <c r="N904" s="309">
        <f t="shared" si="433"/>
        <v>0</v>
      </c>
      <c r="O904" s="310">
        <f t="shared" si="433"/>
        <v>500</v>
      </c>
      <c r="P904" s="142">
        <f t="shared" si="433"/>
        <v>0</v>
      </c>
      <c r="Q904" s="142">
        <f t="shared" si="433"/>
        <v>500</v>
      </c>
    </row>
    <row r="905" spans="1:17" hidden="1">
      <c r="A905" s="31" t="s">
        <v>46</v>
      </c>
      <c r="B905" s="27" t="s">
        <v>30</v>
      </c>
      <c r="C905" s="18" t="s">
        <v>64</v>
      </c>
      <c r="D905" s="18" t="s">
        <v>25</v>
      </c>
      <c r="E905" s="18" t="s">
        <v>754</v>
      </c>
      <c r="F905" s="27" t="s">
        <v>47</v>
      </c>
      <c r="G905" s="28"/>
      <c r="H905" s="28"/>
      <c r="I905" s="299"/>
      <c r="J905" s="299"/>
      <c r="K905" s="299"/>
      <c r="L905" s="299"/>
      <c r="M905" s="299"/>
      <c r="N905" s="311"/>
      <c r="O905" s="311">
        <f>N905</f>
        <v>0</v>
      </c>
      <c r="P905" s="287">
        <f t="shared" ref="P905:P933" si="434">Q905-O905</f>
        <v>500</v>
      </c>
      <c r="Q905" s="308">
        <v>500</v>
      </c>
    </row>
    <row r="906" spans="1:17" ht="38.25" hidden="1">
      <c r="A906" s="31" t="s">
        <v>176</v>
      </c>
      <c r="B906" s="27" t="s">
        <v>30</v>
      </c>
      <c r="C906" s="18" t="s">
        <v>64</v>
      </c>
      <c r="D906" s="18" t="s">
        <v>25</v>
      </c>
      <c r="E906" s="18" t="s">
        <v>754</v>
      </c>
      <c r="F906" s="27" t="s">
        <v>177</v>
      </c>
      <c r="G906" s="28"/>
      <c r="H906" s="29"/>
      <c r="I906" s="30"/>
      <c r="J906" s="30">
        <v>500</v>
      </c>
      <c r="K906" s="30"/>
      <c r="L906" s="126"/>
      <c r="M906" s="126"/>
      <c r="N906" s="126"/>
      <c r="O906" s="311">
        <f t="shared" si="427"/>
        <v>500</v>
      </c>
      <c r="P906" s="287">
        <f t="shared" si="434"/>
        <v>-500</v>
      </c>
      <c r="Q906" s="308">
        <v>0</v>
      </c>
    </row>
    <row r="907" spans="1:17" s="23" customFormat="1" hidden="1">
      <c r="A907" s="52" t="s">
        <v>755</v>
      </c>
      <c r="B907" s="21" t="s">
        <v>30</v>
      </c>
      <c r="C907" s="12" t="s">
        <v>64</v>
      </c>
      <c r="D907" s="12" t="s">
        <v>25</v>
      </c>
      <c r="E907" s="12" t="s">
        <v>756</v>
      </c>
      <c r="F907" s="21"/>
      <c r="G907" s="22">
        <f>G908</f>
        <v>0</v>
      </c>
      <c r="H907" s="22">
        <f>H908</f>
        <v>0</v>
      </c>
      <c r="I907" s="22">
        <f>I908</f>
        <v>0</v>
      </c>
      <c r="J907" s="22">
        <f>J908</f>
        <v>150</v>
      </c>
      <c r="K907" s="22">
        <f t="shared" ref="K907:Q907" si="435">K908</f>
        <v>0</v>
      </c>
      <c r="L907" s="22">
        <f t="shared" si="435"/>
        <v>100</v>
      </c>
      <c r="M907" s="22">
        <f t="shared" si="435"/>
        <v>0</v>
      </c>
      <c r="N907" s="309">
        <f t="shared" si="435"/>
        <v>0</v>
      </c>
      <c r="O907" s="310">
        <f t="shared" si="435"/>
        <v>250</v>
      </c>
      <c r="P907" s="142">
        <f t="shared" si="435"/>
        <v>0</v>
      </c>
      <c r="Q907" s="142">
        <f t="shared" si="435"/>
        <v>250</v>
      </c>
    </row>
    <row r="908" spans="1:17" hidden="1">
      <c r="A908" s="31" t="s">
        <v>46</v>
      </c>
      <c r="B908" s="27" t="s">
        <v>30</v>
      </c>
      <c r="C908" s="18" t="s">
        <v>64</v>
      </c>
      <c r="D908" s="18" t="s">
        <v>25</v>
      </c>
      <c r="E908" s="18" t="s">
        <v>756</v>
      </c>
      <c r="F908" s="27" t="s">
        <v>47</v>
      </c>
      <c r="G908" s="28"/>
      <c r="H908" s="29"/>
      <c r="I908" s="30"/>
      <c r="J908" s="30">
        <v>150</v>
      </c>
      <c r="K908" s="30"/>
      <c r="L908" s="30">
        <v>100</v>
      </c>
      <c r="M908" s="30"/>
      <c r="N908" s="126"/>
      <c r="O908" s="311">
        <f t="shared" si="427"/>
        <v>250</v>
      </c>
      <c r="P908" s="287">
        <f t="shared" si="434"/>
        <v>0</v>
      </c>
      <c r="Q908" s="308">
        <v>250</v>
      </c>
    </row>
    <row r="909" spans="1:17" ht="25.5" hidden="1">
      <c r="A909" s="52" t="s">
        <v>757</v>
      </c>
      <c r="B909" s="21" t="s">
        <v>30</v>
      </c>
      <c r="C909" s="12" t="s">
        <v>64</v>
      </c>
      <c r="D909" s="12" t="s">
        <v>25</v>
      </c>
      <c r="E909" s="12" t="s">
        <v>758</v>
      </c>
      <c r="F909" s="21"/>
      <c r="G909" s="22">
        <f>G910</f>
        <v>0</v>
      </c>
      <c r="H909" s="22">
        <f t="shared" ref="H909:Q911" si="436">H910</f>
        <v>0</v>
      </c>
      <c r="I909" s="22">
        <f t="shared" si="436"/>
        <v>0</v>
      </c>
      <c r="J909" s="22">
        <f t="shared" si="436"/>
        <v>50</v>
      </c>
      <c r="K909" s="22">
        <f t="shared" si="436"/>
        <v>0</v>
      </c>
      <c r="L909" s="22">
        <f t="shared" si="436"/>
        <v>150</v>
      </c>
      <c r="M909" s="22">
        <f t="shared" si="436"/>
        <v>0</v>
      </c>
      <c r="N909" s="309">
        <f t="shared" si="436"/>
        <v>0</v>
      </c>
      <c r="O909" s="310">
        <f t="shared" si="436"/>
        <v>200</v>
      </c>
      <c r="P909" s="142">
        <f t="shared" si="436"/>
        <v>0</v>
      </c>
      <c r="Q909" s="142">
        <f t="shared" si="436"/>
        <v>200</v>
      </c>
    </row>
    <row r="910" spans="1:17" hidden="1">
      <c r="A910" s="31" t="s">
        <v>46</v>
      </c>
      <c r="B910" s="27" t="s">
        <v>30</v>
      </c>
      <c r="C910" s="18" t="s">
        <v>64</v>
      </c>
      <c r="D910" s="18" t="s">
        <v>25</v>
      </c>
      <c r="E910" s="18" t="s">
        <v>758</v>
      </c>
      <c r="F910" s="27" t="s">
        <v>47</v>
      </c>
      <c r="G910" s="28">
        <f>G911</f>
        <v>0</v>
      </c>
      <c r="H910" s="28">
        <f t="shared" si="436"/>
        <v>0</v>
      </c>
      <c r="I910" s="28">
        <f t="shared" si="436"/>
        <v>0</v>
      </c>
      <c r="J910" s="28">
        <v>50</v>
      </c>
      <c r="K910" s="299"/>
      <c r="L910" s="299">
        <v>150</v>
      </c>
      <c r="M910" s="299"/>
      <c r="N910" s="311"/>
      <c r="O910" s="311">
        <f t="shared" si="427"/>
        <v>200</v>
      </c>
      <c r="P910" s="287">
        <f t="shared" si="434"/>
        <v>0</v>
      </c>
      <c r="Q910" s="308">
        <v>200</v>
      </c>
    </row>
    <row r="911" spans="1:17" hidden="1">
      <c r="A911" s="52" t="s">
        <v>759</v>
      </c>
      <c r="B911" s="21" t="s">
        <v>30</v>
      </c>
      <c r="C911" s="12" t="s">
        <v>64</v>
      </c>
      <c r="D911" s="12" t="s">
        <v>25</v>
      </c>
      <c r="E911" s="12" t="s">
        <v>760</v>
      </c>
      <c r="F911" s="21"/>
      <c r="G911" s="22">
        <f>G912</f>
        <v>0</v>
      </c>
      <c r="H911" s="22">
        <f t="shared" si="436"/>
        <v>0</v>
      </c>
      <c r="I911" s="22">
        <f t="shared" si="436"/>
        <v>0</v>
      </c>
      <c r="J911" s="22">
        <f t="shared" si="436"/>
        <v>0</v>
      </c>
      <c r="K911" s="22">
        <f t="shared" si="436"/>
        <v>0</v>
      </c>
      <c r="L911" s="22">
        <f t="shared" si="436"/>
        <v>0</v>
      </c>
      <c r="M911" s="22">
        <f t="shared" si="436"/>
        <v>0</v>
      </c>
      <c r="N911" s="309">
        <f t="shared" si="436"/>
        <v>0</v>
      </c>
      <c r="O911" s="310">
        <f t="shared" si="436"/>
        <v>0</v>
      </c>
      <c r="P911" s="142">
        <f t="shared" si="436"/>
        <v>0</v>
      </c>
      <c r="Q911" s="142">
        <f t="shared" si="436"/>
        <v>0</v>
      </c>
    </row>
    <row r="912" spans="1:17" s="34" customFormat="1" hidden="1">
      <c r="A912" s="710" t="s">
        <v>46</v>
      </c>
      <c r="B912" s="711" t="s">
        <v>30</v>
      </c>
      <c r="C912" s="706" t="s">
        <v>64</v>
      </c>
      <c r="D912" s="706" t="s">
        <v>25</v>
      </c>
      <c r="E912" s="706" t="s">
        <v>760</v>
      </c>
      <c r="F912" s="711" t="s">
        <v>47</v>
      </c>
      <c r="G912" s="712"/>
      <c r="H912" s="713"/>
      <c r="I912" s="714"/>
      <c r="J912" s="714"/>
      <c r="K912" s="714"/>
      <c r="L912" s="714"/>
      <c r="M912" s="714"/>
      <c r="N912" s="126"/>
      <c r="O912" s="311">
        <f t="shared" si="427"/>
        <v>0</v>
      </c>
      <c r="P912" s="715">
        <f t="shared" si="434"/>
        <v>0</v>
      </c>
      <c r="Q912" s="724">
        <v>0</v>
      </c>
    </row>
    <row r="913" spans="1:17" ht="24" customHeight="1">
      <c r="A913" s="507" t="s">
        <v>761</v>
      </c>
      <c r="B913" s="466" t="s">
        <v>30</v>
      </c>
      <c r="C913" s="466" t="s">
        <v>70</v>
      </c>
      <c r="D913" s="466"/>
      <c r="E913" s="466"/>
      <c r="F913" s="466"/>
      <c r="G913" s="467">
        <f>G914</f>
        <v>152.63014000000001</v>
      </c>
      <c r="H913" s="467">
        <f t="shared" ref="H913:Q915" si="437">H914</f>
        <v>0</v>
      </c>
      <c r="I913" s="467">
        <f t="shared" si="437"/>
        <v>480.69247000000001</v>
      </c>
      <c r="J913" s="467">
        <f t="shared" si="437"/>
        <v>0</v>
      </c>
      <c r="K913" s="467">
        <f t="shared" si="437"/>
        <v>0</v>
      </c>
      <c r="L913" s="467">
        <f t="shared" si="437"/>
        <v>0</v>
      </c>
      <c r="M913" s="468">
        <f t="shared" si="437"/>
        <v>0</v>
      </c>
      <c r="N913" s="693">
        <f t="shared" si="437"/>
        <v>0</v>
      </c>
      <c r="O913" s="282">
        <f t="shared" si="437"/>
        <v>633.32261000000005</v>
      </c>
      <c r="P913" s="475">
        <f t="shared" si="437"/>
        <v>0</v>
      </c>
      <c r="Q913" s="468">
        <f t="shared" si="437"/>
        <v>633.32261000000005</v>
      </c>
    </row>
    <row r="914" spans="1:17" s="23" customFormat="1" ht="24" customHeight="1">
      <c r="A914" s="397" t="s">
        <v>762</v>
      </c>
      <c r="B914" s="389" t="s">
        <v>30</v>
      </c>
      <c r="C914" s="389" t="s">
        <v>70</v>
      </c>
      <c r="D914" s="389" t="s">
        <v>25</v>
      </c>
      <c r="E914" s="389"/>
      <c r="F914" s="389"/>
      <c r="G914" s="112">
        <f>G915</f>
        <v>152.63014000000001</v>
      </c>
      <c r="H914" s="112">
        <f t="shared" si="437"/>
        <v>0</v>
      </c>
      <c r="I914" s="112">
        <f t="shared" si="437"/>
        <v>480.69247000000001</v>
      </c>
      <c r="J914" s="112">
        <f t="shared" si="437"/>
        <v>0</v>
      </c>
      <c r="K914" s="112">
        <f t="shared" si="437"/>
        <v>0</v>
      </c>
      <c r="L914" s="112">
        <f t="shared" si="437"/>
        <v>0</v>
      </c>
      <c r="M914" s="469">
        <f t="shared" si="437"/>
        <v>0</v>
      </c>
      <c r="N914" s="693">
        <f t="shared" si="437"/>
        <v>0</v>
      </c>
      <c r="O914" s="282">
        <f t="shared" si="437"/>
        <v>633.32261000000005</v>
      </c>
      <c r="P914" s="476">
        <f t="shared" si="437"/>
        <v>0</v>
      </c>
      <c r="Q914" s="469">
        <f t="shared" si="437"/>
        <v>633.32261000000005</v>
      </c>
    </row>
    <row r="915" spans="1:17" s="23" customFormat="1" ht="28.5" customHeight="1">
      <c r="A915" s="405" t="s">
        <v>763</v>
      </c>
      <c r="B915" s="389" t="s">
        <v>30</v>
      </c>
      <c r="C915" s="389" t="s">
        <v>70</v>
      </c>
      <c r="D915" s="389" t="s">
        <v>25</v>
      </c>
      <c r="E915" s="389" t="s">
        <v>764</v>
      </c>
      <c r="F915" s="389"/>
      <c r="G915" s="112">
        <f>G916</f>
        <v>152.63014000000001</v>
      </c>
      <c r="H915" s="112">
        <f t="shared" si="437"/>
        <v>0</v>
      </c>
      <c r="I915" s="112">
        <f t="shared" si="437"/>
        <v>480.69247000000001</v>
      </c>
      <c r="J915" s="112">
        <f t="shared" si="437"/>
        <v>0</v>
      </c>
      <c r="K915" s="112">
        <f t="shared" si="437"/>
        <v>0</v>
      </c>
      <c r="L915" s="112">
        <f t="shared" si="437"/>
        <v>0</v>
      </c>
      <c r="M915" s="469">
        <f t="shared" si="437"/>
        <v>0</v>
      </c>
      <c r="N915" s="693">
        <f t="shared" si="437"/>
        <v>0</v>
      </c>
      <c r="O915" s="282">
        <f t="shared" si="437"/>
        <v>633.32261000000005</v>
      </c>
      <c r="P915" s="476">
        <f t="shared" si="437"/>
        <v>0</v>
      </c>
      <c r="Q915" s="469">
        <f t="shared" si="437"/>
        <v>633.32261000000005</v>
      </c>
    </row>
    <row r="916" spans="1:17" ht="24" customHeight="1" thickBot="1">
      <c r="A916" s="767" t="s">
        <v>765</v>
      </c>
      <c r="B916" s="471" t="s">
        <v>30</v>
      </c>
      <c r="C916" s="471" t="s">
        <v>70</v>
      </c>
      <c r="D916" s="471" t="s">
        <v>25</v>
      </c>
      <c r="E916" s="471" t="s">
        <v>764</v>
      </c>
      <c r="F916" s="471" t="s">
        <v>766</v>
      </c>
      <c r="G916" s="472">
        <v>152.63014000000001</v>
      </c>
      <c r="H916" s="499"/>
      <c r="I916" s="499">
        <v>480.69247000000001</v>
      </c>
      <c r="J916" s="499"/>
      <c r="K916" s="499"/>
      <c r="L916" s="499"/>
      <c r="M916" s="501"/>
      <c r="N916" s="694"/>
      <c r="O916" s="341">
        <f t="shared" si="427"/>
        <v>633.32261000000005</v>
      </c>
      <c r="P916" s="477">
        <f t="shared" si="434"/>
        <v>0</v>
      </c>
      <c r="Q916" s="501">
        <v>633.32261000000005</v>
      </c>
    </row>
    <row r="917" spans="1:17" ht="24" hidden="1" customHeight="1">
      <c r="A917" s="429" t="s">
        <v>767</v>
      </c>
      <c r="B917" s="430"/>
      <c r="C917" s="430" t="s">
        <v>768</v>
      </c>
      <c r="D917" s="430"/>
      <c r="E917" s="430"/>
      <c r="F917" s="430"/>
      <c r="G917" s="431">
        <f t="shared" ref="G917:Q917" si="438">G918+G925+G923</f>
        <v>137191</v>
      </c>
      <c r="H917" s="431">
        <f t="shared" si="438"/>
        <v>390</v>
      </c>
      <c r="I917" s="431">
        <f t="shared" si="438"/>
        <v>20033.2</v>
      </c>
      <c r="J917" s="431">
        <f t="shared" si="438"/>
        <v>168.5</v>
      </c>
      <c r="K917" s="431">
        <f t="shared" si="438"/>
        <v>654.9</v>
      </c>
      <c r="L917" s="431">
        <f t="shared" si="438"/>
        <v>0</v>
      </c>
      <c r="M917" s="431">
        <f t="shared" si="438"/>
        <v>0</v>
      </c>
      <c r="N917" s="309">
        <f t="shared" si="438"/>
        <v>0</v>
      </c>
      <c r="O917" s="310">
        <f t="shared" si="438"/>
        <v>158437.6</v>
      </c>
      <c r="P917" s="432">
        <f>+P913+P898+P833+P771+P396+P372+P151+P124+P119+P20</f>
        <v>8301.8019000000022</v>
      </c>
      <c r="Q917" s="464">
        <f t="shared" si="438"/>
        <v>160636.19999999998</v>
      </c>
    </row>
    <row r="918" spans="1:17" s="23" customFormat="1" ht="41.25" hidden="1" customHeight="1">
      <c r="A918" s="20" t="s">
        <v>769</v>
      </c>
      <c r="B918" s="21"/>
      <c r="C918" s="21" t="s">
        <v>768</v>
      </c>
      <c r="D918" s="21" t="s">
        <v>25</v>
      </c>
      <c r="E918" s="21"/>
      <c r="F918" s="21"/>
      <c r="G918" s="22">
        <f t="shared" ref="G918:Q918" si="439">G920</f>
        <v>137191</v>
      </c>
      <c r="H918" s="22">
        <f t="shared" si="439"/>
        <v>0</v>
      </c>
      <c r="I918" s="22">
        <f t="shared" si="439"/>
        <v>0</v>
      </c>
      <c r="J918" s="22">
        <f t="shared" si="439"/>
        <v>0</v>
      </c>
      <c r="K918" s="22">
        <f t="shared" si="439"/>
        <v>0</v>
      </c>
      <c r="L918" s="22">
        <f t="shared" si="439"/>
        <v>0</v>
      </c>
      <c r="M918" s="22">
        <f t="shared" si="439"/>
        <v>0</v>
      </c>
      <c r="N918" s="309">
        <f t="shared" si="439"/>
        <v>0</v>
      </c>
      <c r="O918" s="310">
        <f t="shared" si="439"/>
        <v>137191</v>
      </c>
      <c r="P918" s="142">
        <f t="shared" si="439"/>
        <v>0</v>
      </c>
      <c r="Q918" s="142">
        <f t="shared" si="439"/>
        <v>137191</v>
      </c>
    </row>
    <row r="919" spans="1:17" ht="36.75" hidden="1" customHeight="1">
      <c r="A919" s="20"/>
      <c r="B919" s="21"/>
      <c r="C919" s="21"/>
      <c r="D919" s="21"/>
      <c r="E919" s="21"/>
      <c r="F919" s="21"/>
      <c r="G919" s="22"/>
      <c r="H919" s="22"/>
      <c r="I919" s="22"/>
      <c r="J919" s="22"/>
      <c r="K919" s="22"/>
      <c r="L919" s="22"/>
      <c r="M919" s="142"/>
      <c r="N919" s="310"/>
      <c r="O919" s="311">
        <f t="shared" si="427"/>
        <v>0</v>
      </c>
      <c r="P919" s="287">
        <f t="shared" si="434"/>
        <v>0</v>
      </c>
      <c r="Q919" s="308"/>
    </row>
    <row r="920" spans="1:17" s="23" customFormat="1" ht="87" hidden="1" customHeight="1">
      <c r="A920" s="158" t="s">
        <v>770</v>
      </c>
      <c r="B920" s="15" t="s">
        <v>30</v>
      </c>
      <c r="C920" s="15" t="s">
        <v>768</v>
      </c>
      <c r="D920" s="15" t="s">
        <v>25</v>
      </c>
      <c r="E920" s="15" t="s">
        <v>771</v>
      </c>
      <c r="F920" s="15"/>
      <c r="G920" s="16">
        <f>G921</f>
        <v>137191</v>
      </c>
      <c r="H920" s="16">
        <f t="shared" ref="H920:Q920" si="440">H921</f>
        <v>0</v>
      </c>
      <c r="I920" s="16">
        <f t="shared" si="440"/>
        <v>0</v>
      </c>
      <c r="J920" s="16">
        <f t="shared" si="440"/>
        <v>0</v>
      </c>
      <c r="K920" s="16">
        <f t="shared" si="440"/>
        <v>0</v>
      </c>
      <c r="L920" s="16">
        <f t="shared" si="440"/>
        <v>0</v>
      </c>
      <c r="M920" s="16">
        <f t="shared" si="440"/>
        <v>0</v>
      </c>
      <c r="N920" s="309">
        <f t="shared" si="440"/>
        <v>0</v>
      </c>
      <c r="O920" s="310">
        <f t="shared" si="440"/>
        <v>137191</v>
      </c>
      <c r="P920" s="278">
        <f t="shared" si="440"/>
        <v>0</v>
      </c>
      <c r="Q920" s="278">
        <f t="shared" si="440"/>
        <v>137191</v>
      </c>
    </row>
    <row r="921" spans="1:17" ht="36.75" hidden="1" customHeight="1">
      <c r="A921" s="31" t="s">
        <v>772</v>
      </c>
      <c r="B921" s="27" t="s">
        <v>30</v>
      </c>
      <c r="C921" s="27" t="s">
        <v>768</v>
      </c>
      <c r="D921" s="27" t="s">
        <v>25</v>
      </c>
      <c r="E921" s="27" t="s">
        <v>771</v>
      </c>
      <c r="F921" s="27" t="s">
        <v>773</v>
      </c>
      <c r="G921" s="28">
        <v>137191</v>
      </c>
      <c r="H921" s="29"/>
      <c r="I921" s="30"/>
      <c r="J921" s="30"/>
      <c r="K921" s="30"/>
      <c r="L921" s="30"/>
      <c r="M921" s="30"/>
      <c r="N921" s="126"/>
      <c r="O921" s="311">
        <f t="shared" si="427"/>
        <v>137191</v>
      </c>
      <c r="P921" s="287">
        <f t="shared" si="434"/>
        <v>0</v>
      </c>
      <c r="Q921" s="308">
        <v>137191</v>
      </c>
    </row>
    <row r="922" spans="1:17" s="23" customFormat="1" ht="39" hidden="1" customHeight="1">
      <c r="A922" s="159" t="s">
        <v>774</v>
      </c>
      <c r="B922" s="21"/>
      <c r="C922" s="21" t="s">
        <v>768</v>
      </c>
      <c r="D922" s="21" t="s">
        <v>31</v>
      </c>
      <c r="E922" s="21"/>
      <c r="F922" s="21"/>
      <c r="G922" s="22">
        <f>G923</f>
        <v>0</v>
      </c>
      <c r="H922" s="22">
        <f t="shared" ref="H922:Q923" si="441">H923</f>
        <v>0</v>
      </c>
      <c r="I922" s="22">
        <f t="shared" si="441"/>
        <v>5373</v>
      </c>
      <c r="J922" s="22">
        <f t="shared" si="441"/>
        <v>0</v>
      </c>
      <c r="K922" s="22">
        <f t="shared" si="441"/>
        <v>654.9</v>
      </c>
      <c r="L922" s="22">
        <f t="shared" si="441"/>
        <v>0</v>
      </c>
      <c r="M922" s="22">
        <f t="shared" si="441"/>
        <v>0</v>
      </c>
      <c r="N922" s="309">
        <f t="shared" si="441"/>
        <v>0</v>
      </c>
      <c r="O922" s="310">
        <f t="shared" si="441"/>
        <v>6027.9</v>
      </c>
      <c r="P922" s="142">
        <f t="shared" si="441"/>
        <v>0</v>
      </c>
      <c r="Q922" s="142">
        <f t="shared" si="441"/>
        <v>6027.9</v>
      </c>
    </row>
    <row r="923" spans="1:17" ht="24" hidden="1" customHeight="1">
      <c r="A923" s="14" t="s">
        <v>713</v>
      </c>
      <c r="B923" s="15" t="s">
        <v>30</v>
      </c>
      <c r="C923" s="15" t="s">
        <v>768</v>
      </c>
      <c r="D923" s="15" t="s">
        <v>31</v>
      </c>
      <c r="E923" s="15" t="s">
        <v>775</v>
      </c>
      <c r="F923" s="15"/>
      <c r="G923" s="16">
        <f>G924</f>
        <v>0</v>
      </c>
      <c r="H923" s="16">
        <f t="shared" si="441"/>
        <v>0</v>
      </c>
      <c r="I923" s="16">
        <f t="shared" si="441"/>
        <v>5373</v>
      </c>
      <c r="J923" s="16">
        <f t="shared" si="441"/>
        <v>0</v>
      </c>
      <c r="K923" s="16">
        <f t="shared" si="441"/>
        <v>654.9</v>
      </c>
      <c r="L923" s="16">
        <f t="shared" si="441"/>
        <v>0</v>
      </c>
      <c r="M923" s="16">
        <f t="shared" si="441"/>
        <v>0</v>
      </c>
      <c r="N923" s="309">
        <f t="shared" si="441"/>
        <v>0</v>
      </c>
      <c r="O923" s="310">
        <f t="shared" si="441"/>
        <v>6027.9</v>
      </c>
      <c r="P923" s="278">
        <f t="shared" si="441"/>
        <v>0</v>
      </c>
      <c r="Q923" s="278">
        <f t="shared" si="441"/>
        <v>6027.9</v>
      </c>
    </row>
    <row r="924" spans="1:17" s="23" customFormat="1" ht="24" hidden="1" customHeight="1">
      <c r="A924" s="45" t="s">
        <v>776</v>
      </c>
      <c r="B924" s="27" t="s">
        <v>30</v>
      </c>
      <c r="C924" s="27" t="s">
        <v>768</v>
      </c>
      <c r="D924" s="27" t="s">
        <v>31</v>
      </c>
      <c r="E924" s="27" t="s">
        <v>775</v>
      </c>
      <c r="F924" s="27" t="s">
        <v>777</v>
      </c>
      <c r="G924" s="28"/>
      <c r="H924" s="29"/>
      <c r="I924" s="30">
        <v>5373</v>
      </c>
      <c r="J924" s="30"/>
      <c r="K924" s="30">
        <v>654.9</v>
      </c>
      <c r="L924" s="30"/>
      <c r="M924" s="30"/>
      <c r="N924" s="126"/>
      <c r="O924" s="311">
        <f t="shared" si="427"/>
        <v>6027.9</v>
      </c>
      <c r="P924" s="287">
        <f t="shared" si="434"/>
        <v>0</v>
      </c>
      <c r="Q924" s="308">
        <v>6027.9</v>
      </c>
    </row>
    <row r="925" spans="1:17" ht="24" hidden="1" customHeight="1">
      <c r="A925" s="160" t="s">
        <v>778</v>
      </c>
      <c r="B925" s="12"/>
      <c r="C925" s="12" t="s">
        <v>768</v>
      </c>
      <c r="D925" s="12" t="s">
        <v>127</v>
      </c>
      <c r="E925" s="12"/>
      <c r="F925" s="12"/>
      <c r="G925" s="10">
        <f>G930+G932+G926+G928</f>
        <v>0</v>
      </c>
      <c r="H925" s="10">
        <f>H930+H932+H926+H928</f>
        <v>390</v>
      </c>
      <c r="I925" s="10">
        <f>I930+I932+I926+I928</f>
        <v>14660.2</v>
      </c>
      <c r="J925" s="10">
        <f>J930+J932+J926+J928</f>
        <v>168.5</v>
      </c>
      <c r="K925" s="10">
        <f t="shared" ref="K925:Q925" si="442">K930+K932+K926+K928</f>
        <v>0</v>
      </c>
      <c r="L925" s="10">
        <f t="shared" si="442"/>
        <v>0</v>
      </c>
      <c r="M925" s="10">
        <f t="shared" si="442"/>
        <v>0</v>
      </c>
      <c r="N925" s="309">
        <f t="shared" si="442"/>
        <v>0</v>
      </c>
      <c r="O925" s="310">
        <f t="shared" si="442"/>
        <v>15218.7</v>
      </c>
      <c r="P925" s="277">
        <f t="shared" si="442"/>
        <v>2198.6000000000004</v>
      </c>
      <c r="Q925" s="277">
        <f t="shared" si="442"/>
        <v>17417.3</v>
      </c>
    </row>
    <row r="926" spans="1:17" ht="38.25" hidden="1">
      <c r="A926" s="14" t="s">
        <v>779</v>
      </c>
      <c r="B926" s="15" t="s">
        <v>30</v>
      </c>
      <c r="C926" s="15" t="s">
        <v>768</v>
      </c>
      <c r="D926" s="15" t="s">
        <v>127</v>
      </c>
      <c r="E926" s="15" t="s">
        <v>780</v>
      </c>
      <c r="F926" s="15"/>
      <c r="G926" s="16">
        <f>G927</f>
        <v>0</v>
      </c>
      <c r="H926" s="16">
        <f>H927</f>
        <v>0</v>
      </c>
      <c r="I926" s="16">
        <f>I927</f>
        <v>11000</v>
      </c>
      <c r="J926" s="16">
        <f>J927</f>
        <v>0</v>
      </c>
      <c r="K926" s="16">
        <f t="shared" ref="K926:Q926" si="443">K927</f>
        <v>0</v>
      </c>
      <c r="L926" s="16">
        <f t="shared" si="443"/>
        <v>0</v>
      </c>
      <c r="M926" s="16">
        <f t="shared" si="443"/>
        <v>0</v>
      </c>
      <c r="N926" s="309">
        <f t="shared" si="443"/>
        <v>0</v>
      </c>
      <c r="O926" s="310">
        <f t="shared" si="443"/>
        <v>11000</v>
      </c>
      <c r="P926" s="278">
        <f t="shared" si="443"/>
        <v>0</v>
      </c>
      <c r="Q926" s="278">
        <f t="shared" si="443"/>
        <v>11000</v>
      </c>
    </row>
    <row r="927" spans="1:17" ht="38.25" hidden="1">
      <c r="A927" s="45" t="s">
        <v>73</v>
      </c>
      <c r="B927" s="18" t="s">
        <v>30</v>
      </c>
      <c r="C927" s="18" t="s">
        <v>768</v>
      </c>
      <c r="D927" s="18" t="s">
        <v>127</v>
      </c>
      <c r="E927" s="18" t="s">
        <v>780</v>
      </c>
      <c r="F927" s="18" t="s">
        <v>74</v>
      </c>
      <c r="G927" s="19"/>
      <c r="H927" s="19"/>
      <c r="I927" s="19">
        <v>11000</v>
      </c>
      <c r="J927" s="298"/>
      <c r="K927" s="298"/>
      <c r="L927" s="298"/>
      <c r="M927" s="298"/>
      <c r="N927" s="311"/>
      <c r="O927" s="311">
        <f t="shared" si="427"/>
        <v>11000</v>
      </c>
      <c r="P927" s="287">
        <f t="shared" si="434"/>
        <v>0</v>
      </c>
      <c r="Q927" s="308">
        <v>11000</v>
      </c>
    </row>
    <row r="928" spans="1:17" ht="76.5" hidden="1">
      <c r="A928" s="14" t="s">
        <v>29</v>
      </c>
      <c r="B928" s="15" t="s">
        <v>30</v>
      </c>
      <c r="C928" s="15" t="s">
        <v>768</v>
      </c>
      <c r="D928" s="15" t="s">
        <v>127</v>
      </c>
      <c r="E928" s="15" t="s">
        <v>32</v>
      </c>
      <c r="F928" s="15"/>
      <c r="G928" s="16">
        <f>G929</f>
        <v>0</v>
      </c>
      <c r="H928" s="16">
        <f>H929</f>
        <v>0</v>
      </c>
      <c r="I928" s="16">
        <f>I929</f>
        <v>4050.2</v>
      </c>
      <c r="J928" s="16">
        <f>J929</f>
        <v>168.5</v>
      </c>
      <c r="K928" s="16">
        <f t="shared" ref="K928:Q928" si="444">K929</f>
        <v>0</v>
      </c>
      <c r="L928" s="16">
        <f t="shared" si="444"/>
        <v>0</v>
      </c>
      <c r="M928" s="16">
        <f t="shared" si="444"/>
        <v>0</v>
      </c>
      <c r="N928" s="309">
        <f t="shared" si="444"/>
        <v>0</v>
      </c>
      <c r="O928" s="310">
        <f t="shared" si="444"/>
        <v>4218.7</v>
      </c>
      <c r="P928" s="278">
        <f t="shared" si="444"/>
        <v>2198.6000000000004</v>
      </c>
      <c r="Q928" s="278">
        <f t="shared" si="444"/>
        <v>6417.3</v>
      </c>
    </row>
    <row r="929" spans="1:17" s="171" customFormat="1" ht="38.25" hidden="1">
      <c r="A929" s="45" t="s">
        <v>73</v>
      </c>
      <c r="B929" s="18" t="s">
        <v>30</v>
      </c>
      <c r="C929" s="18" t="s">
        <v>768</v>
      </c>
      <c r="D929" s="18" t="s">
        <v>127</v>
      </c>
      <c r="E929" s="18" t="s">
        <v>32</v>
      </c>
      <c r="F929" s="18" t="s">
        <v>74</v>
      </c>
      <c r="G929" s="19"/>
      <c r="H929" s="19"/>
      <c r="I929" s="19">
        <v>4050.2</v>
      </c>
      <c r="J929" s="298">
        <v>168.5</v>
      </c>
      <c r="K929" s="298"/>
      <c r="L929" s="298"/>
      <c r="M929" s="298"/>
      <c r="N929" s="311"/>
      <c r="O929" s="311">
        <f t="shared" si="427"/>
        <v>4218.7</v>
      </c>
      <c r="P929" s="287">
        <f t="shared" si="434"/>
        <v>2198.6000000000004</v>
      </c>
      <c r="Q929" s="308">
        <v>6417.3</v>
      </c>
    </row>
    <row r="930" spans="1:17" ht="51" hidden="1">
      <c r="A930" s="20" t="s">
        <v>781</v>
      </c>
      <c r="B930" s="21" t="s">
        <v>30</v>
      </c>
      <c r="C930" s="21" t="s">
        <v>768</v>
      </c>
      <c r="D930" s="21" t="s">
        <v>127</v>
      </c>
      <c r="E930" s="21" t="s">
        <v>113</v>
      </c>
      <c r="F930" s="21"/>
      <c r="G930" s="22">
        <f>G931</f>
        <v>0</v>
      </c>
      <c r="H930" s="22">
        <f>H931</f>
        <v>0</v>
      </c>
      <c r="I930" s="22">
        <f>I931</f>
        <v>0</v>
      </c>
      <c r="J930" s="22">
        <f>J931</f>
        <v>0</v>
      </c>
      <c r="K930" s="22">
        <f t="shared" ref="K930:Q930" si="445">K931</f>
        <v>0</v>
      </c>
      <c r="L930" s="22">
        <f t="shared" si="445"/>
        <v>0</v>
      </c>
      <c r="M930" s="22">
        <f t="shared" si="445"/>
        <v>0</v>
      </c>
      <c r="N930" s="309">
        <f t="shared" si="445"/>
        <v>0</v>
      </c>
      <c r="O930" s="310">
        <f t="shared" si="445"/>
        <v>0</v>
      </c>
      <c r="P930" s="142">
        <f t="shared" si="445"/>
        <v>0</v>
      </c>
      <c r="Q930" s="142">
        <f t="shared" si="445"/>
        <v>0</v>
      </c>
    </row>
    <row r="931" spans="1:17" hidden="1">
      <c r="A931" s="40" t="s">
        <v>782</v>
      </c>
      <c r="B931" s="27" t="s">
        <v>30</v>
      </c>
      <c r="C931" s="27" t="s">
        <v>768</v>
      </c>
      <c r="D931" s="27" t="s">
        <v>127</v>
      </c>
      <c r="E931" s="27" t="s">
        <v>113</v>
      </c>
      <c r="F931" s="27" t="s">
        <v>783</v>
      </c>
      <c r="G931" s="28"/>
      <c r="H931" s="29"/>
      <c r="I931" s="30"/>
      <c r="J931" s="30"/>
      <c r="K931" s="30"/>
      <c r="L931" s="30"/>
      <c r="M931" s="30"/>
      <c r="N931" s="126"/>
      <c r="O931" s="311">
        <f t="shared" si="427"/>
        <v>0</v>
      </c>
      <c r="P931" s="287">
        <f t="shared" si="434"/>
        <v>0</v>
      </c>
      <c r="Q931" s="308">
        <v>0</v>
      </c>
    </row>
    <row r="932" spans="1:17" ht="76.5" hidden="1">
      <c r="A932" s="65" t="s">
        <v>490</v>
      </c>
      <c r="B932" s="15" t="s">
        <v>30</v>
      </c>
      <c r="C932" s="15" t="s">
        <v>768</v>
      </c>
      <c r="D932" s="15" t="s">
        <v>127</v>
      </c>
      <c r="E932" s="15" t="s">
        <v>491</v>
      </c>
      <c r="F932" s="15"/>
      <c r="G932" s="16">
        <f>G933</f>
        <v>0</v>
      </c>
      <c r="H932" s="16">
        <f>H933</f>
        <v>390</v>
      </c>
      <c r="I932" s="16">
        <f>I933</f>
        <v>-390</v>
      </c>
      <c r="J932" s="16">
        <f>J933</f>
        <v>0</v>
      </c>
      <c r="K932" s="16">
        <f t="shared" ref="K932:Q932" si="446">K933</f>
        <v>0</v>
      </c>
      <c r="L932" s="16">
        <f t="shared" si="446"/>
        <v>0</v>
      </c>
      <c r="M932" s="16">
        <f t="shared" si="446"/>
        <v>0</v>
      </c>
      <c r="N932" s="309">
        <f t="shared" si="446"/>
        <v>0</v>
      </c>
      <c r="O932" s="310">
        <f t="shared" si="446"/>
        <v>0</v>
      </c>
      <c r="P932" s="278">
        <f t="shared" si="446"/>
        <v>0</v>
      </c>
      <c r="Q932" s="278">
        <f t="shared" si="446"/>
        <v>0</v>
      </c>
    </row>
    <row r="933" spans="1:17" hidden="1">
      <c r="A933" s="161" t="s">
        <v>33</v>
      </c>
      <c r="B933" s="27" t="s">
        <v>30</v>
      </c>
      <c r="C933" s="27" t="s">
        <v>768</v>
      </c>
      <c r="D933" s="27" t="s">
        <v>127</v>
      </c>
      <c r="E933" s="27" t="s">
        <v>491</v>
      </c>
      <c r="F933" s="18" t="s">
        <v>34</v>
      </c>
      <c r="G933" s="28"/>
      <c r="H933" s="29">
        <v>390</v>
      </c>
      <c r="I933" s="162">
        <v>-390</v>
      </c>
      <c r="J933" s="162"/>
      <c r="K933" s="162"/>
      <c r="L933" s="162"/>
      <c r="M933" s="162"/>
      <c r="N933" s="126"/>
      <c r="O933" s="311">
        <f t="shared" si="427"/>
        <v>0</v>
      </c>
      <c r="P933" s="287">
        <f t="shared" si="434"/>
        <v>0</v>
      </c>
      <c r="Q933" s="308">
        <v>0</v>
      </c>
    </row>
    <row r="934" spans="1:17" hidden="1">
      <c r="A934" s="360" t="s">
        <v>23</v>
      </c>
      <c r="B934" s="361"/>
      <c r="C934" s="361"/>
      <c r="D934" s="361"/>
      <c r="E934" s="361"/>
      <c r="F934" s="361"/>
      <c r="G934" s="362">
        <f>G917+G913+G898+G833+G771+G396+G371+G151+G124+G119+G20</f>
        <v>243265.16013999996</v>
      </c>
      <c r="H934" s="362">
        <f t="shared" ref="H934:Q934" si="447">H917+H913+H898+H833+H771+H396+H371+H151+H124+H119+H20</f>
        <v>7150.2136099999998</v>
      </c>
      <c r="I934" s="362">
        <f t="shared" si="447"/>
        <v>24300.486470000003</v>
      </c>
      <c r="J934" s="362">
        <f t="shared" si="447"/>
        <v>8910.8760000000002</v>
      </c>
      <c r="K934" s="362">
        <f t="shared" si="447"/>
        <v>5467</v>
      </c>
      <c r="L934" s="362">
        <f t="shared" si="447"/>
        <v>6712.2048400000003</v>
      </c>
      <c r="M934" s="362">
        <f t="shared" si="447"/>
        <v>2140.3000000000002</v>
      </c>
      <c r="N934" s="22">
        <f t="shared" si="447"/>
        <v>0</v>
      </c>
      <c r="O934" s="22">
        <f t="shared" si="447"/>
        <v>297946.24106000003</v>
      </c>
      <c r="P934" s="362">
        <f t="shared" si="447"/>
        <v>16603.603800000004</v>
      </c>
      <c r="Q934" s="362">
        <f t="shared" si="447"/>
        <v>307867.35295999999</v>
      </c>
    </row>
    <row r="935" spans="1:17" ht="13.5" thickBot="1">
      <c r="A935" s="768" t="s">
        <v>1113</v>
      </c>
      <c r="B935" s="769"/>
      <c r="C935" s="769"/>
      <c r="D935" s="769"/>
      <c r="E935" s="769"/>
      <c r="F935" s="769"/>
      <c r="G935" s="605">
        <f>G913+G833+G396+G371+G151+G20</f>
        <v>69633.514139999999</v>
      </c>
      <c r="H935" s="605">
        <f t="shared" ref="H935:Q935" si="448">H913+H833+H396+H371+H151+H20</f>
        <v>4575.2</v>
      </c>
      <c r="I935" s="605">
        <f t="shared" si="448"/>
        <v>3763.5644699999993</v>
      </c>
      <c r="J935" s="605">
        <f t="shared" si="448"/>
        <v>73.635000000000218</v>
      </c>
      <c r="K935" s="605">
        <f t="shared" si="448"/>
        <v>1842.1</v>
      </c>
      <c r="L935" s="605">
        <f t="shared" si="448"/>
        <v>5965.2048400000003</v>
      </c>
      <c r="M935" s="606">
        <f t="shared" si="448"/>
        <v>2140.3000000000002</v>
      </c>
      <c r="N935" s="163">
        <f t="shared" si="448"/>
        <v>0</v>
      </c>
      <c r="O935" s="163">
        <f t="shared" si="448"/>
        <v>87993.518450000003</v>
      </c>
      <c r="P935" s="607">
        <f t="shared" si="448"/>
        <v>-4442.5826899999975</v>
      </c>
      <c r="Q935" s="606">
        <f t="shared" si="448"/>
        <v>82971.645760000014</v>
      </c>
    </row>
    <row r="936" spans="1:17">
      <c r="A936" s="679"/>
      <c r="B936" s="680"/>
      <c r="C936" s="680"/>
      <c r="D936" s="680"/>
      <c r="E936" s="680"/>
      <c r="F936" s="681"/>
      <c r="G936" s="682"/>
      <c r="O936" s="13"/>
      <c r="P936" s="689"/>
      <c r="Q936" s="690"/>
    </row>
    <row r="937" spans="1:17" ht="14.25">
      <c r="A937" s="683" t="s">
        <v>784</v>
      </c>
      <c r="B937" s="684"/>
      <c r="C937" s="673"/>
      <c r="D937" s="673"/>
      <c r="E937" s="673"/>
      <c r="F937" s="673"/>
      <c r="G937" s="673"/>
      <c r="H937" s="673"/>
      <c r="I937" s="673"/>
      <c r="J937" s="673"/>
      <c r="K937" s="673"/>
      <c r="L937" s="673"/>
      <c r="M937" s="673"/>
      <c r="N937" s="170"/>
      <c r="O937" s="170"/>
      <c r="P937" s="691"/>
      <c r="Q937" s="692"/>
    </row>
    <row r="938" spans="1:17">
      <c r="A938" s="374"/>
      <c r="B938" s="374"/>
      <c r="C938" s="374"/>
      <c r="D938" s="374"/>
      <c r="E938" s="374"/>
      <c r="F938" s="374"/>
      <c r="G938" s="374"/>
      <c r="O938" s="13"/>
      <c r="P938" s="689"/>
      <c r="Q938" s="690"/>
    </row>
    <row r="939" spans="1:17">
      <c r="A939" s="374"/>
      <c r="B939" s="374"/>
      <c r="C939" s="374"/>
      <c r="D939" s="374"/>
      <c r="E939" s="374"/>
      <c r="F939" s="374"/>
      <c r="G939" s="374"/>
      <c r="P939" s="689"/>
      <c r="Q939" s="690"/>
    </row>
    <row r="940" spans="1:17">
      <c r="A940" s="374"/>
      <c r="B940" s="374"/>
      <c r="C940" s="374"/>
      <c r="D940" s="374"/>
      <c r="E940" s="374"/>
      <c r="F940" s="374"/>
      <c r="G940" s="685"/>
      <c r="H940" s="685"/>
      <c r="I940" s="685"/>
      <c r="J940" s="685"/>
      <c r="K940" s="685"/>
      <c r="L940" s="685"/>
      <c r="M940" s="685"/>
      <c r="N940" s="173">
        <f t="shared" ref="N940:O940" si="449">N899+N848++N772+N767+N765+N738+N681+N609+N595++N489+N442+N399+N390+N316+N288+N239+N236+N228+N208+N161+N144+N126+N75+N69+N60</f>
        <v>0</v>
      </c>
      <c r="O940" s="173">
        <f t="shared" si="449"/>
        <v>848917.00913000002</v>
      </c>
      <c r="P940" s="685"/>
      <c r="Q940" s="685"/>
    </row>
    <row r="941" spans="1:17">
      <c r="A941" s="374"/>
      <c r="B941" s="374"/>
      <c r="C941" s="374"/>
      <c r="D941" s="374"/>
      <c r="E941" s="374"/>
      <c r="F941" s="374"/>
      <c r="G941" s="375"/>
      <c r="H941" s="375"/>
      <c r="I941" s="375"/>
      <c r="J941" s="375"/>
      <c r="K941" s="375"/>
      <c r="L941" s="375"/>
      <c r="M941" s="375"/>
      <c r="N941" s="325">
        <f t="shared" ref="N941:O941" si="450">N914+N842+N840+N835+N592+N590+N387+N379+N377+N233+N115+N113+N110+N105+N103+N84+N52+N49+N46+N31+N25</f>
        <v>0</v>
      </c>
      <c r="O941" s="325">
        <f t="shared" si="450"/>
        <v>87993.518450000003</v>
      </c>
      <c r="P941" s="375"/>
      <c r="Q941" s="375"/>
    </row>
    <row r="942" spans="1:17">
      <c r="E942" s="113"/>
      <c r="F942" s="113"/>
      <c r="G942" s="376"/>
      <c r="H942" s="376"/>
      <c r="I942" s="376"/>
      <c r="J942" s="376"/>
      <c r="K942" s="376"/>
      <c r="L942" s="376"/>
      <c r="M942" s="376"/>
      <c r="N942" s="174">
        <f t="shared" ref="N942:O942" si="451">N932+N928+N926+N923+N920+N893+N888+N878+N876+N874+N872+N869+N867+N864+N862+N860+N857+N852+N846+N844+N837+N830+N828+N826+N824+N769+N736+N733+N731+N728+N725+N723+N587+N584+N581+N574+N571+N563+N556+N551+N546+N543++N438+N435+N432+N429+N384+N381+N375+N373+N369+N367+N365+N361+N286+N284+N281+N278+N276+N274+N272+N231+N202+N195+N192+N190+N188+N186+N184+N182+N180+N178+N176+N153+N141+N122+N120+N117+N108+N100+N95+N92+N87+N81+N79+N58+N56+N44+N29+N22</f>
        <v>0</v>
      </c>
      <c r="O942" s="174">
        <f t="shared" si="451"/>
        <v>1335024.76192</v>
      </c>
      <c r="P942" s="376"/>
      <c r="Q942" s="376"/>
    </row>
    <row r="943" spans="1:17">
      <c r="G943" s="686"/>
      <c r="H943" s="686"/>
      <c r="I943" s="686"/>
      <c r="J943" s="686"/>
      <c r="K943" s="686"/>
      <c r="L943" s="686"/>
      <c r="M943" s="686"/>
      <c r="N943" s="13">
        <f t="shared" ref="N943:O943" si="452">SUBTOTAL(9,N940:N942)</f>
        <v>0</v>
      </c>
      <c r="O943" s="13">
        <f t="shared" si="452"/>
        <v>2271935.2895</v>
      </c>
      <c r="P943" s="686"/>
      <c r="Q943" s="686"/>
    </row>
    <row r="944" spans="1:17">
      <c r="I944" s="686"/>
      <c r="J944" s="686"/>
      <c r="K944" s="686"/>
      <c r="L944" s="686"/>
      <c r="M944" s="686"/>
      <c r="N944" s="13">
        <f>N943-N934</f>
        <v>0</v>
      </c>
      <c r="Q944" s="686"/>
    </row>
    <row r="945" spans="7:17">
      <c r="G945" s="687"/>
      <c r="Q945" s="686"/>
    </row>
    <row r="946" spans="7:17">
      <c r="G946" s="688"/>
      <c r="N946" s="13">
        <f>N943+13.6+981.246+1788.3+4073.56+4847.4+2659.759</f>
        <v>14363.865</v>
      </c>
      <c r="Q946" s="686"/>
    </row>
    <row r="947" spans="7:17">
      <c r="H947" s="686"/>
      <c r="I947" s="686"/>
      <c r="J947" s="686"/>
      <c r="K947" s="686"/>
      <c r="L947" s="686"/>
      <c r="M947" s="686"/>
      <c r="N947" s="13">
        <f>[1]доходы!K196-'[1]расходная часть'!N945+N948</f>
        <v>0</v>
      </c>
      <c r="Q947" s="686"/>
    </row>
    <row r="948" spans="7:17">
      <c r="J948" s="686"/>
      <c r="K948" s="686"/>
      <c r="L948" s="686"/>
      <c r="N948" s="329"/>
      <c r="O948" s="94"/>
      <c r="Q948" s="686"/>
    </row>
    <row r="949" spans="7:17">
      <c r="K949" s="686"/>
      <c r="L949" s="686"/>
      <c r="M949" s="686"/>
      <c r="N949" s="329"/>
      <c r="O949" s="94"/>
      <c r="Q949" s="686"/>
    </row>
    <row r="950" spans="7:17">
      <c r="I950" s="686"/>
      <c r="J950" s="686"/>
      <c r="K950" s="686"/>
      <c r="L950" s="686"/>
      <c r="M950" s="686"/>
      <c r="N950" s="329"/>
      <c r="O950" s="94"/>
    </row>
    <row r="951" spans="7:17">
      <c r="J951" s="686"/>
      <c r="K951" s="686"/>
      <c r="L951" s="686"/>
      <c r="M951" s="686"/>
      <c r="N951" s="329"/>
      <c r="O951" s="94"/>
    </row>
    <row r="953" spans="7:17">
      <c r="I953" s="686"/>
      <c r="J953" s="686"/>
      <c r="K953" s="686"/>
      <c r="L953" s="686"/>
      <c r="M953" s="686"/>
      <c r="N953" s="13"/>
    </row>
  </sheetData>
  <autoFilter ref="A18:S934">
    <filterColumn colId="0">
      <colorFilter dxfId="0"/>
    </filterColumn>
    <filterColumn colId="4"/>
    <filterColumn colId="12"/>
    <filterColumn colId="13"/>
  </autoFilter>
  <mergeCells count="11">
    <mergeCell ref="E4:Q4"/>
    <mergeCell ref="E3:Q3"/>
    <mergeCell ref="E2:Q2"/>
    <mergeCell ref="E1:Q1"/>
    <mergeCell ref="A11:Q13"/>
    <mergeCell ref="E7:Q7"/>
    <mergeCell ref="E8:Q8"/>
    <mergeCell ref="E9:Q9"/>
    <mergeCell ref="E5:Q5"/>
    <mergeCell ref="E6:Q6"/>
    <mergeCell ref="E10:Q10"/>
  </mergeCells>
  <pageMargins left="0.74803149606299213" right="0.74803149606299213" top="0.51181102362204722" bottom="0.51181102362204722" header="0.51181102362204722" footer="0.51181102362204722"/>
  <pageSetup paperSize="9" fitToHeight="200" orientation="landscape" r:id="rId1"/>
  <headerFooter alignWithMargins="0"/>
  <rowBreaks count="1" manualBreakCount="1">
    <brk id="858" min="1" max="16" man="1"/>
  </rowBreaks>
  <colBreaks count="1" manualBreakCount="1">
    <brk id="15" max="9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доходы</vt:lpstr>
      <vt:lpstr>расходная часть</vt:lpstr>
      <vt:lpstr>програмные</vt:lpstr>
      <vt:lpstr>рес</vt:lpstr>
      <vt:lpstr>источники (2)</vt:lpstr>
      <vt:lpstr>непрограммные</vt:lpstr>
      <vt:lpstr>доходы!Область_печати</vt:lpstr>
      <vt:lpstr>'источники (2)'!Область_печати</vt:lpstr>
      <vt:lpstr>непрограммные!Область_печати</vt:lpstr>
      <vt:lpstr>програмные!Область_печати</vt:lpstr>
      <vt:lpstr>'расходная часть'!Область_печати</vt:lpstr>
      <vt:lpstr>рес!Область_печати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2013-12-24T23:41:18Z</cp:lastPrinted>
  <dcterms:created xsi:type="dcterms:W3CDTF">2013-10-25T04:04:22Z</dcterms:created>
  <dcterms:modified xsi:type="dcterms:W3CDTF">2013-12-26T23:29:06Z</dcterms:modified>
</cp:coreProperties>
</file>