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<sst xmlns="http://schemas.openxmlformats.org/spreadsheetml/2006/main" count="1298" uniqueCount="313">
  <si>
    <t xml:space="preserve">Проведение оздоровительных и других мероприятий для детей и молодежи </t>
  </si>
  <si>
    <t>010</t>
  </si>
  <si>
    <t>02</t>
  </si>
  <si>
    <t>05</t>
  </si>
  <si>
    <t>Субсидии бюджетам субъектов Российской Федерации и муниципальных образований (межбюджетные субсидии)</t>
  </si>
  <si>
    <t>Иные межбюджетные трансферты</t>
  </si>
  <si>
    <t xml:space="preserve">Председатель Алданского </t>
  </si>
  <si>
    <t>09</t>
  </si>
  <si>
    <t>Компенсация дополнительных расходов на приобритение и установку электронной цифровой подписи для глав муниципальных образований Республики Саха (Якутия)</t>
  </si>
  <si>
    <t xml:space="preserve"> Распределение бюджетных ассигнований</t>
  </si>
  <si>
    <t>Наименование</t>
  </si>
  <si>
    <t>Ведомство</t>
  </si>
  <si>
    <t>Рз</t>
  </si>
  <si>
    <t>ПР</t>
  </si>
  <si>
    <t>ЦСР</t>
  </si>
  <si>
    <t>ВР</t>
  </si>
  <si>
    <t>Сумма</t>
  </si>
  <si>
    <t>ВСЕГО РАСХОДОВ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</si>
  <si>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</si>
  <si>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</si>
  <si>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</si>
  <si>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</si>
  <si>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</si>
  <si>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 xml:space="preserve"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  </t>
  </si>
  <si>
    <t>002 00 00</t>
  </si>
  <si>
    <t>Глава муниципального образования</t>
  </si>
  <si>
    <t xml:space="preserve">002 03 00 </t>
  </si>
  <si>
    <t>Выполнение функций органами местного самоуправления</t>
  </si>
  <si>
    <t>002 03 00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</si>
  <si>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</si>
  <si>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</si>
  <si>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Центральный аппарат</t>
  </si>
  <si>
    <t>002 04 00</t>
  </si>
  <si>
    <t>Расходы на содержание органов государственной власти и органов местного самоуправления</t>
  </si>
  <si>
    <t>002 04 90</t>
  </si>
  <si>
    <t>500</t>
  </si>
  <si>
    <t>Судебная система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</si>
  <si>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</si>
  <si>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001 40 00</t>
  </si>
  <si>
    <t>Резервные фонды</t>
  </si>
  <si>
    <t>Резервные фонды местных администраций</t>
  </si>
  <si>
    <t>070 05 00</t>
  </si>
  <si>
    <t>Прочие расходы</t>
  </si>
  <si>
    <t>013</t>
  </si>
  <si>
    <t>Другие общегосударственные вопросы</t>
  </si>
  <si>
    <t>Обеспечение деятельности подведомственных учреждений</t>
  </si>
  <si>
    <t>14</t>
  </si>
  <si>
    <t>0029990</t>
  </si>
  <si>
    <t>Выполнение функций бюджетными учреждениями</t>
  </si>
  <si>
    <t>001</t>
  </si>
  <si>
    <t>Выполнение прочих обязательств государства</t>
  </si>
  <si>
    <t>092 03 90</t>
  </si>
  <si>
    <t>Расходы на выполнение отдельных государственных полномочий по комплектованию, хранению, учету и использованию документов Архивного фонда РС(Я)</t>
  </si>
  <si>
    <t>521 02 29</t>
  </si>
  <si>
    <t>Расходы на выполнение отдельных государственных полномочий по реализации Федерального закона от 25.10.02г. № 125-ФЗ "О жилищных субсидиях гражданам, выезжающим из районов Крайнего Севера и приравненных к ним местностей"</t>
  </si>
  <si>
    <t>521 02 34</t>
  </si>
  <si>
    <t>Защита населения и территории от чрезвычайных ситуаций природного и техногенного характера, гражданская оборона</t>
  </si>
  <si>
    <t>03</t>
  </si>
  <si>
    <t>Органы внутренних дел</t>
  </si>
  <si>
    <t>Целевые программы муниципальных образований</t>
  </si>
  <si>
    <t>7950000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</si>
  <si>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</si>
  <si>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</si>
  <si>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Национальная  экономика</t>
  </si>
  <si>
    <t>Общеэкономические вопросы</t>
  </si>
  <si>
    <t>Расходы на выполнение отдельных государственных полномочий по государственному регулированию цен (тарифов)</t>
  </si>
  <si>
    <t>521 02 28</t>
  </si>
  <si>
    <t>Расходы на выполнение отдельных государственных полномочий по лицензированию розничной продажи алкогольной продукции</t>
  </si>
  <si>
    <t>521 02 31</t>
  </si>
  <si>
    <t>Топливно – энергетический комплекс</t>
  </si>
  <si>
    <t>Мероприятия в топливно-энергетической области</t>
  </si>
  <si>
    <t>2480100</t>
  </si>
  <si>
    <t>Субсидии юридическим лицам</t>
  </si>
  <si>
    <t>006</t>
  </si>
  <si>
    <t>Сельское хозяйство и рыболовство</t>
  </si>
  <si>
    <t>Мероприятия в области сельскохозяйственного производства</t>
  </si>
  <si>
    <t>342</t>
  </si>
  <si>
    <t xml:space="preserve">Транспорт                                                            </t>
  </si>
  <si>
    <t>08</t>
  </si>
  <si>
    <t>Отдельные мероприятия в области автомобильного транспорта</t>
  </si>
  <si>
    <t>303 02 00</t>
  </si>
  <si>
    <t>Дорожное хозяйство</t>
  </si>
  <si>
    <t>Содержание автомобильных  дорог общего пользования</t>
  </si>
  <si>
    <t>Другие вопросы в области национальной экономики</t>
  </si>
  <si>
    <t>12</t>
  </si>
  <si>
    <t>Мероприятия по землеустройству и землепользованию</t>
  </si>
  <si>
    <t>340 03 00</t>
  </si>
  <si>
    <t>Охрана окружающей среды</t>
  </si>
  <si>
    <t>06</t>
  </si>
  <si>
    <t>Другие вопросы в области охраны окружающей среды</t>
  </si>
  <si>
    <t>Природоохранные мероприятия</t>
  </si>
  <si>
    <t>443</t>
  </si>
  <si>
    <t>Образование</t>
  </si>
  <si>
    <t>07</t>
  </si>
  <si>
    <t>Дошкольное образование</t>
  </si>
  <si>
    <t>Детские дошкольные учреждения</t>
  </si>
  <si>
    <t>420 00 00</t>
  </si>
  <si>
    <t>420 99 00</t>
  </si>
  <si>
    <t>Общее образование</t>
  </si>
  <si>
    <t>Общее образование дотация</t>
  </si>
  <si>
    <t>400 00 00</t>
  </si>
  <si>
    <t>Школы-детские сады, школы начальные, неполные средние и средние</t>
  </si>
  <si>
    <t>421 00 00</t>
  </si>
  <si>
    <t>421 99 00</t>
  </si>
  <si>
    <t>Учреждения по внешкольной работе с детьми</t>
  </si>
  <si>
    <t>423 00 00</t>
  </si>
  <si>
    <t>423 99 00</t>
  </si>
  <si>
    <t>Расходы на реализацию государственного стандарта общего образования</t>
  </si>
  <si>
    <t>521 02 10</t>
  </si>
  <si>
    <t>Расходы на реализацию государственного стандарта общего образования школ - детских садов, школ начальных, неполных средних и средних</t>
  </si>
  <si>
    <t>521 02 11</t>
  </si>
  <si>
    <t>Расходы на реализацию государственного стандарта общего образования школ-интернатов</t>
  </si>
  <si>
    <t>521 02 12</t>
  </si>
  <si>
    <t>Расходы на реализацию государственного стандарта общего образования специальных (коррекционных) учреждений</t>
  </si>
  <si>
    <t>521 02 13</t>
  </si>
  <si>
    <t xml:space="preserve">Расходы на финансирование образовательных учреждений для детей-сирот и детей, оставшихся без попечения родителей </t>
  </si>
  <si>
    <t>521 02 26</t>
  </si>
  <si>
    <t>Расходы на ежемесячное денежное вознаграждение за классное руководство за счет средств государственного бюджета РС (Я)</t>
  </si>
  <si>
    <t>Финансирование работ по капитальному ремонту учреждений бюджетной сферы</t>
  </si>
  <si>
    <t>521 01 54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</si>
  <si>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</si>
  <si>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</si>
  <si>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</si>
  <si>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</si>
  <si>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</si>
  <si>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Мероприятия по проведению оздоровительной кампании детей</t>
  </si>
  <si>
    <t>432 99 00</t>
  </si>
  <si>
    <t xml:space="preserve">Оздоровление детей </t>
  </si>
  <si>
    <t>795 00 00</t>
  </si>
  <si>
    <t>Проведение оздоровительных и других мероприятий для детей и молодежи</t>
  </si>
  <si>
    <t>447</t>
  </si>
  <si>
    <t>Другие вопросы в области образования</t>
  </si>
  <si>
    <t xml:space="preserve">Учреждения, обеспечивающие предоставление услуг в сфере образования </t>
  </si>
  <si>
    <t>435 00 00</t>
  </si>
  <si>
    <t>435 99 00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</si>
  <si>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</si>
  <si>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</si>
  <si>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</si>
  <si>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Культура, кинематография и средства массовой информации</t>
  </si>
  <si>
    <t>Дворцы и дома культуры, другие учреждения культуры и средств массовой информации</t>
  </si>
  <si>
    <t>440 00 00</t>
  </si>
  <si>
    <t>440 99 00</t>
  </si>
  <si>
    <t>Музеи и постоянные выставки</t>
  </si>
  <si>
    <t>441 00 00</t>
  </si>
  <si>
    <t>441 99 00</t>
  </si>
  <si>
    <t>Библиотеки</t>
  </si>
  <si>
    <t>442 00 00</t>
  </si>
  <si>
    <t>442 99 00</t>
  </si>
  <si>
    <t>Мероприятия в сфере культуры, кинематографии и средств массовой информации</t>
  </si>
  <si>
    <t>450 00 00</t>
  </si>
  <si>
    <t>Комплектование книжных фондов библиотек муниципальных образований</t>
  </si>
  <si>
    <t>450 06 00</t>
  </si>
  <si>
    <t>Другие вопросы в области культуры, кинематографии и средств массовой информации</t>
  </si>
  <si>
    <t>Здравоохранение, физическая культура и спорт</t>
  </si>
  <si>
    <t>Стационарная медицинская помощь</t>
  </si>
  <si>
    <t>Больницы, клиники, госпитали, медико-санитарные части</t>
  </si>
  <si>
    <t>470 00 00</t>
  </si>
  <si>
    <t>470 99 00</t>
  </si>
  <si>
    <t>Поликлиники, амбулатории, диагностические центры</t>
  </si>
  <si>
    <t>4719900</t>
  </si>
  <si>
    <t xml:space="preserve">Бесплатное обеспечение лекарственными средствами и изделиями медицинского назначения отдельных категорий населения </t>
  </si>
  <si>
    <t>521 02 21</t>
  </si>
  <si>
    <t xml:space="preserve">Бесплатное питание детей в возрасте до 3 лет </t>
  </si>
  <si>
    <t>521 02 22</t>
  </si>
  <si>
    <t>Амбулаторная помощь</t>
  </si>
  <si>
    <t>Фельдшерско-акушерские пункты</t>
  </si>
  <si>
    <t>478 00 00</t>
  </si>
  <si>
    <t>478 99 00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</si>
  <si>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</si>
  <si>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520 18 00</t>
  </si>
  <si>
    <t>Физическая культура и спорт</t>
  </si>
  <si>
    <t xml:space="preserve">Мероприятия в области здравоохранения, спорта и физической культуры, туризма </t>
  </si>
  <si>
    <t>512 97 00</t>
  </si>
  <si>
    <t>Другие вопросы в области здравоохранения, физической культуры и спорта</t>
  </si>
  <si>
    <t>Оплата проезда граждан Республики Саха (Якутия) к месту лечения в республиканские специализированные медицинские учреждения и обратно</t>
  </si>
  <si>
    <t>521 02 24</t>
  </si>
  <si>
    <t>Социальная политика</t>
  </si>
  <si>
    <t>Пенсионное обеспечение</t>
  </si>
  <si>
    <t>Ежемесячные доплаты к трудовой пенсии лицам, замещавшим муниципальные должности и муниципальные должности муниципальной службы</t>
  </si>
  <si>
    <t>491 01 02</t>
  </si>
  <si>
    <t>Социальные выплаты</t>
  </si>
  <si>
    <t>005</t>
  </si>
  <si>
    <t>Охрана семьи и детства</t>
  </si>
  <si>
    <t>Социальная помощь</t>
  </si>
  <si>
    <t>505 00 00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</si>
  <si>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</si>
  <si>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</si>
  <si>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Иные безвозмездные и безвозвратные перечисления</t>
  </si>
  <si>
    <t>520 00 00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</si>
  <si>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</si>
  <si>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</si>
  <si>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Выплаты семьям опекунов на содержание подопечных детей</t>
  </si>
  <si>
    <t>521 00 00</t>
  </si>
  <si>
    <t>Расходы на обеспечение проезда детей-сирот и детей, оставшихся без попечения родителей, обучающихся в муниципальных образовательных учреждениях</t>
  </si>
  <si>
    <t>521 02 27</t>
  </si>
  <si>
    <t>Расходы на санаторно-курортное лечение детей-сирот и детей, оставшихся без попечения родителей</t>
  </si>
  <si>
    <t>521 02 35</t>
  </si>
  <si>
    <t>Другие вопросы в области социальной политики</t>
  </si>
  <si>
    <t>Расходы на выполнение отдельных государственных полномочий в области охраны труда</t>
  </si>
  <si>
    <t>521 02 32</t>
  </si>
  <si>
    <t>Расходы на выполнение отдельных государственных полномочий по исполнению функций комиссий по делам несовершеннолетних</t>
  </si>
  <si>
    <t>521 02 33</t>
  </si>
  <si>
    <t>Межбюджетные трансферты</t>
  </si>
  <si>
    <t>Дотации бюджетам субъектов Российской Федерации и муниципальных образований</t>
  </si>
  <si>
    <t xml:space="preserve">Выравнивание бюджетной обеспеченности поселений из районного фонда финансовой поддержки </t>
  </si>
  <si>
    <t>516 01 30</t>
  </si>
  <si>
    <t>Фонд финансовой поддержки</t>
  </si>
  <si>
    <t>008</t>
  </si>
  <si>
    <t>Финансирование работ по капитальному ремонту жилищного фонда</t>
  </si>
  <si>
    <t>521 01 51</t>
  </si>
  <si>
    <t>Фонд софинансирования</t>
  </si>
  <si>
    <t>Финансирование убытков предприятиям ЖКХ, в связи с установлением государственных регулируемых цен при оказании ЖКУ населению</t>
  </si>
  <si>
    <t>521 01 53</t>
  </si>
  <si>
    <t>Субвенции бюджетам субъектов Российской Федерации и муниципальных образований</t>
  </si>
  <si>
    <t>Руководство и управление в сфере установленных функций</t>
  </si>
  <si>
    <t>001 00 00</t>
  </si>
  <si>
    <t>Осуществление первичного воинского учета на территориях, где отсутствуют военные комиссариаты</t>
  </si>
  <si>
    <t>001 36 00</t>
  </si>
  <si>
    <t>Фонд компенсаций</t>
  </si>
  <si>
    <t>009</t>
  </si>
  <si>
    <t xml:space="preserve">Государственная регистрация актов гражданского состояния </t>
  </si>
  <si>
    <t>001 38 00</t>
  </si>
  <si>
    <t>Оплата жилищно-коммунальных услуг отдельным категориям граждан</t>
  </si>
  <si>
    <t>505 46 00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</si>
  <si>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</si>
  <si>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520 15 00</t>
  </si>
  <si>
    <t>017</t>
  </si>
  <si>
    <t>Иные межбюджетные трансферты  бюджетам бюджетной системы</t>
  </si>
  <si>
    <t>521 03 00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</si>
  <si>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</si>
  <si>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521 06 00</t>
  </si>
  <si>
    <t>11</t>
  </si>
  <si>
    <t>5170200</t>
  </si>
  <si>
    <t>007</t>
  </si>
  <si>
    <t>Дотация на поддержку мер по обеспечению сбалансированности местных бюджетов</t>
  </si>
  <si>
    <t>0020490</t>
  </si>
  <si>
    <t>5221800</t>
  </si>
  <si>
    <t>520 13 20</t>
  </si>
  <si>
    <t>0920319</t>
  </si>
  <si>
    <t xml:space="preserve">Прочие дотации </t>
  </si>
  <si>
    <t>Социальное обеспечение населения</t>
  </si>
  <si>
    <t xml:space="preserve">Иные виды социальной помощи </t>
  </si>
  <si>
    <t>Субсидии бюджетам муниципальных образований на обеспечение пожарно безопасности в муниципальных учреждениях культуры РС (Я) на 2009 год</t>
  </si>
  <si>
    <t xml:space="preserve">Субсидии бюджетам муниципальных образований, выделяемых на текущий ремонт муниципальных образовательных учреждений за счет средств, выделенных из федерального бюджета на реализацию комплексного проекта модернизации образования  </t>
  </si>
  <si>
    <t>522 13 00</t>
  </si>
  <si>
    <t>521 01 57</t>
  </si>
  <si>
    <t>521 01 60</t>
  </si>
  <si>
    <t>520 12 00</t>
  </si>
  <si>
    <t>522 17 02</t>
  </si>
  <si>
    <t>340 07 02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</si>
  <si>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</si>
  <si>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</si>
  <si>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0022500</t>
  </si>
  <si>
    <t>315 01 02</t>
  </si>
  <si>
    <t>520 09 00</t>
  </si>
  <si>
    <t>Мероприятия по безопасности образовательных учреждений</t>
  </si>
  <si>
    <t>Проведение мероприятий по патриотическому воспитанию молодежи</t>
  </si>
  <si>
    <t>Подпрограмма "Организация летнего отдыха, оздоровления и занятости детей"</t>
  </si>
  <si>
    <t>Скорая медицинская помощь</t>
  </si>
  <si>
    <t>Субсидии на закупку автотранспортных средств и коммунальной техники</t>
  </si>
  <si>
    <t>С.П.Жаворонков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</si>
  <si>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</si>
  <si>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510 03 00</t>
  </si>
  <si>
    <t>Расходы на содержание органов по опеке и попечительству</t>
  </si>
  <si>
    <t>Субсидии бюджетам муниципальных образований по государственной программе поддержки местного самоуправления на 2009-2011 годы на разработку документов территориального планирования муниципальных районов и генеральных планов населенных пунктов РС (Я) на 200</t>
  </si>
  <si>
    <t>Субсидии бюджетам муниципальных образований по государственной программе поддержки месного самоуправления на 2009-2011 годы на целевую подготовку специалистов по составлению, исполнению бюджетов поселений и ведению бюджетного учета расходов местных бюджет</t>
  </si>
  <si>
    <t>3400702</t>
  </si>
  <si>
    <t>5222600</t>
  </si>
  <si>
    <t>Программа дополнительных мер по снижению напряженности на рынке труда в Республике Саха (Якутия) на 2009 год</t>
  </si>
  <si>
    <t xml:space="preserve">муниципального образования "Алданский район"на 2010 год </t>
  </si>
  <si>
    <t>5210214</t>
  </si>
  <si>
    <t>5210239</t>
  </si>
  <si>
    <t>5210000</t>
  </si>
  <si>
    <t>Расходы на выполнение отдельных государственных полномочий в области оказания противотуберкулезной помощи населению</t>
  </si>
  <si>
    <t>Субвенции на обеспечение деятельности специальных (коррекционных) образовательных учреждений для детей с ограниченными возможностями здоровья и образовательных учреждений санаторного типа для детей, нуждающихся в длительном лечении</t>
  </si>
  <si>
    <t xml:space="preserve">Межбюджетные трансферты
</t>
  </si>
  <si>
    <t>Предоставление гражданам субсидий на оплату жилого помещения  и коммунальных услуг</t>
  </si>
  <si>
    <t>Другие вопросы в области жилищно-коммунального хозяйства</t>
  </si>
  <si>
    <t>0029900</t>
  </si>
  <si>
    <t>Жилищно-коммунальное хозяйство</t>
  </si>
  <si>
    <t>по разделам, подразделам, целевым статьям и видам   функциональной  и ведомственной структуре расходов бюджетов Российской Федерации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</si>
  <si>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</si>
  <si>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проведения выборов и референдумов</t>
  </si>
  <si>
    <t>0929900</t>
  </si>
  <si>
    <t>"О бюджете муниципального образования</t>
  </si>
  <si>
    <t>"Алданский район" на 2010 год"</t>
  </si>
  <si>
    <t xml:space="preserve">к решению Алданского районного Совета </t>
  </si>
  <si>
    <t xml:space="preserve">                           районного Совета</t>
  </si>
  <si>
    <t>Проект решения за счет дополнительных доходов</t>
  </si>
  <si>
    <t>"О внесении изменений в решение Алданского районного Совета РС (Я)</t>
  </si>
  <si>
    <t xml:space="preserve">Источники внутреннего финансирования дефицита бюджета муниципального </t>
  </si>
  <si>
    <t>Источники внутреннего финансирования дефицита бюджета</t>
  </si>
  <si>
    <t>итого</t>
  </si>
  <si>
    <t>районного Совета:</t>
  </si>
  <si>
    <t>Жаворонков С.П.</t>
  </si>
  <si>
    <t>образования"Алданский район" на 2010 год</t>
  </si>
  <si>
    <t xml:space="preserve">Приложение 2   </t>
  </si>
  <si>
    <t xml:space="preserve">Приложение 1   </t>
  </si>
  <si>
    <t>Приложение 8</t>
  </si>
  <si>
    <t>Код классификации источников финансирования дефицитов бюджетов</t>
  </si>
  <si>
    <t>01 05 02 00 00 0000 500</t>
  </si>
  <si>
    <t xml:space="preserve">Увеличение прочих остатков средств бюджета </t>
  </si>
  <si>
    <t>01 05 02 00 00 0000 600</t>
  </si>
  <si>
    <t>Уменьшение прочих остатков средств бюджета</t>
  </si>
  <si>
    <t>4320200</t>
  </si>
  <si>
    <t>Оздоровление детей</t>
  </si>
  <si>
    <t>тыс. рублях</t>
  </si>
  <si>
    <t>(в тыс.рублей)</t>
  </si>
  <si>
    <t xml:space="preserve">"О бюджете муниципального образования </t>
  </si>
  <si>
    <t xml:space="preserve">"О внесении изменений в решение Алданского районного Совета </t>
  </si>
  <si>
    <t>Приложение  5</t>
  </si>
  <si>
    <t xml:space="preserve">к решению Алданского районного Совета № 13-1 от 27.01.2010 </t>
  </si>
  <si>
    <t>к решению Алданского районного Совета № 13-1 от 27.01.2010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</si>
</sst>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19"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8"/>
      <color indexed="60"/>
      <name val="Arial"/>
      <family val="2"/>
    </font>
    <font>
      <b/>
      <sz val="10"/>
      <name val="Showcard Gothic"/>
      <family val="5"/>
    </font>
    <font>
      <sz val="10"/>
      <color indexed="8"/>
      <name val="Times New Roman"/>
      <family val="1"/>
    </font>
    <font>
      <sz val="8"/>
      <color indexed="12"/>
      <name val="Arial"/>
      <family val="2"/>
    </font>
    <font>
      <u val="single"/>
      <sz val="10"/>
      <name val="Times New Roman"/>
      <family val="1"/>
    </font>
    <font>
      <sz val="10"/>
      <color indexed="12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4" fillId="0" borderId="0" xfId="18" applyFont="1" applyFill="1">
      <alignment/>
      <protection/>
    </xf>
    <xf numFmtId="0" fontId="4" fillId="0" borderId="0" xfId="18" applyFont="1">
      <alignment/>
      <protection/>
    </xf>
    <xf numFmtId="0" fontId="5" fillId="0" borderId="0" xfId="18" applyNumberFormat="1" applyFont="1" applyFill="1" applyAlignment="1" quotePrefix="1">
      <alignment vertical="center" wrapText="1"/>
      <protection/>
    </xf>
    <xf numFmtId="49" fontId="5" fillId="0" borderId="0" xfId="18" applyNumberFormat="1" applyFont="1" applyFill="1" applyAlignment="1" quotePrefix="1">
      <alignment wrapText="1"/>
      <protection/>
    </xf>
    <xf numFmtId="0" fontId="5" fillId="0" borderId="0" xfId="18" applyFont="1" applyFill="1" applyAlignment="1">
      <alignment wrapText="1"/>
      <protection/>
    </xf>
    <xf numFmtId="3" fontId="4" fillId="0" borderId="0" xfId="18" applyNumberFormat="1" applyFont="1" applyFill="1" applyAlignment="1" applyProtection="1">
      <alignment horizontal="right" shrinkToFit="1"/>
      <protection/>
    </xf>
    <xf numFmtId="0" fontId="5" fillId="0" borderId="1" xfId="18" applyNumberFormat="1" applyFont="1" applyFill="1" applyBorder="1" applyAlignment="1">
      <alignment horizontal="center" vertical="center" wrapText="1"/>
      <protection/>
    </xf>
    <xf numFmtId="0" fontId="5" fillId="0" borderId="1" xfId="18" applyFont="1" applyFill="1" applyBorder="1" applyAlignment="1">
      <alignment horizontal="center" wrapText="1"/>
      <protection/>
    </xf>
    <xf numFmtId="0" fontId="5" fillId="0" borderId="1" xfId="18" applyNumberFormat="1" applyFont="1" applyFill="1" applyBorder="1" applyAlignment="1">
      <alignment horizontal="center" vertical="center"/>
      <protection/>
    </xf>
    <xf numFmtId="3" fontId="5" fillId="0" borderId="1" xfId="18" applyNumberFormat="1" applyFont="1" applyFill="1" applyBorder="1" applyAlignment="1">
      <alignment horizontal="center" vertical="center"/>
      <protection/>
    </xf>
    <xf numFmtId="0" fontId="5" fillId="0" borderId="1" xfId="18" applyFont="1" applyFill="1" applyBorder="1">
      <alignment/>
      <protection/>
    </xf>
    <xf numFmtId="164" fontId="6" fillId="0" borderId="1" xfId="18" applyNumberFormat="1" applyFont="1" applyFill="1" applyBorder="1" applyAlignment="1">
      <alignment horizontal="right"/>
      <protection/>
    </xf>
    <xf numFmtId="0" fontId="5" fillId="0" borderId="1" xfId="18" applyFont="1" applyFill="1" applyBorder="1" applyAlignment="1">
      <alignment vertical="top" wrapText="1"/>
      <protection/>
    </xf>
    <xf numFmtId="49" fontId="5" fillId="0" borderId="1" xfId="18" applyNumberFormat="1" applyFont="1" applyFill="1" applyBorder="1" applyAlignment="1">
      <alignment horizontal="center" wrapText="1"/>
      <protection/>
    </xf>
    <xf numFmtId="0" fontId="4" fillId="0" borderId="1" xfId="18" applyFont="1" applyFill="1" applyBorder="1" applyAlignment="1">
      <alignment vertical="top" wrapText="1"/>
      <protection/>
    </xf>
    <xf numFmtId="49" fontId="4" fillId="0" borderId="1" xfId="18" applyNumberFormat="1" applyFont="1" applyFill="1" applyBorder="1" applyAlignment="1">
      <alignment horizontal="center" wrapText="1"/>
      <protection/>
    </xf>
    <xf numFmtId="164" fontId="7" fillId="0" borderId="1" xfId="18" applyNumberFormat="1" applyFont="1" applyFill="1" applyBorder="1" applyAlignment="1">
      <alignment horizontal="right"/>
      <protection/>
    </xf>
    <xf numFmtId="164" fontId="8" fillId="0" borderId="1" xfId="18" applyNumberFormat="1" applyFont="1" applyFill="1" applyBorder="1" applyAlignment="1">
      <alignment horizontal="right"/>
      <protection/>
    </xf>
    <xf numFmtId="0" fontId="5" fillId="0" borderId="1" xfId="0" applyFont="1" applyBorder="1" applyAlignment="1">
      <alignment wrapText="1"/>
    </xf>
    <xf numFmtId="0" fontId="9" fillId="0" borderId="1" xfId="19" applyFont="1" applyBorder="1" applyAlignment="1">
      <alignment wrapText="1"/>
      <protection/>
    </xf>
    <xf numFmtId="0" fontId="4" fillId="0" borderId="1" xfId="19" applyFont="1" applyFill="1" applyBorder="1" applyAlignment="1">
      <alignment wrapText="1"/>
      <protection/>
    </xf>
    <xf numFmtId="49" fontId="4" fillId="2" borderId="1" xfId="18" applyNumberFormat="1" applyFont="1" applyFill="1" applyBorder="1" applyAlignment="1">
      <alignment horizontal="center" wrapText="1"/>
      <protection/>
    </xf>
    <xf numFmtId="49" fontId="5" fillId="2" borderId="1" xfId="18" applyNumberFormat="1" applyFont="1" applyFill="1" applyBorder="1" applyAlignment="1">
      <alignment horizontal="center" wrapText="1"/>
      <protection/>
    </xf>
    <xf numFmtId="4" fontId="6" fillId="0" borderId="1" xfId="19" applyNumberFormat="1" applyFont="1" applyBorder="1">
      <alignment/>
      <protection/>
    </xf>
    <xf numFmtId="0" fontId="5" fillId="0" borderId="1" xfId="0" applyFont="1" applyBorder="1" applyAlignment="1">
      <alignment/>
    </xf>
    <xf numFmtId="49" fontId="4" fillId="3" borderId="1" xfId="0" applyNumberFormat="1" applyFont="1" applyFill="1" applyBorder="1" applyAlignment="1">
      <alignment vertical="top" wrapText="1"/>
    </xf>
    <xf numFmtId="0" fontId="5" fillId="2" borderId="1" xfId="18" applyFont="1" applyFill="1" applyBorder="1" applyAlignment="1">
      <alignment vertical="top" wrapText="1"/>
      <protection/>
    </xf>
    <xf numFmtId="164" fontId="6" fillId="0" borderId="1" xfId="18" applyNumberFormat="1" applyFont="1" applyFill="1" applyBorder="1">
      <alignment/>
      <protection/>
    </xf>
    <xf numFmtId="0" fontId="4" fillId="0" borderId="1" xfId="19" applyFont="1" applyBorder="1" applyAlignment="1">
      <alignment wrapText="1"/>
      <protection/>
    </xf>
    <xf numFmtId="164" fontId="7" fillId="0" borderId="1" xfId="18" applyNumberFormat="1" applyFont="1" applyFill="1" applyBorder="1">
      <alignment/>
      <protection/>
    </xf>
    <xf numFmtId="0" fontId="10" fillId="0" borderId="1" xfId="18" applyFont="1" applyFill="1" applyBorder="1" applyAlignment="1">
      <alignment horizontal="left" wrapText="1"/>
      <protection/>
    </xf>
    <xf numFmtId="164" fontId="11" fillId="0" borderId="1" xfId="18" applyNumberFormat="1" applyFont="1" applyFill="1" applyBorder="1" applyAlignment="1">
      <alignment horizontal="right"/>
      <protection/>
    </xf>
    <xf numFmtId="0" fontId="5" fillId="0" borderId="1" xfId="19" applyFont="1" applyBorder="1" applyAlignment="1">
      <alignment wrapText="1"/>
      <protection/>
    </xf>
    <xf numFmtId="49" fontId="4" fillId="3" borderId="1" xfId="19" applyNumberFormat="1" applyFont="1" applyFill="1" applyBorder="1" applyAlignment="1">
      <alignment vertical="top" wrapText="1"/>
      <protection/>
    </xf>
    <xf numFmtId="0" fontId="4" fillId="2" borderId="1" xfId="18" applyFont="1" applyFill="1" applyBorder="1" applyAlignment="1">
      <alignment vertical="top" wrapText="1"/>
      <protection/>
    </xf>
    <xf numFmtId="0" fontId="4" fillId="0" borderId="1" xfId="0" applyFont="1" applyBorder="1" applyAlignment="1">
      <alignment wrapText="1"/>
    </xf>
    <xf numFmtId="0" fontId="12" fillId="0" borderId="1" xfId="18" applyFont="1" applyFill="1" applyBorder="1" applyAlignment="1">
      <alignment vertical="top" wrapText="1"/>
      <protection/>
    </xf>
    <xf numFmtId="0" fontId="10" fillId="2" borderId="1" xfId="18" applyFont="1" applyFill="1" applyBorder="1" applyAlignment="1">
      <alignment horizontal="left" wrapText="1"/>
      <protection/>
    </xf>
    <xf numFmtId="49" fontId="5" fillId="3" borderId="1" xfId="0" applyNumberFormat="1" applyFont="1" applyFill="1" applyBorder="1" applyAlignment="1">
      <alignment vertical="top" wrapText="1"/>
    </xf>
    <xf numFmtId="49" fontId="13" fillId="0" borderId="1" xfId="18" applyNumberFormat="1" applyFont="1" applyFill="1" applyBorder="1" applyAlignment="1">
      <alignment horizontal="center" wrapText="1"/>
      <protection/>
    </xf>
    <xf numFmtId="4" fontId="7" fillId="0" borderId="1" xfId="19" applyNumberFormat="1" applyFont="1" applyBorder="1">
      <alignment/>
      <protection/>
    </xf>
    <xf numFmtId="0" fontId="4" fillId="0" borderId="1" xfId="20" applyFont="1" applyBorder="1" applyAlignment="1">
      <alignment wrapText="1"/>
      <protection/>
    </xf>
    <xf numFmtId="0" fontId="4" fillId="4" borderId="1" xfId="18" applyFont="1" applyFill="1" applyBorder="1" applyAlignment="1">
      <alignment vertical="top" wrapText="1"/>
      <protection/>
    </xf>
    <xf numFmtId="0" fontId="4" fillId="0" borderId="1" xfId="18" applyFont="1" applyFill="1" applyBorder="1" applyAlignment="1">
      <alignment horizontal="center" wrapText="1"/>
      <protection/>
    </xf>
    <xf numFmtId="0" fontId="14" fillId="0" borderId="1" xfId="19" applyFont="1" applyFill="1" applyBorder="1" applyAlignment="1">
      <alignment horizontal="left" wrapText="1"/>
      <protection/>
    </xf>
    <xf numFmtId="4" fontId="11" fillId="0" borderId="1" xfId="19" applyNumberFormat="1" applyFont="1" applyBorder="1">
      <alignment/>
      <protection/>
    </xf>
    <xf numFmtId="0" fontId="4" fillId="0" borderId="1" xfId="18" applyFont="1" applyFill="1" applyBorder="1" applyAlignment="1">
      <alignment wrapText="1"/>
      <protection/>
    </xf>
    <xf numFmtId="0" fontId="2" fillId="0" borderId="1" xfId="19" applyBorder="1" applyAlignment="1">
      <alignment wrapText="1"/>
      <protection/>
    </xf>
    <xf numFmtId="49" fontId="4" fillId="0" borderId="1" xfId="19" applyNumberFormat="1" applyFont="1" applyFill="1" applyBorder="1" applyAlignment="1">
      <alignment vertical="top" wrapText="1"/>
      <protection/>
    </xf>
    <xf numFmtId="0" fontId="4" fillId="0" borderId="1" xfId="18" applyFont="1" applyFill="1" applyBorder="1">
      <alignment/>
      <protection/>
    </xf>
    <xf numFmtId="0" fontId="4" fillId="0" borderId="0" xfId="18" applyFont="1" applyFill="1" applyAlignment="1">
      <alignment horizontal="center" wrapText="1"/>
      <protection/>
    </xf>
    <xf numFmtId="49" fontId="4" fillId="0" borderId="0" xfId="18" applyNumberFormat="1" applyFont="1" applyFill="1" applyAlignment="1">
      <alignment horizontal="center"/>
      <protection/>
    </xf>
    <xf numFmtId="49" fontId="4" fillId="0" borderId="0" xfId="18" applyNumberFormat="1" applyFont="1" applyFill="1">
      <alignment/>
      <protection/>
    </xf>
    <xf numFmtId="0" fontId="4" fillId="0" borderId="0" xfId="18" applyFont="1" applyFill="1" applyAlignment="1">
      <alignment horizontal="left" wrapText="1"/>
      <protection/>
    </xf>
    <xf numFmtId="0" fontId="4" fillId="0" borderId="0" xfId="19" applyFont="1">
      <alignment/>
      <protection/>
    </xf>
    <xf numFmtId="0" fontId="2" fillId="0" borderId="0" xfId="19" applyFont="1">
      <alignment/>
      <protection/>
    </xf>
    <xf numFmtId="4" fontId="5" fillId="5" borderId="1" xfId="19" applyNumberFormat="1" applyFont="1" applyFill="1" applyBorder="1" applyAlignment="1">
      <alignment horizontal="center" wrapText="1"/>
      <protection/>
    </xf>
    <xf numFmtId="0" fontId="4" fillId="0" borderId="2" xfId="18" applyFont="1" applyFill="1" applyBorder="1" applyAlignment="1">
      <alignment vertical="top" wrapText="1"/>
      <protection/>
    </xf>
    <xf numFmtId="0" fontId="4" fillId="2" borderId="2" xfId="18" applyFont="1" applyFill="1" applyBorder="1" applyAlignment="1">
      <alignment vertical="top" wrapText="1"/>
      <protection/>
    </xf>
    <xf numFmtId="4" fontId="0" fillId="0" borderId="1" xfId="0" applyNumberFormat="1" applyBorder="1" applyAlignment="1">
      <alignment/>
    </xf>
    <xf numFmtId="0" fontId="16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4" fillId="0" borderId="0" xfId="18" applyFont="1" applyAlignment="1">
      <alignment horizontal="left" wrapText="1"/>
      <protection/>
    </xf>
    <xf numFmtId="0" fontId="16" fillId="0" borderId="0" xfId="0" applyFont="1" applyAlignment="1">
      <alignment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17" fillId="0" borderId="0" xfId="0" applyFont="1" applyAlignment="1">
      <alignment/>
    </xf>
    <xf numFmtId="49" fontId="4" fillId="3" borderId="10" xfId="0" applyNumberFormat="1" applyFont="1" applyFill="1" applyBorder="1" applyAlignment="1">
      <alignment vertical="top" wrapText="1"/>
    </xf>
    <xf numFmtId="164" fontId="4" fillId="0" borderId="11" xfId="0" applyNumberFormat="1" applyFont="1" applyBorder="1" applyAlignment="1">
      <alignment/>
    </xf>
    <xf numFmtId="164" fontId="4" fillId="0" borderId="12" xfId="0" applyNumberFormat="1" applyFont="1" applyBorder="1" applyAlignment="1">
      <alignment/>
    </xf>
    <xf numFmtId="164" fontId="5" fillId="0" borderId="13" xfId="0" applyNumberFormat="1" applyFont="1" applyBorder="1" applyAlignment="1">
      <alignment/>
    </xf>
    <xf numFmtId="164" fontId="15" fillId="0" borderId="1" xfId="0" applyNumberFormat="1" applyFont="1" applyBorder="1" applyAlignment="1">
      <alignment/>
    </xf>
    <xf numFmtId="164" fontId="6" fillId="0" borderId="1" xfId="19" applyNumberFormat="1" applyFont="1" applyBorder="1">
      <alignment/>
      <protection/>
    </xf>
    <xf numFmtId="164" fontId="7" fillId="0" borderId="1" xfId="19" applyNumberFormat="1" applyFont="1" applyBorder="1">
      <alignment/>
      <protection/>
    </xf>
    <xf numFmtId="164" fontId="11" fillId="0" borderId="1" xfId="19" applyNumberFormat="1" applyFont="1" applyBorder="1">
      <alignment/>
      <protection/>
    </xf>
    <xf numFmtId="164" fontId="0" fillId="0" borderId="0" xfId="0" applyNumberFormat="1" applyAlignment="1">
      <alignment/>
    </xf>
    <xf numFmtId="164" fontId="18" fillId="0" borderId="1" xfId="0" applyNumberFormat="1" applyFont="1" applyBorder="1" applyAlignment="1">
      <alignment/>
    </xf>
    <xf numFmtId="49" fontId="5" fillId="0" borderId="0" xfId="18" applyNumberFormat="1" applyFont="1" applyFill="1" applyAlignment="1">
      <alignment horizontal="center"/>
      <protection/>
    </xf>
    <xf numFmtId="49" fontId="5" fillId="0" borderId="0" xfId="18" applyNumberFormat="1" applyFont="1" applyFill="1" applyAlignment="1">
      <alignment horizontal="center" wrapText="1"/>
      <protection/>
    </xf>
    <xf numFmtId="0" fontId="16" fillId="0" borderId="0" xfId="0" applyFont="1" applyAlignment="1">
      <alignment horizontal="right"/>
    </xf>
    <xf numFmtId="49" fontId="16" fillId="0" borderId="0" xfId="18" applyNumberFormat="1" applyFont="1" applyFill="1" applyAlignment="1">
      <alignment horizontal="right"/>
      <protection/>
    </xf>
    <xf numFmtId="0" fontId="16" fillId="0" borderId="0" xfId="18" applyFont="1" applyAlignment="1">
      <alignment horizontal="right"/>
      <protection/>
    </xf>
    <xf numFmtId="4" fontId="16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</cellXfs>
  <cellStyles count="11">
    <cellStyle name="Normal" xfId="0"/>
    <cellStyle name="Hyperlink" xfId="15"/>
    <cellStyle name="Currency" xfId="16"/>
    <cellStyle name="Currency [0]" xfId="17"/>
    <cellStyle name="Обычный_Лист1" xfId="18"/>
    <cellStyle name="Обычный_Лист2" xfId="19"/>
    <cellStyle name="Обычный_Лист3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6"/>
  <sheetViews>
    <sheetView tabSelected="1" workbookViewId="0" topLeftCell="A4">
      <selection activeCell="M20" sqref="M20"/>
    </sheetView>
  </sheetViews>
  <sheetFormatPr defaultColWidth="9.00390625" defaultRowHeight="12.75"/>
  <cols>
    <col min="1" max="1" width="50.125" style="0" customWidth="1"/>
    <col min="2" max="2" width="5.875" style="0" customWidth="1"/>
    <col min="3" max="3" width="4.25390625" style="0" customWidth="1"/>
    <col min="4" max="4" width="5.00390625" style="0" customWidth="1"/>
    <col min="5" max="5" width="12.25390625" style="0" customWidth="1"/>
    <col min="6" max="6" width="5.125" style="0" customWidth="1"/>
    <col min="7" max="7" width="14.25390625" style="0" hidden="1" customWidth="1"/>
    <col min="8" max="8" width="13.25390625" style="0" hidden="1" customWidth="1"/>
    <col min="9" max="9" width="32.75390625" style="0" customWidth="1"/>
  </cols>
  <sheetData>
    <row r="1" spans="5:9" ht="12.75">
      <c r="E1" s="72"/>
      <c r="F1" s="72"/>
      <c r="G1" s="72"/>
      <c r="H1" s="94" t="s">
        <v>297</v>
      </c>
      <c r="I1" s="94"/>
    </row>
    <row r="2" spans="5:9" ht="12.75">
      <c r="E2" s="72"/>
      <c r="F2" s="72"/>
      <c r="G2" s="94" t="s">
        <v>311</v>
      </c>
      <c r="H2" s="94"/>
      <c r="I2" s="94"/>
    </row>
    <row r="3" spans="5:9" ht="12.75">
      <c r="E3" s="94" t="s">
        <v>289</v>
      </c>
      <c r="F3" s="94"/>
      <c r="G3" s="94"/>
      <c r="H3" s="94"/>
      <c r="I3" s="94"/>
    </row>
    <row r="4" spans="5:9" ht="12.75">
      <c r="E4" s="72"/>
      <c r="F4" s="72"/>
      <c r="G4" s="91" t="s">
        <v>308</v>
      </c>
      <c r="H4" s="91"/>
      <c r="I4" s="91"/>
    </row>
    <row r="5" spans="5:9" ht="12.75">
      <c r="E5" s="72"/>
      <c r="F5" s="72"/>
      <c r="G5" s="72"/>
      <c r="H5" s="91" t="s">
        <v>285</v>
      </c>
      <c r="I5" s="91"/>
    </row>
    <row r="6" spans="5:9" ht="12.75">
      <c r="E6" s="72"/>
      <c r="F6" s="72"/>
      <c r="G6" s="72"/>
      <c r="H6" s="72"/>
      <c r="I6" s="72"/>
    </row>
    <row r="7" spans="1:10" ht="12.75">
      <c r="A7" s="1"/>
      <c r="B7" s="1"/>
      <c r="C7" s="1"/>
      <c r="D7" s="1"/>
      <c r="E7" s="92"/>
      <c r="F7" s="92"/>
      <c r="G7" s="92"/>
      <c r="H7" s="91" t="s">
        <v>310</v>
      </c>
      <c r="I7" s="91"/>
      <c r="J7" s="62"/>
    </row>
    <row r="8" spans="1:10" ht="12.75">
      <c r="A8" s="1"/>
      <c r="B8" s="1"/>
      <c r="C8" s="1"/>
      <c r="D8" s="1"/>
      <c r="E8" s="91" t="s">
        <v>286</v>
      </c>
      <c r="F8" s="91"/>
      <c r="G8" s="91"/>
      <c r="H8" s="91"/>
      <c r="I8" s="91"/>
      <c r="J8" s="62"/>
    </row>
    <row r="9" spans="1:10" ht="12.75">
      <c r="A9" s="1"/>
      <c r="B9" s="1"/>
      <c r="C9" s="1"/>
      <c r="D9" s="1"/>
      <c r="E9" s="91" t="s">
        <v>284</v>
      </c>
      <c r="F9" s="91"/>
      <c r="G9" s="91"/>
      <c r="H9" s="91"/>
      <c r="I9" s="91"/>
      <c r="J9" s="62"/>
    </row>
    <row r="10" spans="1:10" ht="12.75">
      <c r="A10" s="2"/>
      <c r="B10" s="2"/>
      <c r="C10" s="2"/>
      <c r="D10" s="2"/>
      <c r="E10" s="93"/>
      <c r="F10" s="93"/>
      <c r="G10" s="93"/>
      <c r="H10" s="91" t="s">
        <v>285</v>
      </c>
      <c r="I10" s="91"/>
      <c r="J10" s="62"/>
    </row>
    <row r="11" spans="1:10" ht="12.75">
      <c r="A11" s="2"/>
      <c r="B11" s="2"/>
      <c r="C11" s="2"/>
      <c r="D11" s="2"/>
      <c r="E11" s="2"/>
      <c r="F11" s="2"/>
      <c r="G11" s="2"/>
      <c r="H11" s="62"/>
      <c r="I11" s="62"/>
      <c r="J11" s="62"/>
    </row>
    <row r="12" spans="1:7" ht="12.75">
      <c r="A12" s="89" t="s">
        <v>9</v>
      </c>
      <c r="B12" s="89"/>
      <c r="C12" s="89"/>
      <c r="D12" s="89"/>
      <c r="E12" s="89"/>
      <c r="F12" s="89"/>
      <c r="G12" s="89"/>
    </row>
    <row r="13" spans="1:7" ht="12.75">
      <c r="A13" s="89" t="s">
        <v>269</v>
      </c>
      <c r="B13" s="89"/>
      <c r="C13" s="89"/>
      <c r="D13" s="89"/>
      <c r="E13" s="89"/>
      <c r="F13" s="89"/>
      <c r="G13" s="89"/>
    </row>
    <row r="14" spans="1:7" ht="12.75">
      <c r="A14" s="90" t="s">
        <v>280</v>
      </c>
      <c r="B14" s="90"/>
      <c r="C14" s="90"/>
      <c r="D14" s="90"/>
      <c r="E14" s="90"/>
      <c r="F14" s="90"/>
      <c r="G14" s="90"/>
    </row>
    <row r="15" spans="1:7" ht="12.75">
      <c r="A15" s="89"/>
      <c r="B15" s="89"/>
      <c r="C15" s="89"/>
      <c r="D15" s="89"/>
      <c r="E15" s="89"/>
      <c r="F15" s="89"/>
      <c r="G15" s="89"/>
    </row>
    <row r="16" spans="1:9" ht="12.75">
      <c r="A16" s="3"/>
      <c r="B16" s="4"/>
      <c r="C16" s="4"/>
      <c r="D16" s="4"/>
      <c r="E16" s="4"/>
      <c r="F16" s="5"/>
      <c r="G16" s="6"/>
      <c r="I16" s="6" t="s">
        <v>307</v>
      </c>
    </row>
    <row r="17" spans="1:9" ht="63.75">
      <c r="A17" s="7" t="s">
        <v>10</v>
      </c>
      <c r="B17" s="8" t="s">
        <v>11</v>
      </c>
      <c r="C17" s="9" t="s">
        <v>12</v>
      </c>
      <c r="D17" s="9" t="s">
        <v>13</v>
      </c>
      <c r="E17" s="9" t="s">
        <v>14</v>
      </c>
      <c r="F17" s="9" t="s">
        <v>15</v>
      </c>
      <c r="G17" s="10" t="s">
        <v>16</v>
      </c>
      <c r="H17" s="57" t="s">
        <v>288</v>
      </c>
      <c r="I17" s="10" t="s">
        <v>16</v>
      </c>
    </row>
    <row r="18" spans="1:9" ht="12.75">
      <c r="A18" s="7">
        <v>1</v>
      </c>
      <c r="B18" s="9">
        <v>2</v>
      </c>
      <c r="C18" s="9">
        <v>3</v>
      </c>
      <c r="D18" s="9">
        <v>4</v>
      </c>
      <c r="E18" s="9">
        <v>5</v>
      </c>
      <c r="F18" s="10">
        <v>6</v>
      </c>
      <c r="G18" s="8">
        <v>7</v>
      </c>
      <c r="H18" s="60"/>
      <c r="I18" s="60"/>
    </row>
    <row r="19" spans="1:9" ht="12.75">
      <c r="A19" s="11" t="s">
        <v>17</v>
      </c>
      <c r="B19" s="11"/>
      <c r="C19" s="11"/>
      <c r="D19" s="11"/>
      <c r="E19" s="11"/>
      <c r="F19" s="11"/>
      <c r="G19" s="12">
        <f>G291</f>
        <v>1317677.6679999998</v>
      </c>
      <c r="H19" s="12">
        <f>H291</f>
        <v>31757.800000000003</v>
      </c>
      <c r="I19" s="12">
        <f>I291</f>
        <v>1349435.4679999999</v>
      </c>
    </row>
    <row r="20" spans="1:9" ht="12.75">
      <c r="A20" s="13" t="s">
        <v>18</v>
      </c>
      <c r="B20" s="14"/>
      <c r="C20" s="14" t="s">
        <v>19</v>
      </c>
      <c r="D20" s="14"/>
      <c r="E20" s="14"/>
      <c r="F20" s="14"/>
      <c r="G20" s="12">
        <f>G21+G25+G28+G34+G37+G40+G43</f>
        <v>30303.7</v>
      </c>
      <c r="H20" s="12">
        <f>H21+H25+H28+H34+H37+H40+H43</f>
        <v>100</v>
      </c>
      <c r="I20" s="12">
        <f>I21+I25+I28+I34+I37+I40+I43</f>
        <v>30403.7</v>
      </c>
    </row>
    <row r="21" spans="1:9" ht="25.5">
      <c r="A21" s="13" t="s">
        <v>20</v>
      </c>
      <c r="B21" s="14"/>
      <c r="C21" s="14" t="s">
        <v>21</v>
      </c>
      <c r="D21" s="14" t="s">
        <v>22</v>
      </c>
      <c r="E21" s="14"/>
      <c r="F21" s="14"/>
      <c r="G21" s="12">
        <f>G22</f>
        <v>1204.9</v>
      </c>
      <c r="H21" s="12">
        <f>H22</f>
        <v>0</v>
      </c>
      <c r="I21" s="12">
        <f>I22</f>
        <v>1204.9</v>
      </c>
    </row>
    <row r="22" spans="1:9" ht="38.25">
      <c r="A22" s="15" t="s">
        <v>23</v>
      </c>
      <c r="B22" s="16" t="s">
        <v>1</v>
      </c>
      <c r="C22" s="16" t="s">
        <v>19</v>
      </c>
      <c r="D22" s="16" t="s">
        <v>2</v>
      </c>
      <c r="E22" s="16" t="s">
        <v>24</v>
      </c>
      <c r="F22" s="16"/>
      <c r="G22" s="17">
        <f>G23</f>
        <v>1204.9</v>
      </c>
      <c r="H22" s="83"/>
      <c r="I22" s="83">
        <f>I23</f>
        <v>1204.9</v>
      </c>
    </row>
    <row r="23" spans="1:9" ht="12.75">
      <c r="A23" s="15" t="s">
        <v>25</v>
      </c>
      <c r="B23" s="16" t="s">
        <v>1</v>
      </c>
      <c r="C23" s="16" t="s">
        <v>19</v>
      </c>
      <c r="D23" s="16" t="s">
        <v>2</v>
      </c>
      <c r="E23" s="16" t="s">
        <v>26</v>
      </c>
      <c r="F23" s="16"/>
      <c r="G23" s="17">
        <f>G24</f>
        <v>1204.9</v>
      </c>
      <c r="H23" s="83"/>
      <c r="I23" s="83">
        <f>I24</f>
        <v>1204.9</v>
      </c>
    </row>
    <row r="24" spans="1:9" ht="12.75">
      <c r="A24" s="15" t="s">
        <v>27</v>
      </c>
      <c r="B24" s="16" t="s">
        <v>1</v>
      </c>
      <c r="C24" s="16" t="s">
        <v>19</v>
      </c>
      <c r="D24" s="16" t="s">
        <v>2</v>
      </c>
      <c r="E24" s="16" t="s">
        <v>28</v>
      </c>
      <c r="F24" s="16">
        <v>500</v>
      </c>
      <c r="G24" s="18">
        <f>1204900/1000</f>
        <v>1204.9</v>
      </c>
      <c r="H24" s="83"/>
      <c r="I24" s="83">
        <f>G24+H24</f>
        <v>1204.9</v>
      </c>
    </row>
    <row r="25" spans="1:9" ht="38.25">
      <c r="A25" s="19" t="s">
        <v>281</v>
      </c>
      <c r="B25" s="14"/>
      <c r="C25" s="14" t="s">
        <v>19</v>
      </c>
      <c r="D25" s="14" t="s">
        <v>57</v>
      </c>
      <c r="E25" s="14"/>
      <c r="F25" s="14"/>
      <c r="G25" s="12">
        <f aca="true" t="shared" si="0" ref="G25:I26">G26</f>
        <v>23</v>
      </c>
      <c r="H25" s="12">
        <f t="shared" si="0"/>
        <v>0</v>
      </c>
      <c r="I25" s="12">
        <f t="shared" si="0"/>
        <v>23</v>
      </c>
    </row>
    <row r="26" spans="1:9" ht="12.75">
      <c r="A26" s="15" t="s">
        <v>31</v>
      </c>
      <c r="B26" s="16" t="s">
        <v>1</v>
      </c>
      <c r="C26" s="16" t="s">
        <v>19</v>
      </c>
      <c r="D26" s="16" t="s">
        <v>57</v>
      </c>
      <c r="E26" s="16" t="s">
        <v>235</v>
      </c>
      <c r="F26" s="16"/>
      <c r="G26" s="17">
        <f t="shared" si="0"/>
        <v>23</v>
      </c>
      <c r="H26" s="17">
        <f t="shared" si="0"/>
        <v>0</v>
      </c>
      <c r="I26" s="17">
        <f t="shared" si="0"/>
        <v>23</v>
      </c>
    </row>
    <row r="27" spans="1:9" ht="25.5">
      <c r="A27" s="15" t="s">
        <v>33</v>
      </c>
      <c r="B27" s="16" t="s">
        <v>1</v>
      </c>
      <c r="C27" s="16" t="s">
        <v>19</v>
      </c>
      <c r="D27" s="16" t="s">
        <v>57</v>
      </c>
      <c r="E27" s="16" t="s">
        <v>235</v>
      </c>
      <c r="F27" s="16" t="s">
        <v>35</v>
      </c>
      <c r="G27" s="18">
        <f>23000/1000</f>
        <v>23</v>
      </c>
      <c r="H27" s="83"/>
      <c r="I27" s="83">
        <f>G27+H27</f>
        <v>23</v>
      </c>
    </row>
    <row r="28" spans="1:9" ht="51">
      <c r="A28" s="20" t="s">
        <v>29</v>
      </c>
      <c r="B28" s="14"/>
      <c r="C28" s="14" t="s">
        <v>19</v>
      </c>
      <c r="D28" s="14" t="s">
        <v>30</v>
      </c>
      <c r="E28" s="14"/>
      <c r="F28" s="14"/>
      <c r="G28" s="12">
        <f aca="true" t="shared" si="1" ref="G28:I29">G29</f>
        <v>27082.6</v>
      </c>
      <c r="H28" s="12">
        <f t="shared" si="1"/>
        <v>0</v>
      </c>
      <c r="I28" s="12">
        <f t="shared" si="1"/>
        <v>27082.6</v>
      </c>
    </row>
    <row r="29" spans="1:9" ht="12.75">
      <c r="A29" s="15" t="s">
        <v>31</v>
      </c>
      <c r="B29" s="16" t="s">
        <v>1</v>
      </c>
      <c r="C29" s="16" t="s">
        <v>19</v>
      </c>
      <c r="D29" s="16" t="s">
        <v>30</v>
      </c>
      <c r="E29" s="16" t="s">
        <v>32</v>
      </c>
      <c r="F29" s="16"/>
      <c r="G29" s="17">
        <f t="shared" si="1"/>
        <v>27082.6</v>
      </c>
      <c r="H29" s="17">
        <f t="shared" si="1"/>
        <v>0</v>
      </c>
      <c r="I29" s="17">
        <f t="shared" si="1"/>
        <v>27082.6</v>
      </c>
    </row>
    <row r="30" spans="1:9" ht="25.5">
      <c r="A30" s="15" t="s">
        <v>33</v>
      </c>
      <c r="B30" s="16" t="s">
        <v>1</v>
      </c>
      <c r="C30" s="16" t="s">
        <v>19</v>
      </c>
      <c r="D30" s="16" t="s">
        <v>30</v>
      </c>
      <c r="E30" s="16" t="s">
        <v>34</v>
      </c>
      <c r="F30" s="16" t="s">
        <v>35</v>
      </c>
      <c r="G30" s="18">
        <f>27082600/1000</f>
        <v>27082.6</v>
      </c>
      <c r="H30" s="83"/>
      <c r="I30" s="83">
        <f>G30+H30</f>
        <v>27082.6</v>
      </c>
    </row>
    <row r="31" spans="1:9" ht="12.75">
      <c r="A31" s="13" t="s">
        <v>36</v>
      </c>
      <c r="B31" s="16"/>
      <c r="C31" s="14" t="s">
        <v>19</v>
      </c>
      <c r="D31" s="14" t="s">
        <v>3</v>
      </c>
      <c r="E31" s="14"/>
      <c r="F31" s="14"/>
      <c r="G31" s="12"/>
      <c r="H31" s="83"/>
      <c r="I31" s="83"/>
    </row>
    <row r="32" spans="1:9" ht="38.25">
      <c r="A32" s="15" t="s">
        <v>37</v>
      </c>
      <c r="B32" s="16" t="s">
        <v>1</v>
      </c>
      <c r="C32" s="16" t="s">
        <v>19</v>
      </c>
      <c r="D32" s="16" t="s">
        <v>3</v>
      </c>
      <c r="E32" s="16" t="s">
        <v>38</v>
      </c>
      <c r="F32" s="16"/>
      <c r="G32" s="17"/>
      <c r="H32" s="83"/>
      <c r="I32" s="83"/>
    </row>
    <row r="33" spans="1:9" ht="12.75">
      <c r="A33" s="15" t="s">
        <v>27</v>
      </c>
      <c r="B33" s="16" t="s">
        <v>1</v>
      </c>
      <c r="C33" s="16" t="s">
        <v>19</v>
      </c>
      <c r="D33" s="16" t="s">
        <v>3</v>
      </c>
      <c r="E33" s="16" t="s">
        <v>38</v>
      </c>
      <c r="F33" s="16">
        <v>500</v>
      </c>
      <c r="G33" s="17"/>
      <c r="H33" s="83"/>
      <c r="I33" s="83"/>
    </row>
    <row r="34" spans="1:9" ht="38.25">
      <c r="A34" s="21" t="s">
        <v>250</v>
      </c>
      <c r="B34" s="22"/>
      <c r="C34" s="23" t="s">
        <v>19</v>
      </c>
      <c r="D34" s="23" t="s">
        <v>88</v>
      </c>
      <c r="E34" s="22"/>
      <c r="F34" s="22"/>
      <c r="G34" s="24">
        <f aca="true" t="shared" si="2" ref="G34:I35">G35</f>
        <v>967</v>
      </c>
      <c r="H34" s="84">
        <f t="shared" si="2"/>
        <v>0</v>
      </c>
      <c r="I34" s="84">
        <f t="shared" si="2"/>
        <v>967</v>
      </c>
    </row>
    <row r="35" spans="1:9" ht="25.5">
      <c r="A35" s="21" t="s">
        <v>251</v>
      </c>
      <c r="B35" s="22" t="s">
        <v>1</v>
      </c>
      <c r="C35" s="22" t="s">
        <v>19</v>
      </c>
      <c r="D35" s="22" t="s">
        <v>88</v>
      </c>
      <c r="E35" s="22" t="s">
        <v>252</v>
      </c>
      <c r="F35" s="22"/>
      <c r="G35" s="17">
        <f t="shared" si="2"/>
        <v>967</v>
      </c>
      <c r="H35" s="17">
        <f t="shared" si="2"/>
        <v>0</v>
      </c>
      <c r="I35" s="17">
        <f t="shared" si="2"/>
        <v>967</v>
      </c>
    </row>
    <row r="36" spans="1:9" ht="12.75">
      <c r="A36" s="15" t="s">
        <v>27</v>
      </c>
      <c r="B36" s="22" t="s">
        <v>1</v>
      </c>
      <c r="C36" s="22" t="s">
        <v>19</v>
      </c>
      <c r="D36" s="22" t="s">
        <v>88</v>
      </c>
      <c r="E36" s="22" t="s">
        <v>252</v>
      </c>
      <c r="F36" s="22" t="s">
        <v>35</v>
      </c>
      <c r="G36" s="18">
        <f>967000/1000</f>
        <v>967</v>
      </c>
      <c r="H36" s="83"/>
      <c r="I36" s="83">
        <f>G36+H36</f>
        <v>967</v>
      </c>
    </row>
    <row r="37" spans="1:9" ht="12.75">
      <c r="A37" s="25" t="s">
        <v>282</v>
      </c>
      <c r="B37" s="23"/>
      <c r="C37" s="23" t="s">
        <v>19</v>
      </c>
      <c r="D37" s="23" t="s">
        <v>93</v>
      </c>
      <c r="E37" s="23"/>
      <c r="F37" s="23"/>
      <c r="G37" s="12">
        <f aca="true" t="shared" si="3" ref="G37:I38">G38</f>
        <v>50</v>
      </c>
      <c r="H37" s="12">
        <f t="shared" si="3"/>
        <v>100</v>
      </c>
      <c r="I37" s="12">
        <f t="shared" si="3"/>
        <v>150</v>
      </c>
    </row>
    <row r="38" spans="1:9" ht="12.75">
      <c r="A38" s="26" t="s">
        <v>31</v>
      </c>
      <c r="B38" s="22" t="s">
        <v>1</v>
      </c>
      <c r="C38" s="22" t="s">
        <v>19</v>
      </c>
      <c r="D38" s="22" t="s">
        <v>93</v>
      </c>
      <c r="E38" s="22" t="s">
        <v>235</v>
      </c>
      <c r="F38" s="22"/>
      <c r="G38" s="17">
        <f t="shared" si="3"/>
        <v>50</v>
      </c>
      <c r="H38" s="17">
        <f t="shared" si="3"/>
        <v>100</v>
      </c>
      <c r="I38" s="17">
        <f t="shared" si="3"/>
        <v>150</v>
      </c>
    </row>
    <row r="39" spans="1:9" ht="12.75">
      <c r="A39" s="15" t="s">
        <v>27</v>
      </c>
      <c r="B39" s="22" t="s">
        <v>1</v>
      </c>
      <c r="C39" s="22" t="s">
        <v>19</v>
      </c>
      <c r="D39" s="22" t="s">
        <v>93</v>
      </c>
      <c r="E39" s="22" t="s">
        <v>235</v>
      </c>
      <c r="F39" s="22" t="s">
        <v>35</v>
      </c>
      <c r="G39" s="18">
        <f>50000/1000</f>
        <v>50</v>
      </c>
      <c r="H39" s="83">
        <f>100000/1000</f>
        <v>100</v>
      </c>
      <c r="I39" s="83">
        <f>G39+H39</f>
        <v>150</v>
      </c>
    </row>
    <row r="40" spans="1:9" ht="12.75">
      <c r="A40" s="13" t="s">
        <v>39</v>
      </c>
      <c r="B40" s="16"/>
      <c r="C40" s="14" t="s">
        <v>19</v>
      </c>
      <c r="D40" s="14">
        <v>12</v>
      </c>
      <c r="E40" s="14"/>
      <c r="F40" s="14"/>
      <c r="G40" s="12">
        <f aca="true" t="shared" si="4" ref="G40:I41">G41</f>
        <v>500</v>
      </c>
      <c r="H40" s="12">
        <f t="shared" si="4"/>
        <v>0</v>
      </c>
      <c r="I40" s="12">
        <f t="shared" si="4"/>
        <v>500</v>
      </c>
    </row>
    <row r="41" spans="1:9" ht="12.75">
      <c r="A41" s="15" t="s">
        <v>40</v>
      </c>
      <c r="B41" s="16" t="s">
        <v>1</v>
      </c>
      <c r="C41" s="16" t="s">
        <v>19</v>
      </c>
      <c r="D41" s="16">
        <v>12</v>
      </c>
      <c r="E41" s="16" t="s">
        <v>41</v>
      </c>
      <c r="F41" s="16"/>
      <c r="G41" s="17">
        <f t="shared" si="4"/>
        <v>500</v>
      </c>
      <c r="H41" s="17">
        <f t="shared" si="4"/>
        <v>0</v>
      </c>
      <c r="I41" s="17">
        <f t="shared" si="4"/>
        <v>500</v>
      </c>
    </row>
    <row r="42" spans="1:9" ht="12.75">
      <c r="A42" s="15" t="s">
        <v>42</v>
      </c>
      <c r="B42" s="16" t="s">
        <v>1</v>
      </c>
      <c r="C42" s="16" t="s">
        <v>19</v>
      </c>
      <c r="D42" s="16">
        <v>12</v>
      </c>
      <c r="E42" s="16" t="s">
        <v>41</v>
      </c>
      <c r="F42" s="16" t="s">
        <v>43</v>
      </c>
      <c r="G42" s="18">
        <f>500000/1000</f>
        <v>500</v>
      </c>
      <c r="H42" s="83"/>
      <c r="I42" s="83">
        <f>G42+H42</f>
        <v>500</v>
      </c>
    </row>
    <row r="43" spans="1:9" ht="12.75">
      <c r="A43" s="27" t="s">
        <v>44</v>
      </c>
      <c r="B43" s="16"/>
      <c r="C43" s="14" t="s">
        <v>19</v>
      </c>
      <c r="D43" s="14">
        <v>14</v>
      </c>
      <c r="E43" s="14"/>
      <c r="F43" s="14"/>
      <c r="G43" s="28">
        <f>G52+G54</f>
        <v>476.2</v>
      </c>
      <c r="H43" s="28">
        <f>H52+H54</f>
        <v>0</v>
      </c>
      <c r="I43" s="28">
        <f>I52+I54</f>
        <v>476.2</v>
      </c>
    </row>
    <row r="44" spans="1:9" ht="25.5">
      <c r="A44" s="29" t="s">
        <v>33</v>
      </c>
      <c r="B44" s="16" t="s">
        <v>1</v>
      </c>
      <c r="C44" s="16" t="s">
        <v>19</v>
      </c>
      <c r="D44" s="16" t="s">
        <v>46</v>
      </c>
      <c r="E44" s="16" t="s">
        <v>235</v>
      </c>
      <c r="F44" s="16"/>
      <c r="G44" s="30"/>
      <c r="H44" s="83"/>
      <c r="I44" s="83"/>
    </row>
    <row r="45" spans="1:9" ht="12.75">
      <c r="A45" s="15" t="s">
        <v>27</v>
      </c>
      <c r="B45" s="16" t="s">
        <v>1</v>
      </c>
      <c r="C45" s="16" t="s">
        <v>19</v>
      </c>
      <c r="D45" s="16" t="s">
        <v>46</v>
      </c>
      <c r="E45" s="16" t="s">
        <v>235</v>
      </c>
      <c r="F45" s="16" t="s">
        <v>35</v>
      </c>
      <c r="G45" s="30"/>
      <c r="H45" s="83"/>
      <c r="I45" s="83"/>
    </row>
    <row r="46" spans="1:9" ht="12.75">
      <c r="A46" s="29" t="s">
        <v>45</v>
      </c>
      <c r="B46" s="16" t="s">
        <v>1</v>
      </c>
      <c r="C46" s="16" t="s">
        <v>19</v>
      </c>
      <c r="D46" s="16" t="s">
        <v>46</v>
      </c>
      <c r="E46" s="16" t="s">
        <v>47</v>
      </c>
      <c r="F46" s="16"/>
      <c r="G46" s="30"/>
      <c r="H46" s="83"/>
      <c r="I46" s="83"/>
    </row>
    <row r="47" spans="1:9" ht="12.75">
      <c r="A47" s="15" t="s">
        <v>48</v>
      </c>
      <c r="B47" s="16" t="s">
        <v>1</v>
      </c>
      <c r="C47" s="16" t="s">
        <v>19</v>
      </c>
      <c r="D47" s="16" t="s">
        <v>46</v>
      </c>
      <c r="E47" s="16" t="s">
        <v>47</v>
      </c>
      <c r="F47" s="16" t="s">
        <v>49</v>
      </c>
      <c r="G47" s="30"/>
      <c r="H47" s="83"/>
      <c r="I47" s="83"/>
    </row>
    <row r="48" spans="1:9" ht="38.25">
      <c r="A48" s="31" t="s">
        <v>8</v>
      </c>
      <c r="B48" s="16" t="s">
        <v>1</v>
      </c>
      <c r="C48" s="16" t="s">
        <v>19</v>
      </c>
      <c r="D48" s="16" t="s">
        <v>46</v>
      </c>
      <c r="E48" s="16" t="s">
        <v>238</v>
      </c>
      <c r="F48" s="16"/>
      <c r="G48" s="30"/>
      <c r="H48" s="83"/>
      <c r="I48" s="83"/>
    </row>
    <row r="49" spans="1:9" ht="12.75">
      <c r="A49" s="15" t="s">
        <v>27</v>
      </c>
      <c r="B49" s="16" t="s">
        <v>1</v>
      </c>
      <c r="C49" s="16" t="s">
        <v>19</v>
      </c>
      <c r="D49" s="16" t="s">
        <v>46</v>
      </c>
      <c r="E49" s="16" t="s">
        <v>238</v>
      </c>
      <c r="F49" s="16" t="s">
        <v>35</v>
      </c>
      <c r="G49" s="30"/>
      <c r="H49" s="83"/>
      <c r="I49" s="83"/>
    </row>
    <row r="50" spans="1:9" ht="12.75">
      <c r="A50" s="15" t="s">
        <v>50</v>
      </c>
      <c r="B50" s="16" t="s">
        <v>1</v>
      </c>
      <c r="C50" s="16" t="s">
        <v>19</v>
      </c>
      <c r="D50" s="16" t="s">
        <v>46</v>
      </c>
      <c r="E50" s="16" t="s">
        <v>51</v>
      </c>
      <c r="F50" s="16"/>
      <c r="G50" s="30"/>
      <c r="H50" s="83"/>
      <c r="I50" s="83"/>
    </row>
    <row r="51" spans="1:9" ht="12.75">
      <c r="A51" s="15" t="s">
        <v>27</v>
      </c>
      <c r="B51" s="16" t="s">
        <v>1</v>
      </c>
      <c r="C51" s="16" t="s">
        <v>19</v>
      </c>
      <c r="D51" s="16">
        <v>14</v>
      </c>
      <c r="E51" s="16" t="s">
        <v>51</v>
      </c>
      <c r="F51" s="16">
        <v>500</v>
      </c>
      <c r="G51" s="30"/>
      <c r="H51" s="83"/>
      <c r="I51" s="83"/>
    </row>
    <row r="52" spans="1:9" ht="38.25">
      <c r="A52" s="15" t="s">
        <v>52</v>
      </c>
      <c r="B52" s="16" t="s">
        <v>1</v>
      </c>
      <c r="C52" s="16" t="s">
        <v>19</v>
      </c>
      <c r="D52" s="16">
        <v>14</v>
      </c>
      <c r="E52" s="16" t="s">
        <v>53</v>
      </c>
      <c r="F52" s="16"/>
      <c r="G52" s="32">
        <f>G53</f>
        <v>456</v>
      </c>
      <c r="H52" s="32">
        <f>H53</f>
        <v>0</v>
      </c>
      <c r="I52" s="32">
        <f>I53</f>
        <v>456</v>
      </c>
    </row>
    <row r="53" spans="1:9" ht="12.75">
      <c r="A53" s="15" t="s">
        <v>48</v>
      </c>
      <c r="B53" s="16" t="s">
        <v>1</v>
      </c>
      <c r="C53" s="16" t="s">
        <v>19</v>
      </c>
      <c r="D53" s="16">
        <v>14</v>
      </c>
      <c r="E53" s="16" t="s">
        <v>53</v>
      </c>
      <c r="F53" s="16" t="s">
        <v>49</v>
      </c>
      <c r="G53" s="32">
        <f>456000/1000</f>
        <v>456</v>
      </c>
      <c r="H53" s="83"/>
      <c r="I53" s="83">
        <f>G53+H53</f>
        <v>456</v>
      </c>
    </row>
    <row r="54" spans="1:9" ht="63.75">
      <c r="A54" s="15" t="s">
        <v>54</v>
      </c>
      <c r="B54" s="16" t="s">
        <v>1</v>
      </c>
      <c r="C54" s="16" t="s">
        <v>19</v>
      </c>
      <c r="D54" s="16">
        <v>14</v>
      </c>
      <c r="E54" s="16" t="s">
        <v>55</v>
      </c>
      <c r="F54" s="16"/>
      <c r="G54" s="32">
        <f>G55</f>
        <v>20.2</v>
      </c>
      <c r="H54" s="32">
        <f>H55</f>
        <v>0</v>
      </c>
      <c r="I54" s="32">
        <f>I55</f>
        <v>20.2</v>
      </c>
    </row>
    <row r="55" spans="1:9" ht="12.75">
      <c r="A55" s="15" t="s">
        <v>27</v>
      </c>
      <c r="B55" s="16" t="s">
        <v>1</v>
      </c>
      <c r="C55" s="16" t="s">
        <v>19</v>
      </c>
      <c r="D55" s="16">
        <v>14</v>
      </c>
      <c r="E55" s="16" t="s">
        <v>55</v>
      </c>
      <c r="F55" s="16" t="s">
        <v>35</v>
      </c>
      <c r="G55" s="32">
        <f>20200/1000</f>
        <v>20.2</v>
      </c>
      <c r="H55" s="83"/>
      <c r="I55" s="83">
        <f>G55+H55</f>
        <v>20.2</v>
      </c>
    </row>
    <row r="56" spans="1:9" ht="38.25">
      <c r="A56" s="13" t="s">
        <v>56</v>
      </c>
      <c r="B56" s="14"/>
      <c r="C56" s="14" t="s">
        <v>57</v>
      </c>
      <c r="D56" s="14"/>
      <c r="E56" s="14"/>
      <c r="F56" s="14"/>
      <c r="G56" s="12">
        <f>G57+G60</f>
        <v>1300</v>
      </c>
      <c r="H56" s="12">
        <f>H57+H60</f>
        <v>0</v>
      </c>
      <c r="I56" s="12">
        <f>I57+I60</f>
        <v>1300</v>
      </c>
    </row>
    <row r="57" spans="1:9" ht="12.75">
      <c r="A57" s="33" t="s">
        <v>58</v>
      </c>
      <c r="B57" s="14"/>
      <c r="C57" s="14" t="s">
        <v>57</v>
      </c>
      <c r="D57" s="14" t="s">
        <v>2</v>
      </c>
      <c r="E57" s="14"/>
      <c r="F57" s="14"/>
      <c r="G57" s="12">
        <f aca="true" t="shared" si="5" ref="G57:I58">G58</f>
        <v>800</v>
      </c>
      <c r="H57" s="12">
        <f t="shared" si="5"/>
        <v>0</v>
      </c>
      <c r="I57" s="12">
        <f t="shared" si="5"/>
        <v>800</v>
      </c>
    </row>
    <row r="58" spans="1:9" ht="12.75">
      <c r="A58" s="29" t="s">
        <v>59</v>
      </c>
      <c r="B58" s="16" t="s">
        <v>1</v>
      </c>
      <c r="C58" s="16" t="s">
        <v>57</v>
      </c>
      <c r="D58" s="16" t="s">
        <v>2</v>
      </c>
      <c r="E58" s="16" t="s">
        <v>60</v>
      </c>
      <c r="F58" s="16"/>
      <c r="G58" s="17">
        <f t="shared" si="5"/>
        <v>800</v>
      </c>
      <c r="H58" s="17">
        <f t="shared" si="5"/>
        <v>0</v>
      </c>
      <c r="I58" s="17">
        <f t="shared" si="5"/>
        <v>800</v>
      </c>
    </row>
    <row r="59" spans="1:9" ht="12.75">
      <c r="A59" s="15" t="s">
        <v>27</v>
      </c>
      <c r="B59" s="16" t="s">
        <v>1</v>
      </c>
      <c r="C59" s="16" t="s">
        <v>57</v>
      </c>
      <c r="D59" s="16" t="s">
        <v>2</v>
      </c>
      <c r="E59" s="16" t="s">
        <v>60</v>
      </c>
      <c r="F59" s="16" t="s">
        <v>35</v>
      </c>
      <c r="G59" s="17">
        <f>800000/1000</f>
        <v>800</v>
      </c>
      <c r="H59" s="83"/>
      <c r="I59" s="83">
        <f>G59+H59</f>
        <v>800</v>
      </c>
    </row>
    <row r="60" spans="1:9" ht="38.25">
      <c r="A60" s="33" t="s">
        <v>56</v>
      </c>
      <c r="B60" s="16"/>
      <c r="C60" s="14" t="s">
        <v>57</v>
      </c>
      <c r="D60" s="14" t="s">
        <v>7</v>
      </c>
      <c r="E60" s="16"/>
      <c r="F60" s="16"/>
      <c r="G60" s="12">
        <f aca="true" t="shared" si="6" ref="G60:I61">G61</f>
        <v>500</v>
      </c>
      <c r="H60" s="12">
        <f t="shared" si="6"/>
        <v>0</v>
      </c>
      <c r="I60" s="12">
        <f t="shared" si="6"/>
        <v>500</v>
      </c>
    </row>
    <row r="61" spans="1:9" ht="38.25">
      <c r="A61" s="15" t="s">
        <v>61</v>
      </c>
      <c r="B61" s="16" t="s">
        <v>1</v>
      </c>
      <c r="C61" s="16" t="s">
        <v>57</v>
      </c>
      <c r="D61" s="16" t="s">
        <v>7</v>
      </c>
      <c r="E61" s="16" t="s">
        <v>62</v>
      </c>
      <c r="F61" s="16"/>
      <c r="G61" s="17">
        <f t="shared" si="6"/>
        <v>500</v>
      </c>
      <c r="H61" s="17">
        <f t="shared" si="6"/>
        <v>0</v>
      </c>
      <c r="I61" s="17">
        <f t="shared" si="6"/>
        <v>500</v>
      </c>
    </row>
    <row r="62" spans="1:9" ht="12.75">
      <c r="A62" s="15" t="s">
        <v>27</v>
      </c>
      <c r="B62" s="16" t="s">
        <v>1</v>
      </c>
      <c r="C62" s="16" t="s">
        <v>57</v>
      </c>
      <c r="D62" s="16" t="s">
        <v>7</v>
      </c>
      <c r="E62" s="16" t="s">
        <v>62</v>
      </c>
      <c r="F62" s="16" t="s">
        <v>35</v>
      </c>
      <c r="G62" s="18">
        <f>500000/1000</f>
        <v>500</v>
      </c>
      <c r="H62" s="83"/>
      <c r="I62" s="83">
        <f>G62+H62</f>
        <v>500</v>
      </c>
    </row>
    <row r="63" spans="1:9" ht="12.75">
      <c r="A63" s="13" t="s">
        <v>63</v>
      </c>
      <c r="B63" s="14"/>
      <c r="C63" s="14" t="s">
        <v>30</v>
      </c>
      <c r="D63" s="14"/>
      <c r="E63" s="14"/>
      <c r="F63" s="14"/>
      <c r="G63" s="12">
        <f>G64+G69+G72+G75+G82+G85</f>
        <v>21928.27</v>
      </c>
      <c r="H63" s="12">
        <f>H64+H69+H72+H75+H82+H85</f>
        <v>8866.1</v>
      </c>
      <c r="I63" s="12">
        <f>I64+I69+I72+I75+I82+I85</f>
        <v>30794.370000000003</v>
      </c>
    </row>
    <row r="64" spans="1:9" ht="12.75">
      <c r="A64" s="13" t="s">
        <v>64</v>
      </c>
      <c r="B64" s="14"/>
      <c r="C64" s="14" t="s">
        <v>30</v>
      </c>
      <c r="D64" s="14" t="s">
        <v>19</v>
      </c>
      <c r="E64" s="14"/>
      <c r="F64" s="14"/>
      <c r="G64" s="12">
        <f>G65+G67</f>
        <v>779.4</v>
      </c>
      <c r="H64" s="12">
        <f>H65+H67</f>
        <v>0</v>
      </c>
      <c r="I64" s="12">
        <f>I65+I67</f>
        <v>779.4</v>
      </c>
    </row>
    <row r="65" spans="1:9" ht="38.25">
      <c r="A65" s="15" t="s">
        <v>65</v>
      </c>
      <c r="B65" s="16" t="s">
        <v>1</v>
      </c>
      <c r="C65" s="16" t="s">
        <v>30</v>
      </c>
      <c r="D65" s="16" t="s">
        <v>19</v>
      </c>
      <c r="E65" s="16" t="s">
        <v>66</v>
      </c>
      <c r="F65" s="16"/>
      <c r="G65" s="32">
        <f>G66</f>
        <v>730.6</v>
      </c>
      <c r="H65" s="32">
        <f>H66</f>
        <v>0</v>
      </c>
      <c r="I65" s="32">
        <f>I66</f>
        <v>730.6</v>
      </c>
    </row>
    <row r="66" spans="1:9" ht="12.75">
      <c r="A66" s="15" t="s">
        <v>27</v>
      </c>
      <c r="B66" s="16" t="s">
        <v>1</v>
      </c>
      <c r="C66" s="16" t="s">
        <v>30</v>
      </c>
      <c r="D66" s="16" t="s">
        <v>19</v>
      </c>
      <c r="E66" s="16" t="s">
        <v>66</v>
      </c>
      <c r="F66" s="16">
        <v>500</v>
      </c>
      <c r="G66" s="32">
        <f>730600/1000</f>
        <v>730.6</v>
      </c>
      <c r="H66" s="83"/>
      <c r="I66" s="83">
        <f>G66+H66</f>
        <v>730.6</v>
      </c>
    </row>
    <row r="67" spans="1:9" ht="38.25">
      <c r="A67" s="15" t="s">
        <v>67</v>
      </c>
      <c r="B67" s="16" t="s">
        <v>1</v>
      </c>
      <c r="C67" s="16" t="s">
        <v>30</v>
      </c>
      <c r="D67" s="16" t="s">
        <v>19</v>
      </c>
      <c r="E67" s="16" t="s">
        <v>68</v>
      </c>
      <c r="F67" s="16"/>
      <c r="G67" s="32">
        <f>G68</f>
        <v>48.8</v>
      </c>
      <c r="H67" s="32">
        <f>H68</f>
        <v>0</v>
      </c>
      <c r="I67" s="32">
        <f>I68</f>
        <v>48.8</v>
      </c>
    </row>
    <row r="68" spans="1:9" ht="12.75">
      <c r="A68" s="15" t="s">
        <v>27</v>
      </c>
      <c r="B68" s="16" t="s">
        <v>1</v>
      </c>
      <c r="C68" s="16" t="s">
        <v>30</v>
      </c>
      <c r="D68" s="16" t="s">
        <v>19</v>
      </c>
      <c r="E68" s="16" t="s">
        <v>68</v>
      </c>
      <c r="F68" s="16">
        <v>500</v>
      </c>
      <c r="G68" s="32">
        <f>48800/1000</f>
        <v>48.8</v>
      </c>
      <c r="H68" s="83"/>
      <c r="I68" s="83">
        <f>G68+H68</f>
        <v>48.8</v>
      </c>
    </row>
    <row r="69" spans="1:9" ht="12.75">
      <c r="A69" s="33" t="s">
        <v>69</v>
      </c>
      <c r="B69" s="14"/>
      <c r="C69" s="14" t="s">
        <v>30</v>
      </c>
      <c r="D69" s="14" t="s">
        <v>2</v>
      </c>
      <c r="E69" s="14"/>
      <c r="F69" s="14"/>
      <c r="G69" s="12"/>
      <c r="H69" s="83"/>
      <c r="I69" s="83"/>
    </row>
    <row r="70" spans="1:9" ht="12.75">
      <c r="A70" s="29" t="s">
        <v>70</v>
      </c>
      <c r="B70" s="16" t="s">
        <v>1</v>
      </c>
      <c r="C70" s="16" t="s">
        <v>30</v>
      </c>
      <c r="D70" s="16" t="s">
        <v>2</v>
      </c>
      <c r="E70" s="16" t="s">
        <v>71</v>
      </c>
      <c r="F70" s="16"/>
      <c r="G70" s="17"/>
      <c r="H70" s="83"/>
      <c r="I70" s="83"/>
    </row>
    <row r="71" spans="1:9" ht="12.75">
      <c r="A71" s="15" t="s">
        <v>72</v>
      </c>
      <c r="B71" s="16" t="s">
        <v>1</v>
      </c>
      <c r="C71" s="16" t="s">
        <v>30</v>
      </c>
      <c r="D71" s="16" t="s">
        <v>2</v>
      </c>
      <c r="E71" s="16" t="s">
        <v>71</v>
      </c>
      <c r="F71" s="16" t="s">
        <v>73</v>
      </c>
      <c r="G71" s="17"/>
      <c r="H71" s="83"/>
      <c r="I71" s="83"/>
    </row>
    <row r="72" spans="1:9" ht="12.75">
      <c r="A72" s="33" t="s">
        <v>74</v>
      </c>
      <c r="B72" s="14"/>
      <c r="C72" s="14" t="s">
        <v>30</v>
      </c>
      <c r="D72" s="14" t="s">
        <v>3</v>
      </c>
      <c r="E72" s="14"/>
      <c r="F72" s="14"/>
      <c r="G72" s="12">
        <f aca="true" t="shared" si="7" ref="G72:I73">G73</f>
        <v>300</v>
      </c>
      <c r="H72" s="12">
        <f t="shared" si="7"/>
        <v>0</v>
      </c>
      <c r="I72" s="12">
        <f t="shared" si="7"/>
        <v>300</v>
      </c>
    </row>
    <row r="73" spans="1:9" ht="12.75">
      <c r="A73" s="29" t="s">
        <v>59</v>
      </c>
      <c r="B73" s="16" t="s">
        <v>1</v>
      </c>
      <c r="C73" s="16" t="s">
        <v>30</v>
      </c>
      <c r="D73" s="16" t="s">
        <v>3</v>
      </c>
      <c r="E73" s="16" t="s">
        <v>60</v>
      </c>
      <c r="F73" s="16"/>
      <c r="G73" s="17">
        <f t="shared" si="7"/>
        <v>300</v>
      </c>
      <c r="H73" s="17">
        <f t="shared" si="7"/>
        <v>0</v>
      </c>
      <c r="I73" s="17">
        <f t="shared" si="7"/>
        <v>300</v>
      </c>
    </row>
    <row r="74" spans="1:9" ht="25.5">
      <c r="A74" s="29" t="s">
        <v>75</v>
      </c>
      <c r="B74" s="16" t="s">
        <v>1</v>
      </c>
      <c r="C74" s="16" t="s">
        <v>30</v>
      </c>
      <c r="D74" s="16" t="s">
        <v>3</v>
      </c>
      <c r="E74" s="16" t="s">
        <v>60</v>
      </c>
      <c r="F74" s="16" t="s">
        <v>76</v>
      </c>
      <c r="G74" s="17">
        <f>300000/1000</f>
        <v>300</v>
      </c>
      <c r="H74" s="83"/>
      <c r="I74" s="83">
        <f>G74+H74</f>
        <v>300</v>
      </c>
    </row>
    <row r="75" spans="1:9" ht="12.75">
      <c r="A75" s="13" t="s">
        <v>77</v>
      </c>
      <c r="B75" s="14"/>
      <c r="C75" s="14" t="s">
        <v>30</v>
      </c>
      <c r="D75" s="14" t="s">
        <v>78</v>
      </c>
      <c r="E75" s="14"/>
      <c r="F75" s="14"/>
      <c r="G75" s="12">
        <f>G76</f>
        <v>5000</v>
      </c>
      <c r="H75" s="12">
        <f>H76+H78</f>
        <v>3190</v>
      </c>
      <c r="I75" s="12">
        <f>I76+I78</f>
        <v>8190</v>
      </c>
    </row>
    <row r="76" spans="1:9" ht="25.5">
      <c r="A76" s="15" t="s">
        <v>79</v>
      </c>
      <c r="B76" s="16" t="s">
        <v>1</v>
      </c>
      <c r="C76" s="16" t="s">
        <v>30</v>
      </c>
      <c r="D76" s="16" t="s">
        <v>78</v>
      </c>
      <c r="E76" s="16" t="s">
        <v>80</v>
      </c>
      <c r="F76" s="16"/>
      <c r="G76" s="17">
        <f>G77</f>
        <v>5000</v>
      </c>
      <c r="H76" s="17">
        <f>H77</f>
        <v>2000</v>
      </c>
      <c r="I76" s="17">
        <f>I77</f>
        <v>7000</v>
      </c>
    </row>
    <row r="77" spans="1:9" ht="12.75">
      <c r="A77" s="15" t="s">
        <v>72</v>
      </c>
      <c r="B77" s="16" t="s">
        <v>1</v>
      </c>
      <c r="C77" s="16" t="s">
        <v>30</v>
      </c>
      <c r="D77" s="16" t="s">
        <v>78</v>
      </c>
      <c r="E77" s="16" t="s">
        <v>80</v>
      </c>
      <c r="F77" s="16" t="s">
        <v>73</v>
      </c>
      <c r="G77" s="18">
        <f>5000000/1000</f>
        <v>5000</v>
      </c>
      <c r="H77" s="83">
        <f>2000000/1000</f>
        <v>2000</v>
      </c>
      <c r="I77" s="83">
        <f>G77+H77</f>
        <v>7000</v>
      </c>
    </row>
    <row r="78" spans="1:9" ht="25.5">
      <c r="A78" s="58" t="s">
        <v>79</v>
      </c>
      <c r="B78" s="16" t="s">
        <v>1</v>
      </c>
      <c r="C78" s="16" t="s">
        <v>30</v>
      </c>
      <c r="D78" s="16" t="s">
        <v>78</v>
      </c>
      <c r="E78" s="16" t="s">
        <v>80</v>
      </c>
      <c r="F78" s="16"/>
      <c r="G78" s="18"/>
      <c r="H78" s="83">
        <f>H79</f>
        <v>1190</v>
      </c>
      <c r="I78" s="83">
        <f>I79</f>
        <v>1190</v>
      </c>
    </row>
    <row r="79" spans="1:9" ht="12.75">
      <c r="A79" s="59" t="s">
        <v>27</v>
      </c>
      <c r="B79" s="16" t="s">
        <v>1</v>
      </c>
      <c r="C79" s="16" t="s">
        <v>30</v>
      </c>
      <c r="D79" s="16" t="s">
        <v>78</v>
      </c>
      <c r="E79" s="16" t="s">
        <v>80</v>
      </c>
      <c r="F79" s="16" t="s">
        <v>35</v>
      </c>
      <c r="G79" s="18"/>
      <c r="H79" s="83">
        <f>1190000/1000</f>
        <v>1190</v>
      </c>
      <c r="I79" s="83">
        <f>H79</f>
        <v>1190</v>
      </c>
    </row>
    <row r="80" spans="1:9" ht="25.5">
      <c r="A80" s="34" t="s">
        <v>259</v>
      </c>
      <c r="B80" s="16" t="s">
        <v>1</v>
      </c>
      <c r="C80" s="16" t="s">
        <v>30</v>
      </c>
      <c r="D80" s="16" t="s">
        <v>78</v>
      </c>
      <c r="E80" s="16" t="s">
        <v>249</v>
      </c>
      <c r="F80" s="16"/>
      <c r="G80" s="17">
        <v>0</v>
      </c>
      <c r="H80" s="83"/>
      <c r="I80" s="83"/>
    </row>
    <row r="81" spans="1:9" ht="12.75">
      <c r="A81" s="35" t="s">
        <v>27</v>
      </c>
      <c r="B81" s="16" t="s">
        <v>1</v>
      </c>
      <c r="C81" s="16" t="s">
        <v>30</v>
      </c>
      <c r="D81" s="16" t="s">
        <v>78</v>
      </c>
      <c r="E81" s="16" t="s">
        <v>249</v>
      </c>
      <c r="F81" s="16" t="s">
        <v>35</v>
      </c>
      <c r="G81" s="17"/>
      <c r="H81" s="83"/>
      <c r="I81" s="83"/>
    </row>
    <row r="82" spans="1:9" ht="12.75">
      <c r="A82" s="13" t="s">
        <v>81</v>
      </c>
      <c r="B82" s="14"/>
      <c r="C82" s="14" t="s">
        <v>30</v>
      </c>
      <c r="D82" s="14" t="s">
        <v>7</v>
      </c>
      <c r="E82" s="14"/>
      <c r="F82" s="14"/>
      <c r="G82" s="12">
        <f aca="true" t="shared" si="8" ref="G82:I83">G83</f>
        <v>12598.87</v>
      </c>
      <c r="H82" s="12">
        <f t="shared" si="8"/>
        <v>5001.1</v>
      </c>
      <c r="I82" s="12">
        <f t="shared" si="8"/>
        <v>17599.97</v>
      </c>
    </row>
    <row r="83" spans="1:9" ht="12.75">
      <c r="A83" s="15" t="s">
        <v>82</v>
      </c>
      <c r="B83" s="16" t="s">
        <v>1</v>
      </c>
      <c r="C83" s="16" t="s">
        <v>30</v>
      </c>
      <c r="D83" s="16" t="s">
        <v>7</v>
      </c>
      <c r="E83" s="16" t="s">
        <v>253</v>
      </c>
      <c r="F83" s="16"/>
      <c r="G83" s="17">
        <f t="shared" si="8"/>
        <v>12598.87</v>
      </c>
      <c r="H83" s="17">
        <f t="shared" si="8"/>
        <v>5001.1</v>
      </c>
      <c r="I83" s="17">
        <f t="shared" si="8"/>
        <v>17599.97</v>
      </c>
    </row>
    <row r="84" spans="1:9" ht="12.75">
      <c r="A84" s="15" t="s">
        <v>27</v>
      </c>
      <c r="B84" s="16" t="s">
        <v>1</v>
      </c>
      <c r="C84" s="16" t="s">
        <v>30</v>
      </c>
      <c r="D84" s="16" t="s">
        <v>7</v>
      </c>
      <c r="E84" s="16" t="s">
        <v>253</v>
      </c>
      <c r="F84" s="16" t="s">
        <v>35</v>
      </c>
      <c r="G84" s="18">
        <f>12598870/1000</f>
        <v>12598.87</v>
      </c>
      <c r="H84" s="83">
        <f>5600000/1000-598.9</f>
        <v>5001.1</v>
      </c>
      <c r="I84" s="83">
        <f>G84+H84</f>
        <v>17599.97</v>
      </c>
    </row>
    <row r="85" spans="1:9" ht="12.75">
      <c r="A85" s="33" t="s">
        <v>83</v>
      </c>
      <c r="B85" s="14"/>
      <c r="C85" s="14" t="s">
        <v>30</v>
      </c>
      <c r="D85" s="14" t="s">
        <v>84</v>
      </c>
      <c r="E85" s="14"/>
      <c r="F85" s="14"/>
      <c r="G85" s="12">
        <f>G86+G88+G90</f>
        <v>3250</v>
      </c>
      <c r="H85" s="12">
        <f>H86+H88+H90</f>
        <v>675</v>
      </c>
      <c r="I85" s="12">
        <f>I86+I88+I90</f>
        <v>3925</v>
      </c>
    </row>
    <row r="86" spans="1:9" ht="12.75">
      <c r="A86" s="26" t="s">
        <v>45</v>
      </c>
      <c r="B86" s="16" t="s">
        <v>1</v>
      </c>
      <c r="C86" s="16" t="s">
        <v>30</v>
      </c>
      <c r="D86" s="16" t="s">
        <v>84</v>
      </c>
      <c r="E86" s="16" t="s">
        <v>283</v>
      </c>
      <c r="F86" s="16"/>
      <c r="G86" s="17">
        <f>G87</f>
        <v>2900</v>
      </c>
      <c r="H86" s="17">
        <f>H87</f>
        <v>0</v>
      </c>
      <c r="I86" s="17">
        <f>I87</f>
        <v>2900</v>
      </c>
    </row>
    <row r="87" spans="1:9" ht="12.75">
      <c r="A87" s="15" t="s">
        <v>48</v>
      </c>
      <c r="B87" s="16" t="s">
        <v>1</v>
      </c>
      <c r="C87" s="16" t="s">
        <v>30</v>
      </c>
      <c r="D87" s="16" t="s">
        <v>84</v>
      </c>
      <c r="E87" s="16" t="s">
        <v>283</v>
      </c>
      <c r="F87" s="16" t="s">
        <v>49</v>
      </c>
      <c r="G87" s="18">
        <f>2900000/1000</f>
        <v>2900</v>
      </c>
      <c r="H87" s="83"/>
      <c r="I87" s="83">
        <f>G87+H87</f>
        <v>2900</v>
      </c>
    </row>
    <row r="88" spans="1:9" ht="12.75">
      <c r="A88" s="15" t="s">
        <v>85</v>
      </c>
      <c r="B88" s="16" t="s">
        <v>1</v>
      </c>
      <c r="C88" s="16" t="s">
        <v>30</v>
      </c>
      <c r="D88" s="16">
        <v>12</v>
      </c>
      <c r="E88" s="16" t="s">
        <v>86</v>
      </c>
      <c r="F88" s="16"/>
      <c r="G88" s="17">
        <f>G89</f>
        <v>250</v>
      </c>
      <c r="H88" s="17">
        <f>H89</f>
        <v>675</v>
      </c>
      <c r="I88" s="17">
        <f>I89</f>
        <v>925</v>
      </c>
    </row>
    <row r="89" spans="1:9" ht="12.75">
      <c r="A89" s="15" t="s">
        <v>27</v>
      </c>
      <c r="B89" s="16" t="s">
        <v>1</v>
      </c>
      <c r="C89" s="16" t="s">
        <v>30</v>
      </c>
      <c r="D89" s="16">
        <v>12</v>
      </c>
      <c r="E89" s="16" t="s">
        <v>86</v>
      </c>
      <c r="F89" s="16">
        <v>500</v>
      </c>
      <c r="G89" s="18">
        <f>250000/1000</f>
        <v>250</v>
      </c>
      <c r="H89" s="83">
        <f>300000/1000+375</f>
        <v>675</v>
      </c>
      <c r="I89" s="83">
        <f>G89+H89</f>
        <v>925</v>
      </c>
    </row>
    <row r="90" spans="1:9" ht="12.75">
      <c r="A90" s="29" t="s">
        <v>59</v>
      </c>
      <c r="B90" s="16" t="s">
        <v>1</v>
      </c>
      <c r="C90" s="16" t="s">
        <v>30</v>
      </c>
      <c r="D90" s="16" t="s">
        <v>84</v>
      </c>
      <c r="E90" s="16" t="s">
        <v>60</v>
      </c>
      <c r="F90" s="16"/>
      <c r="G90" s="17">
        <f>G91</f>
        <v>100</v>
      </c>
      <c r="H90" s="17">
        <f>H91</f>
        <v>0</v>
      </c>
      <c r="I90" s="17">
        <f>I91</f>
        <v>100</v>
      </c>
    </row>
    <row r="91" spans="1:9" ht="12.75">
      <c r="A91" s="15" t="s">
        <v>27</v>
      </c>
      <c r="B91" s="16" t="s">
        <v>1</v>
      </c>
      <c r="C91" s="16" t="s">
        <v>30</v>
      </c>
      <c r="D91" s="16" t="s">
        <v>84</v>
      </c>
      <c r="E91" s="16" t="s">
        <v>60</v>
      </c>
      <c r="F91" s="16" t="s">
        <v>35</v>
      </c>
      <c r="G91" s="17">
        <f>100000/1000</f>
        <v>100</v>
      </c>
      <c r="H91" s="83"/>
      <c r="I91" s="83">
        <f>G91+H91</f>
        <v>100</v>
      </c>
    </row>
    <row r="92" spans="1:9" ht="12.75">
      <c r="A92" s="19" t="s">
        <v>279</v>
      </c>
      <c r="B92" s="14"/>
      <c r="C92" s="14" t="s">
        <v>3</v>
      </c>
      <c r="D92" s="16"/>
      <c r="E92" s="16"/>
      <c r="F92" s="16"/>
      <c r="G92" s="12">
        <f>G93</f>
        <v>3900</v>
      </c>
      <c r="H92" s="12">
        <f aca="true" t="shared" si="9" ref="H92:I94">H93</f>
        <v>0</v>
      </c>
      <c r="I92" s="12">
        <f t="shared" si="9"/>
        <v>3900</v>
      </c>
    </row>
    <row r="93" spans="1:9" ht="25.5">
      <c r="A93" s="19" t="s">
        <v>277</v>
      </c>
      <c r="B93" s="14"/>
      <c r="C93" s="14" t="s">
        <v>3</v>
      </c>
      <c r="D93" s="14" t="s">
        <v>3</v>
      </c>
      <c r="E93" s="14"/>
      <c r="F93" s="14"/>
      <c r="G93" s="12">
        <f>G94</f>
        <v>3900</v>
      </c>
      <c r="H93" s="12">
        <f t="shared" si="9"/>
        <v>0</v>
      </c>
      <c r="I93" s="12">
        <f t="shared" si="9"/>
        <v>3900</v>
      </c>
    </row>
    <row r="94" spans="1:9" ht="12.75">
      <c r="A94" s="36" t="s">
        <v>45</v>
      </c>
      <c r="B94" s="16" t="s">
        <v>1</v>
      </c>
      <c r="C94" s="16" t="s">
        <v>3</v>
      </c>
      <c r="D94" s="16" t="s">
        <v>3</v>
      </c>
      <c r="E94" s="16" t="s">
        <v>278</v>
      </c>
      <c r="F94" s="16"/>
      <c r="G94" s="32">
        <f>G95</f>
        <v>3900</v>
      </c>
      <c r="H94" s="32">
        <f t="shared" si="9"/>
        <v>0</v>
      </c>
      <c r="I94" s="32">
        <f t="shared" si="9"/>
        <v>3900</v>
      </c>
    </row>
    <row r="95" spans="1:9" ht="12.75">
      <c r="A95" s="15" t="s">
        <v>48</v>
      </c>
      <c r="B95" s="16" t="s">
        <v>1</v>
      </c>
      <c r="C95" s="16" t="s">
        <v>3</v>
      </c>
      <c r="D95" s="16" t="s">
        <v>3</v>
      </c>
      <c r="E95" s="16" t="s">
        <v>278</v>
      </c>
      <c r="F95" s="16" t="s">
        <v>49</v>
      </c>
      <c r="G95" s="32">
        <f>3900000/1000</f>
        <v>3900</v>
      </c>
      <c r="H95" s="83"/>
      <c r="I95" s="83">
        <f>G95+H95</f>
        <v>3900</v>
      </c>
    </row>
    <row r="96" spans="1:9" ht="12.75">
      <c r="A96" s="33" t="s">
        <v>87</v>
      </c>
      <c r="B96" s="14"/>
      <c r="C96" s="14" t="s">
        <v>88</v>
      </c>
      <c r="D96" s="14"/>
      <c r="E96" s="14"/>
      <c r="F96" s="14"/>
      <c r="G96" s="12">
        <f>G97</f>
        <v>100</v>
      </c>
      <c r="H96" s="12">
        <f aca="true" t="shared" si="10" ref="H96:I98">H97</f>
        <v>0</v>
      </c>
      <c r="I96" s="12">
        <f t="shared" si="10"/>
        <v>100</v>
      </c>
    </row>
    <row r="97" spans="1:9" ht="12.75">
      <c r="A97" s="33" t="s">
        <v>89</v>
      </c>
      <c r="B97" s="14"/>
      <c r="C97" s="14" t="s">
        <v>88</v>
      </c>
      <c r="D97" s="14" t="s">
        <v>3</v>
      </c>
      <c r="E97" s="14"/>
      <c r="F97" s="14"/>
      <c r="G97" s="12">
        <f>G98</f>
        <v>100</v>
      </c>
      <c r="H97" s="12">
        <f t="shared" si="10"/>
        <v>0</v>
      </c>
      <c r="I97" s="12">
        <f t="shared" si="10"/>
        <v>100</v>
      </c>
    </row>
    <row r="98" spans="1:9" ht="12.75">
      <c r="A98" s="29" t="s">
        <v>59</v>
      </c>
      <c r="B98" s="16" t="s">
        <v>1</v>
      </c>
      <c r="C98" s="16" t="s">
        <v>88</v>
      </c>
      <c r="D98" s="16" t="s">
        <v>3</v>
      </c>
      <c r="E98" s="16" t="s">
        <v>60</v>
      </c>
      <c r="F98" s="16"/>
      <c r="G98" s="17">
        <f>G99</f>
        <v>100</v>
      </c>
      <c r="H98" s="17">
        <f t="shared" si="10"/>
        <v>0</v>
      </c>
      <c r="I98" s="17">
        <f t="shared" si="10"/>
        <v>100</v>
      </c>
    </row>
    <row r="99" spans="1:9" ht="12.75">
      <c r="A99" s="29" t="s">
        <v>90</v>
      </c>
      <c r="B99" s="16" t="s">
        <v>1</v>
      </c>
      <c r="C99" s="16" t="s">
        <v>88</v>
      </c>
      <c r="D99" s="16" t="s">
        <v>3</v>
      </c>
      <c r="E99" s="16" t="s">
        <v>60</v>
      </c>
      <c r="F99" s="16" t="s">
        <v>91</v>
      </c>
      <c r="G99" s="17">
        <f>100000/1000</f>
        <v>100</v>
      </c>
      <c r="H99" s="83"/>
      <c r="I99" s="83">
        <f>G99+H99</f>
        <v>100</v>
      </c>
    </row>
    <row r="100" spans="1:9" ht="12.75">
      <c r="A100" s="13" t="s">
        <v>92</v>
      </c>
      <c r="B100" s="14"/>
      <c r="C100" s="14" t="s">
        <v>93</v>
      </c>
      <c r="D100" s="14"/>
      <c r="E100" s="14"/>
      <c r="F100" s="14"/>
      <c r="G100" s="12">
        <f>G101+G107+G136+G151</f>
        <v>899435.3999999999</v>
      </c>
      <c r="H100" s="12">
        <f>H101+H107+H136+H151</f>
        <v>10090.8</v>
      </c>
      <c r="I100" s="12">
        <f>I101+I107+I136+I151</f>
        <v>909526.2</v>
      </c>
    </row>
    <row r="101" spans="1:9" ht="12.75">
      <c r="A101" s="13" t="s">
        <v>94</v>
      </c>
      <c r="B101" s="14"/>
      <c r="C101" s="14" t="s">
        <v>93</v>
      </c>
      <c r="D101" s="14" t="s">
        <v>19</v>
      </c>
      <c r="E101" s="14"/>
      <c r="F101" s="14"/>
      <c r="G101" s="17">
        <f aca="true" t="shared" si="11" ref="G101:I103">G102</f>
        <v>187556.1</v>
      </c>
      <c r="H101" s="17">
        <f t="shared" si="11"/>
        <v>1182.5</v>
      </c>
      <c r="I101" s="17">
        <f t="shared" si="11"/>
        <v>188738.6</v>
      </c>
    </row>
    <row r="102" spans="1:9" ht="12.75">
      <c r="A102" s="37" t="s">
        <v>95</v>
      </c>
      <c r="B102" s="16" t="s">
        <v>1</v>
      </c>
      <c r="C102" s="16" t="s">
        <v>93</v>
      </c>
      <c r="D102" s="16" t="s">
        <v>19</v>
      </c>
      <c r="E102" s="16" t="s">
        <v>96</v>
      </c>
      <c r="F102" s="16"/>
      <c r="G102" s="17">
        <f t="shared" si="11"/>
        <v>187556.1</v>
      </c>
      <c r="H102" s="17">
        <f t="shared" si="11"/>
        <v>1182.5</v>
      </c>
      <c r="I102" s="17">
        <f t="shared" si="11"/>
        <v>188738.6</v>
      </c>
    </row>
    <row r="103" spans="1:9" ht="12.75">
      <c r="A103" s="15" t="s">
        <v>45</v>
      </c>
      <c r="B103" s="16" t="s">
        <v>1</v>
      </c>
      <c r="C103" s="16" t="s">
        <v>93</v>
      </c>
      <c r="D103" s="16" t="s">
        <v>19</v>
      </c>
      <c r="E103" s="16" t="s">
        <v>97</v>
      </c>
      <c r="F103" s="16"/>
      <c r="G103" s="17">
        <f t="shared" si="11"/>
        <v>187556.1</v>
      </c>
      <c r="H103" s="17">
        <f t="shared" si="11"/>
        <v>1182.5</v>
      </c>
      <c r="I103" s="17">
        <f t="shared" si="11"/>
        <v>188738.6</v>
      </c>
    </row>
    <row r="104" spans="1:9" ht="12.75">
      <c r="A104" s="15" t="s">
        <v>48</v>
      </c>
      <c r="B104" s="16" t="s">
        <v>1</v>
      </c>
      <c r="C104" s="16" t="s">
        <v>93</v>
      </c>
      <c r="D104" s="16" t="s">
        <v>19</v>
      </c>
      <c r="E104" s="16" t="s">
        <v>97</v>
      </c>
      <c r="F104" s="16" t="s">
        <v>49</v>
      </c>
      <c r="G104" s="18">
        <f>187556100/1000</f>
        <v>187556.1</v>
      </c>
      <c r="H104" s="83">
        <f>(582500+600000)/1000</f>
        <v>1182.5</v>
      </c>
      <c r="I104" s="83">
        <f>G104+H104</f>
        <v>188738.6</v>
      </c>
    </row>
    <row r="105" spans="1:9" ht="25.5">
      <c r="A105" s="15" t="s">
        <v>255</v>
      </c>
      <c r="B105" s="16" t="s">
        <v>1</v>
      </c>
      <c r="C105" s="16" t="s">
        <v>93</v>
      </c>
      <c r="D105" s="16" t="s">
        <v>19</v>
      </c>
      <c r="E105" s="16" t="s">
        <v>245</v>
      </c>
      <c r="F105" s="16"/>
      <c r="G105" s="17"/>
      <c r="H105" s="83"/>
      <c r="I105" s="83"/>
    </row>
    <row r="106" spans="1:9" ht="12.75">
      <c r="A106" s="15" t="s">
        <v>48</v>
      </c>
      <c r="B106" s="16" t="s">
        <v>1</v>
      </c>
      <c r="C106" s="16" t="s">
        <v>93</v>
      </c>
      <c r="D106" s="16" t="s">
        <v>19</v>
      </c>
      <c r="E106" s="16" t="s">
        <v>245</v>
      </c>
      <c r="F106" s="16" t="s">
        <v>49</v>
      </c>
      <c r="G106" s="17"/>
      <c r="H106" s="83"/>
      <c r="I106" s="83"/>
    </row>
    <row r="107" spans="1:9" ht="12.75">
      <c r="A107" s="13" t="s">
        <v>98</v>
      </c>
      <c r="B107" s="14"/>
      <c r="C107" s="14" t="s">
        <v>93</v>
      </c>
      <c r="D107" s="14" t="s">
        <v>2</v>
      </c>
      <c r="E107" s="16"/>
      <c r="F107" s="16"/>
      <c r="G107" s="12">
        <f>G108+G120</f>
        <v>665104.5</v>
      </c>
      <c r="H107" s="12">
        <f>H108+H120</f>
        <v>3400</v>
      </c>
      <c r="I107" s="12">
        <f>I108+I120</f>
        <v>668504.5</v>
      </c>
    </row>
    <row r="108" spans="1:9" ht="12.75">
      <c r="A108" s="13" t="s">
        <v>99</v>
      </c>
      <c r="B108" s="14"/>
      <c r="C108" s="14" t="s">
        <v>93</v>
      </c>
      <c r="D108" s="14" t="s">
        <v>2</v>
      </c>
      <c r="E108" s="14" t="s">
        <v>100</v>
      </c>
      <c r="F108" s="14"/>
      <c r="G108" s="12">
        <f>G109+G112</f>
        <v>176277.9</v>
      </c>
      <c r="H108" s="12">
        <f>H109+H112</f>
        <v>3400</v>
      </c>
      <c r="I108" s="12">
        <f>I109+I112</f>
        <v>179677.9</v>
      </c>
    </row>
    <row r="109" spans="1:9" ht="25.5">
      <c r="A109" s="37" t="s">
        <v>101</v>
      </c>
      <c r="B109" s="16" t="s">
        <v>1</v>
      </c>
      <c r="C109" s="16" t="s">
        <v>93</v>
      </c>
      <c r="D109" s="16" t="s">
        <v>2</v>
      </c>
      <c r="E109" s="16" t="s">
        <v>102</v>
      </c>
      <c r="F109" s="16"/>
      <c r="G109" s="17">
        <f aca="true" t="shared" si="12" ref="G109:I110">G110</f>
        <v>114762.7</v>
      </c>
      <c r="H109" s="17">
        <f t="shared" si="12"/>
        <v>3400</v>
      </c>
      <c r="I109" s="17">
        <f t="shared" si="12"/>
        <v>118162.7</v>
      </c>
    </row>
    <row r="110" spans="1:9" ht="12.75">
      <c r="A110" s="15" t="s">
        <v>45</v>
      </c>
      <c r="B110" s="16" t="s">
        <v>1</v>
      </c>
      <c r="C110" s="16" t="s">
        <v>93</v>
      </c>
      <c r="D110" s="16" t="s">
        <v>2</v>
      </c>
      <c r="E110" s="16" t="s">
        <v>103</v>
      </c>
      <c r="F110" s="16"/>
      <c r="G110" s="17">
        <f t="shared" si="12"/>
        <v>114762.7</v>
      </c>
      <c r="H110" s="17">
        <f t="shared" si="12"/>
        <v>3400</v>
      </c>
      <c r="I110" s="17">
        <f t="shared" si="12"/>
        <v>118162.7</v>
      </c>
    </row>
    <row r="111" spans="1:9" ht="12.75">
      <c r="A111" s="15" t="s">
        <v>48</v>
      </c>
      <c r="B111" s="16" t="s">
        <v>1</v>
      </c>
      <c r="C111" s="16" t="s">
        <v>93</v>
      </c>
      <c r="D111" s="16" t="s">
        <v>2</v>
      </c>
      <c r="E111" s="16" t="s">
        <v>103</v>
      </c>
      <c r="F111" s="16" t="s">
        <v>49</v>
      </c>
      <c r="G111" s="18">
        <f>114762700/1000</f>
        <v>114762.7</v>
      </c>
      <c r="H111" s="83">
        <f>(400000+3000000)/1000</f>
        <v>3400</v>
      </c>
      <c r="I111" s="83">
        <f>G111+H111</f>
        <v>118162.7</v>
      </c>
    </row>
    <row r="112" spans="1:9" ht="12.75">
      <c r="A112" s="15" t="s">
        <v>104</v>
      </c>
      <c r="B112" s="16" t="s">
        <v>1</v>
      </c>
      <c r="C112" s="16" t="s">
        <v>93</v>
      </c>
      <c r="D112" s="16" t="s">
        <v>2</v>
      </c>
      <c r="E112" s="16" t="s">
        <v>105</v>
      </c>
      <c r="F112" s="16"/>
      <c r="G112" s="17">
        <f aca="true" t="shared" si="13" ref="G112:I113">G113</f>
        <v>61515.2</v>
      </c>
      <c r="H112" s="17">
        <f t="shared" si="13"/>
        <v>0</v>
      </c>
      <c r="I112" s="17">
        <f t="shared" si="13"/>
        <v>61515.2</v>
      </c>
    </row>
    <row r="113" spans="1:9" ht="12.75">
      <c r="A113" s="15" t="s">
        <v>45</v>
      </c>
      <c r="B113" s="16" t="s">
        <v>1</v>
      </c>
      <c r="C113" s="16" t="s">
        <v>93</v>
      </c>
      <c r="D113" s="16" t="s">
        <v>2</v>
      </c>
      <c r="E113" s="16" t="s">
        <v>106</v>
      </c>
      <c r="F113" s="16"/>
      <c r="G113" s="17">
        <f t="shared" si="13"/>
        <v>61515.2</v>
      </c>
      <c r="H113" s="17">
        <f t="shared" si="13"/>
        <v>0</v>
      </c>
      <c r="I113" s="17">
        <f t="shared" si="13"/>
        <v>61515.2</v>
      </c>
    </row>
    <row r="114" spans="1:9" ht="12.75">
      <c r="A114" s="15" t="s">
        <v>48</v>
      </c>
      <c r="B114" s="16" t="s">
        <v>1</v>
      </c>
      <c r="C114" s="16" t="s">
        <v>93</v>
      </c>
      <c r="D114" s="16" t="s">
        <v>2</v>
      </c>
      <c r="E114" s="16" t="s">
        <v>106</v>
      </c>
      <c r="F114" s="16" t="s">
        <v>49</v>
      </c>
      <c r="G114" s="18">
        <f>61515200/1000</f>
        <v>61515.2</v>
      </c>
      <c r="H114" s="83"/>
      <c r="I114" s="83">
        <f>G114+H114</f>
        <v>61515.2</v>
      </c>
    </row>
    <row r="115" spans="1:9" ht="12.75">
      <c r="A115" s="21" t="s">
        <v>187</v>
      </c>
      <c r="B115" s="16" t="s">
        <v>1</v>
      </c>
      <c r="C115" s="16" t="s">
        <v>93</v>
      </c>
      <c r="D115" s="16" t="s">
        <v>2</v>
      </c>
      <c r="E115" s="16" t="s">
        <v>188</v>
      </c>
      <c r="F115" s="16"/>
      <c r="G115" s="17"/>
      <c r="H115" s="83"/>
      <c r="I115" s="83"/>
    </row>
    <row r="116" spans="1:9" ht="38.25">
      <c r="A116" s="15" t="s">
        <v>117</v>
      </c>
      <c r="B116" s="16" t="s">
        <v>1</v>
      </c>
      <c r="C116" s="16" t="s">
        <v>93</v>
      </c>
      <c r="D116" s="16" t="s">
        <v>2</v>
      </c>
      <c r="E116" s="16" t="s">
        <v>254</v>
      </c>
      <c r="F116" s="16"/>
      <c r="G116" s="17"/>
      <c r="H116" s="83"/>
      <c r="I116" s="83"/>
    </row>
    <row r="117" spans="1:9" ht="12.75">
      <c r="A117" s="15" t="s">
        <v>48</v>
      </c>
      <c r="B117" s="16" t="s">
        <v>1</v>
      </c>
      <c r="C117" s="16" t="s">
        <v>93</v>
      </c>
      <c r="D117" s="16" t="s">
        <v>2</v>
      </c>
      <c r="E117" s="16" t="s">
        <v>254</v>
      </c>
      <c r="F117" s="16" t="s">
        <v>49</v>
      </c>
      <c r="G117" s="17"/>
      <c r="H117" s="83"/>
      <c r="I117" s="83"/>
    </row>
    <row r="118" spans="1:9" ht="63.75">
      <c r="A118" s="38" t="s">
        <v>243</v>
      </c>
      <c r="B118" s="16" t="s">
        <v>1</v>
      </c>
      <c r="C118" s="16" t="s">
        <v>93</v>
      </c>
      <c r="D118" s="16" t="s">
        <v>2</v>
      </c>
      <c r="E118" s="16" t="s">
        <v>247</v>
      </c>
      <c r="F118" s="16"/>
      <c r="G118" s="17"/>
      <c r="H118" s="83"/>
      <c r="I118" s="83"/>
    </row>
    <row r="119" spans="1:9" ht="12.75">
      <c r="A119" s="35" t="s">
        <v>48</v>
      </c>
      <c r="B119" s="16" t="s">
        <v>1</v>
      </c>
      <c r="C119" s="16" t="s">
        <v>93</v>
      </c>
      <c r="D119" s="16" t="s">
        <v>2</v>
      </c>
      <c r="E119" s="16" t="s">
        <v>247</v>
      </c>
      <c r="F119" s="16" t="s">
        <v>49</v>
      </c>
      <c r="G119" s="17"/>
      <c r="H119" s="83"/>
      <c r="I119" s="83"/>
    </row>
    <row r="120" spans="1:9" ht="25.5">
      <c r="A120" s="39" t="s">
        <v>275</v>
      </c>
      <c r="B120" s="14" t="s">
        <v>1</v>
      </c>
      <c r="C120" s="14" t="s">
        <v>93</v>
      </c>
      <c r="D120" s="14" t="s">
        <v>2</v>
      </c>
      <c r="E120" s="14" t="s">
        <v>272</v>
      </c>
      <c r="F120" s="14"/>
      <c r="G120" s="12">
        <f>G121+G123</f>
        <v>488826.6</v>
      </c>
      <c r="H120" s="12">
        <f>H121+H123</f>
        <v>0</v>
      </c>
      <c r="I120" s="12">
        <f>I121+I123</f>
        <v>488826.6</v>
      </c>
    </row>
    <row r="121" spans="1:9" ht="63.75">
      <c r="A121" s="26" t="s">
        <v>274</v>
      </c>
      <c r="B121" s="16" t="s">
        <v>1</v>
      </c>
      <c r="C121" s="16" t="s">
        <v>93</v>
      </c>
      <c r="D121" s="16" t="s">
        <v>2</v>
      </c>
      <c r="E121" s="16" t="s">
        <v>271</v>
      </c>
      <c r="F121" s="16"/>
      <c r="G121" s="32">
        <f>G122</f>
        <v>72977</v>
      </c>
      <c r="H121" s="32">
        <f>H122</f>
        <v>0</v>
      </c>
      <c r="I121" s="32">
        <f>I122</f>
        <v>72977</v>
      </c>
    </row>
    <row r="122" spans="1:9" ht="12.75">
      <c r="A122" s="35" t="s">
        <v>48</v>
      </c>
      <c r="B122" s="16" t="s">
        <v>1</v>
      </c>
      <c r="C122" s="16" t="s">
        <v>93</v>
      </c>
      <c r="D122" s="16" t="s">
        <v>2</v>
      </c>
      <c r="E122" s="16" t="s">
        <v>271</v>
      </c>
      <c r="F122" s="16" t="s">
        <v>49</v>
      </c>
      <c r="G122" s="32">
        <f>72977000/1000</f>
        <v>72977</v>
      </c>
      <c r="H122" s="83"/>
      <c r="I122" s="83">
        <f>G122+H122</f>
        <v>72977</v>
      </c>
    </row>
    <row r="123" spans="1:9" ht="25.5">
      <c r="A123" s="15" t="s">
        <v>107</v>
      </c>
      <c r="B123" s="16"/>
      <c r="C123" s="16" t="s">
        <v>93</v>
      </c>
      <c r="D123" s="16" t="s">
        <v>2</v>
      </c>
      <c r="E123" s="16" t="s">
        <v>108</v>
      </c>
      <c r="F123" s="16"/>
      <c r="G123" s="30">
        <f>G124+G130</f>
        <v>415849.6</v>
      </c>
      <c r="H123" s="30">
        <f>H124+H130</f>
        <v>0</v>
      </c>
      <c r="I123" s="30">
        <f>I124+I130</f>
        <v>415849.6</v>
      </c>
    </row>
    <row r="124" spans="1:9" ht="38.25">
      <c r="A124" s="15" t="s">
        <v>109</v>
      </c>
      <c r="B124" s="16" t="s">
        <v>1</v>
      </c>
      <c r="C124" s="16" t="s">
        <v>93</v>
      </c>
      <c r="D124" s="16" t="s">
        <v>2</v>
      </c>
      <c r="E124" s="16" t="s">
        <v>110</v>
      </c>
      <c r="F124" s="16"/>
      <c r="G124" s="32">
        <f>G125</f>
        <v>326821.6</v>
      </c>
      <c r="H124" s="32">
        <f>H125</f>
        <v>0</v>
      </c>
      <c r="I124" s="32">
        <f>I125</f>
        <v>326821.6</v>
      </c>
    </row>
    <row r="125" spans="1:9" ht="12.75">
      <c r="A125" s="15" t="s">
        <v>48</v>
      </c>
      <c r="B125" s="16" t="s">
        <v>1</v>
      </c>
      <c r="C125" s="16" t="s">
        <v>93</v>
      </c>
      <c r="D125" s="16" t="s">
        <v>2</v>
      </c>
      <c r="E125" s="16" t="s">
        <v>110</v>
      </c>
      <c r="F125" s="16" t="s">
        <v>49</v>
      </c>
      <c r="G125" s="32">
        <f>326821600/1000</f>
        <v>326821.6</v>
      </c>
      <c r="H125" s="83"/>
      <c r="I125" s="83">
        <f>G125+H125</f>
        <v>326821.6</v>
      </c>
    </row>
    <row r="126" spans="1:9" ht="25.5">
      <c r="A126" s="15" t="s">
        <v>111</v>
      </c>
      <c r="B126" s="16" t="s">
        <v>1</v>
      </c>
      <c r="C126" s="16" t="s">
        <v>93</v>
      </c>
      <c r="D126" s="16" t="s">
        <v>2</v>
      </c>
      <c r="E126" s="16" t="s">
        <v>112</v>
      </c>
      <c r="F126" s="16"/>
      <c r="G126" s="17">
        <v>0</v>
      </c>
      <c r="H126" s="83"/>
      <c r="I126" s="83"/>
    </row>
    <row r="127" spans="1:9" ht="12.75">
      <c r="A127" s="15" t="s">
        <v>48</v>
      </c>
      <c r="B127" s="16" t="s">
        <v>1</v>
      </c>
      <c r="C127" s="16" t="s">
        <v>93</v>
      </c>
      <c r="D127" s="16" t="s">
        <v>2</v>
      </c>
      <c r="E127" s="16" t="s">
        <v>112</v>
      </c>
      <c r="F127" s="16" t="s">
        <v>49</v>
      </c>
      <c r="G127" s="17"/>
      <c r="H127" s="83"/>
      <c r="I127" s="83"/>
    </row>
    <row r="128" spans="1:9" ht="38.25">
      <c r="A128" s="15" t="s">
        <v>113</v>
      </c>
      <c r="B128" s="16" t="s">
        <v>1</v>
      </c>
      <c r="C128" s="16" t="s">
        <v>93</v>
      </c>
      <c r="D128" s="16" t="s">
        <v>2</v>
      </c>
      <c r="E128" s="16" t="s">
        <v>114</v>
      </c>
      <c r="F128" s="16"/>
      <c r="G128" s="17">
        <v>0</v>
      </c>
      <c r="H128" s="83"/>
      <c r="I128" s="83"/>
    </row>
    <row r="129" spans="1:9" ht="12.75">
      <c r="A129" s="15" t="s">
        <v>48</v>
      </c>
      <c r="B129" s="16" t="s">
        <v>1</v>
      </c>
      <c r="C129" s="16" t="s">
        <v>93</v>
      </c>
      <c r="D129" s="16" t="s">
        <v>2</v>
      </c>
      <c r="E129" s="16" t="s">
        <v>114</v>
      </c>
      <c r="F129" s="16" t="s">
        <v>49</v>
      </c>
      <c r="G129" s="17"/>
      <c r="H129" s="83"/>
      <c r="I129" s="83"/>
    </row>
    <row r="130" spans="1:9" ht="38.25">
      <c r="A130" s="15" t="s">
        <v>115</v>
      </c>
      <c r="B130" s="16" t="s">
        <v>1</v>
      </c>
      <c r="C130" s="16" t="s">
        <v>93</v>
      </c>
      <c r="D130" s="16" t="s">
        <v>2</v>
      </c>
      <c r="E130" s="16" t="s">
        <v>116</v>
      </c>
      <c r="F130" s="16"/>
      <c r="G130" s="32">
        <f>G131</f>
        <v>89028</v>
      </c>
      <c r="H130" s="32">
        <f>H131</f>
        <v>0</v>
      </c>
      <c r="I130" s="32">
        <f>I131</f>
        <v>89028</v>
      </c>
    </row>
    <row r="131" spans="1:9" ht="12.75">
      <c r="A131" s="15" t="s">
        <v>48</v>
      </c>
      <c r="B131" s="16" t="s">
        <v>1</v>
      </c>
      <c r="C131" s="16" t="s">
        <v>93</v>
      </c>
      <c r="D131" s="16" t="s">
        <v>2</v>
      </c>
      <c r="E131" s="16" t="s">
        <v>116</v>
      </c>
      <c r="F131" s="16" t="s">
        <v>49</v>
      </c>
      <c r="G131" s="32">
        <f>89028000/1000</f>
        <v>89028</v>
      </c>
      <c r="H131" s="83"/>
      <c r="I131" s="83">
        <f>G131+H131</f>
        <v>89028</v>
      </c>
    </row>
    <row r="132" spans="1:9" ht="25.5">
      <c r="A132" s="15" t="s">
        <v>118</v>
      </c>
      <c r="B132" s="16" t="s">
        <v>1</v>
      </c>
      <c r="C132" s="16" t="s">
        <v>93</v>
      </c>
      <c r="D132" s="16" t="s">
        <v>2</v>
      </c>
      <c r="E132" s="16" t="s">
        <v>119</v>
      </c>
      <c r="F132" s="16"/>
      <c r="G132" s="17"/>
      <c r="H132" s="83"/>
      <c r="I132" s="83"/>
    </row>
    <row r="133" spans="1:9" ht="12.75">
      <c r="A133" s="15" t="s">
        <v>27</v>
      </c>
      <c r="B133" s="16" t="s">
        <v>1</v>
      </c>
      <c r="C133" s="16" t="s">
        <v>93</v>
      </c>
      <c r="D133" s="16" t="s">
        <v>2</v>
      </c>
      <c r="E133" s="16" t="s">
        <v>119</v>
      </c>
      <c r="F133" s="16" t="s">
        <v>35</v>
      </c>
      <c r="G133" s="17"/>
      <c r="H133" s="83"/>
      <c r="I133" s="83"/>
    </row>
    <row r="134" spans="1:9" ht="25.5">
      <c r="A134" s="34" t="s">
        <v>255</v>
      </c>
      <c r="B134" s="16" t="s">
        <v>1</v>
      </c>
      <c r="C134" s="16" t="s">
        <v>93</v>
      </c>
      <c r="D134" s="16" t="s">
        <v>2</v>
      </c>
      <c r="E134" s="16" t="s">
        <v>245</v>
      </c>
      <c r="F134" s="16"/>
      <c r="G134" s="17"/>
      <c r="H134" s="83"/>
      <c r="I134" s="83"/>
    </row>
    <row r="135" spans="1:9" ht="12.75">
      <c r="A135" s="35" t="s">
        <v>48</v>
      </c>
      <c r="B135" s="16" t="s">
        <v>1</v>
      </c>
      <c r="C135" s="16" t="s">
        <v>93</v>
      </c>
      <c r="D135" s="16" t="s">
        <v>2</v>
      </c>
      <c r="E135" s="16" t="s">
        <v>245</v>
      </c>
      <c r="F135" s="16" t="s">
        <v>49</v>
      </c>
      <c r="G135" s="17"/>
      <c r="H135" s="83"/>
      <c r="I135" s="83"/>
    </row>
    <row r="136" spans="1:9" ht="12.75">
      <c r="A136" s="13" t="s">
        <v>120</v>
      </c>
      <c r="B136" s="14"/>
      <c r="C136" s="14" t="s">
        <v>93</v>
      </c>
      <c r="D136" s="14" t="s">
        <v>93</v>
      </c>
      <c r="E136" s="14"/>
      <c r="F136" s="14"/>
      <c r="G136" s="12">
        <f>G137+G142+G149</f>
        <v>3367.2</v>
      </c>
      <c r="H136" s="12">
        <f>H137+H142+H149+H140</f>
        <v>2000</v>
      </c>
      <c r="I136" s="12">
        <f>I137+I142+I149+I140</f>
        <v>5367.2</v>
      </c>
    </row>
    <row r="137" spans="1:9" ht="12.75">
      <c r="A137" s="15" t="s">
        <v>121</v>
      </c>
      <c r="B137" s="16" t="s">
        <v>1</v>
      </c>
      <c r="C137" s="16" t="s">
        <v>93</v>
      </c>
      <c r="D137" s="16" t="s">
        <v>93</v>
      </c>
      <c r="E137" s="16" t="s">
        <v>122</v>
      </c>
      <c r="F137" s="16"/>
      <c r="G137" s="17">
        <f aca="true" t="shared" si="14" ref="G137:I138">G138</f>
        <v>800</v>
      </c>
      <c r="H137" s="17">
        <f t="shared" si="14"/>
        <v>0</v>
      </c>
      <c r="I137" s="17">
        <f t="shared" si="14"/>
        <v>800</v>
      </c>
    </row>
    <row r="138" spans="1:9" ht="12.75">
      <c r="A138" s="15" t="s">
        <v>123</v>
      </c>
      <c r="B138" s="16" t="s">
        <v>1</v>
      </c>
      <c r="C138" s="16" t="s">
        <v>93</v>
      </c>
      <c r="D138" s="16" t="s">
        <v>93</v>
      </c>
      <c r="E138" s="16" t="s">
        <v>124</v>
      </c>
      <c r="F138" s="16"/>
      <c r="G138" s="17">
        <f t="shared" si="14"/>
        <v>800</v>
      </c>
      <c r="H138" s="17">
        <f t="shared" si="14"/>
        <v>0</v>
      </c>
      <c r="I138" s="17">
        <f t="shared" si="14"/>
        <v>800</v>
      </c>
    </row>
    <row r="139" spans="1:9" ht="12.75">
      <c r="A139" s="15" t="s">
        <v>48</v>
      </c>
      <c r="B139" s="16" t="s">
        <v>1</v>
      </c>
      <c r="C139" s="16" t="s">
        <v>93</v>
      </c>
      <c r="D139" s="16" t="s">
        <v>93</v>
      </c>
      <c r="E139" s="16" t="s">
        <v>124</v>
      </c>
      <c r="F139" s="16" t="s">
        <v>35</v>
      </c>
      <c r="G139" s="17">
        <f>800000/1000</f>
        <v>800</v>
      </c>
      <c r="H139" s="83"/>
      <c r="I139" s="83">
        <f>G139+H139</f>
        <v>800</v>
      </c>
    </row>
    <row r="140" spans="1:9" ht="12.75">
      <c r="A140" s="79" t="s">
        <v>305</v>
      </c>
      <c r="B140" s="16" t="s">
        <v>1</v>
      </c>
      <c r="C140" s="16" t="s">
        <v>93</v>
      </c>
      <c r="D140" s="16" t="s">
        <v>93</v>
      </c>
      <c r="E140" s="16" t="s">
        <v>304</v>
      </c>
      <c r="F140" s="16"/>
      <c r="G140" s="17"/>
      <c r="H140" s="83">
        <f>H141</f>
        <v>1000</v>
      </c>
      <c r="I140" s="83">
        <f>I141</f>
        <v>1000</v>
      </c>
    </row>
    <row r="141" spans="1:9" ht="12.75">
      <c r="A141" s="15" t="s">
        <v>27</v>
      </c>
      <c r="B141" s="16" t="s">
        <v>1</v>
      </c>
      <c r="C141" s="16" t="s">
        <v>93</v>
      </c>
      <c r="D141" s="16" t="s">
        <v>93</v>
      </c>
      <c r="E141" s="16" t="s">
        <v>304</v>
      </c>
      <c r="F141" s="16" t="s">
        <v>35</v>
      </c>
      <c r="G141" s="17"/>
      <c r="H141" s="83">
        <f>1000000/1000</f>
        <v>1000</v>
      </c>
      <c r="I141" s="83">
        <f>H141</f>
        <v>1000</v>
      </c>
    </row>
    <row r="142" spans="1:9" ht="25.5">
      <c r="A142" s="15" t="s">
        <v>125</v>
      </c>
      <c r="B142" s="16" t="s">
        <v>1</v>
      </c>
      <c r="C142" s="16" t="s">
        <v>93</v>
      </c>
      <c r="D142" s="16" t="s">
        <v>93</v>
      </c>
      <c r="E142" s="16" t="s">
        <v>126</v>
      </c>
      <c r="F142" s="40"/>
      <c r="G142" s="17">
        <f aca="true" t="shared" si="15" ref="G142:I143">G143</f>
        <v>1967.2</v>
      </c>
      <c r="H142" s="17">
        <f t="shared" si="15"/>
        <v>1000</v>
      </c>
      <c r="I142" s="17">
        <f t="shared" si="15"/>
        <v>2967.2</v>
      </c>
    </row>
    <row r="143" spans="1:9" ht="12.75">
      <c r="A143" s="15" t="s">
        <v>127</v>
      </c>
      <c r="B143" s="16" t="s">
        <v>1</v>
      </c>
      <c r="C143" s="16" t="s">
        <v>93</v>
      </c>
      <c r="D143" s="16" t="s">
        <v>93</v>
      </c>
      <c r="E143" s="16" t="s">
        <v>126</v>
      </c>
      <c r="F143" s="16"/>
      <c r="G143" s="17">
        <f t="shared" si="15"/>
        <v>1967.2</v>
      </c>
      <c r="H143" s="17">
        <f t="shared" si="15"/>
        <v>1000</v>
      </c>
      <c r="I143" s="17">
        <f t="shared" si="15"/>
        <v>2967.2</v>
      </c>
    </row>
    <row r="144" spans="1:9" ht="12.75">
      <c r="A144" s="15" t="s">
        <v>48</v>
      </c>
      <c r="B144" s="16" t="s">
        <v>1</v>
      </c>
      <c r="C144" s="16" t="s">
        <v>93</v>
      </c>
      <c r="D144" s="16" t="s">
        <v>93</v>
      </c>
      <c r="E144" s="16" t="s">
        <v>126</v>
      </c>
      <c r="F144" s="16" t="s">
        <v>49</v>
      </c>
      <c r="G144" s="18">
        <f>1967200/1000</f>
        <v>1967.2</v>
      </c>
      <c r="H144" s="83">
        <f>1000000/1000</f>
        <v>1000</v>
      </c>
      <c r="I144" s="83">
        <f>G144+H144</f>
        <v>2967.2</v>
      </c>
    </row>
    <row r="145" spans="1:9" ht="25.5">
      <c r="A145" s="34" t="s">
        <v>257</v>
      </c>
      <c r="B145" s="16" t="s">
        <v>1</v>
      </c>
      <c r="C145" s="16" t="s">
        <v>93</v>
      </c>
      <c r="D145" s="16" t="s">
        <v>93</v>
      </c>
      <c r="E145" s="16" t="s">
        <v>248</v>
      </c>
      <c r="F145" s="16"/>
      <c r="G145" s="41"/>
      <c r="H145" s="83"/>
      <c r="I145" s="83"/>
    </row>
    <row r="146" spans="1:9" ht="25.5">
      <c r="A146" s="42" t="s">
        <v>0</v>
      </c>
      <c r="B146" s="16" t="s">
        <v>1</v>
      </c>
      <c r="C146" s="16" t="s">
        <v>93</v>
      </c>
      <c r="D146" s="16" t="s">
        <v>93</v>
      </c>
      <c r="E146" s="16" t="s">
        <v>248</v>
      </c>
      <c r="F146" s="16" t="s">
        <v>130</v>
      </c>
      <c r="G146" s="17"/>
      <c r="H146" s="83"/>
      <c r="I146" s="83"/>
    </row>
    <row r="147" spans="1:9" ht="25.5">
      <c r="A147" s="43" t="s">
        <v>256</v>
      </c>
      <c r="B147" s="16" t="s">
        <v>1</v>
      </c>
      <c r="C147" s="16" t="s">
        <v>93</v>
      </c>
      <c r="D147" s="16" t="s">
        <v>93</v>
      </c>
      <c r="E147" s="16" t="s">
        <v>236</v>
      </c>
      <c r="F147" s="16"/>
      <c r="G147" s="41"/>
      <c r="H147" s="83"/>
      <c r="I147" s="83"/>
    </row>
    <row r="148" spans="1:9" ht="25.5">
      <c r="A148" s="15" t="s">
        <v>129</v>
      </c>
      <c r="B148" s="16" t="s">
        <v>1</v>
      </c>
      <c r="C148" s="16" t="s">
        <v>93</v>
      </c>
      <c r="D148" s="16" t="s">
        <v>93</v>
      </c>
      <c r="E148" s="16" t="s">
        <v>236</v>
      </c>
      <c r="F148" s="16" t="s">
        <v>130</v>
      </c>
      <c r="G148" s="17"/>
      <c r="H148" s="83"/>
      <c r="I148" s="83"/>
    </row>
    <row r="149" spans="1:9" ht="12.75">
      <c r="A149" s="15" t="s">
        <v>59</v>
      </c>
      <c r="B149" s="16" t="s">
        <v>1</v>
      </c>
      <c r="C149" s="16" t="s">
        <v>93</v>
      </c>
      <c r="D149" s="16" t="s">
        <v>93</v>
      </c>
      <c r="E149" s="16" t="s">
        <v>128</v>
      </c>
      <c r="F149" s="16"/>
      <c r="G149" s="17">
        <f>G150</f>
        <v>600</v>
      </c>
      <c r="H149" s="17">
        <f>H150</f>
        <v>0</v>
      </c>
      <c r="I149" s="17">
        <f>I150</f>
        <v>600</v>
      </c>
    </row>
    <row r="150" spans="1:9" ht="25.5">
      <c r="A150" s="15" t="s">
        <v>129</v>
      </c>
      <c r="B150" s="16" t="s">
        <v>1</v>
      </c>
      <c r="C150" s="16" t="s">
        <v>93</v>
      </c>
      <c r="D150" s="16" t="s">
        <v>93</v>
      </c>
      <c r="E150" s="16" t="s">
        <v>128</v>
      </c>
      <c r="F150" s="16" t="s">
        <v>130</v>
      </c>
      <c r="G150" s="17">
        <f>600000/1000</f>
        <v>600</v>
      </c>
      <c r="H150" s="83"/>
      <c r="I150" s="83">
        <f>G150+H150</f>
        <v>600</v>
      </c>
    </row>
    <row r="151" spans="1:9" ht="12.75">
      <c r="A151" s="13" t="s">
        <v>131</v>
      </c>
      <c r="B151" s="14"/>
      <c r="C151" s="14" t="s">
        <v>93</v>
      </c>
      <c r="D151" s="14" t="s">
        <v>7</v>
      </c>
      <c r="E151" s="14"/>
      <c r="F151" s="14"/>
      <c r="G151" s="12">
        <f>G152+G155</f>
        <v>43407.6</v>
      </c>
      <c r="H151" s="12">
        <f>H152+H155</f>
        <v>3508.3</v>
      </c>
      <c r="I151" s="12">
        <f>I152+I155</f>
        <v>46915.899999999994</v>
      </c>
    </row>
    <row r="152" spans="1:9" ht="25.5">
      <c r="A152" s="15" t="s">
        <v>132</v>
      </c>
      <c r="B152" s="16" t="s">
        <v>1</v>
      </c>
      <c r="C152" s="16" t="s">
        <v>93</v>
      </c>
      <c r="D152" s="16" t="s">
        <v>7</v>
      </c>
      <c r="E152" s="16" t="s">
        <v>133</v>
      </c>
      <c r="F152" s="16"/>
      <c r="G152" s="17">
        <f aca="true" t="shared" si="16" ref="G152:I153">G153</f>
        <v>14775.3</v>
      </c>
      <c r="H152" s="17">
        <f t="shared" si="16"/>
        <v>1278.3</v>
      </c>
      <c r="I152" s="17">
        <f t="shared" si="16"/>
        <v>16053.599999999999</v>
      </c>
    </row>
    <row r="153" spans="1:9" ht="12.75">
      <c r="A153" s="15" t="s">
        <v>45</v>
      </c>
      <c r="B153" s="16" t="s">
        <v>1</v>
      </c>
      <c r="C153" s="16" t="s">
        <v>93</v>
      </c>
      <c r="D153" s="16" t="s">
        <v>7</v>
      </c>
      <c r="E153" s="16" t="s">
        <v>134</v>
      </c>
      <c r="F153" s="16"/>
      <c r="G153" s="17">
        <f t="shared" si="16"/>
        <v>14775.3</v>
      </c>
      <c r="H153" s="17">
        <f t="shared" si="16"/>
        <v>1278.3</v>
      </c>
      <c r="I153" s="17">
        <f t="shared" si="16"/>
        <v>16053.599999999999</v>
      </c>
    </row>
    <row r="154" spans="1:9" ht="12.75">
      <c r="A154" s="15" t="s">
        <v>48</v>
      </c>
      <c r="B154" s="16" t="s">
        <v>1</v>
      </c>
      <c r="C154" s="16" t="s">
        <v>93</v>
      </c>
      <c r="D154" s="16" t="s">
        <v>7</v>
      </c>
      <c r="E154" s="16" t="s">
        <v>134</v>
      </c>
      <c r="F154" s="16" t="s">
        <v>49</v>
      </c>
      <c r="G154" s="18">
        <f>14775300/1000</f>
        <v>14775.3</v>
      </c>
      <c r="H154" s="83">
        <f>1278300/1000</f>
        <v>1278.3</v>
      </c>
      <c r="I154" s="83">
        <f>G154+H154</f>
        <v>16053.599999999999</v>
      </c>
    </row>
    <row r="155" spans="1:9" ht="51">
      <c r="A155" s="15" t="s">
        <v>135</v>
      </c>
      <c r="B155" s="16" t="s">
        <v>1</v>
      </c>
      <c r="C155" s="16" t="s">
        <v>93</v>
      </c>
      <c r="D155" s="16" t="s">
        <v>7</v>
      </c>
      <c r="E155" s="16" t="s">
        <v>136</v>
      </c>
      <c r="F155" s="16"/>
      <c r="G155" s="17">
        <f aca="true" t="shared" si="17" ref="G155:I156">G156</f>
        <v>28632.3</v>
      </c>
      <c r="H155" s="17">
        <f t="shared" si="17"/>
        <v>2230</v>
      </c>
      <c r="I155" s="17">
        <f t="shared" si="17"/>
        <v>30862.3</v>
      </c>
    </row>
    <row r="156" spans="1:9" ht="12.75">
      <c r="A156" s="15" t="s">
        <v>45</v>
      </c>
      <c r="B156" s="16" t="s">
        <v>1</v>
      </c>
      <c r="C156" s="16" t="s">
        <v>93</v>
      </c>
      <c r="D156" s="16" t="s">
        <v>7</v>
      </c>
      <c r="E156" s="16" t="s">
        <v>137</v>
      </c>
      <c r="F156" s="16"/>
      <c r="G156" s="17">
        <f t="shared" si="17"/>
        <v>28632.3</v>
      </c>
      <c r="H156" s="17">
        <f t="shared" si="17"/>
        <v>2230</v>
      </c>
      <c r="I156" s="17">
        <f t="shared" si="17"/>
        <v>30862.3</v>
      </c>
    </row>
    <row r="157" spans="1:9" ht="12.75">
      <c r="A157" s="15" t="s">
        <v>48</v>
      </c>
      <c r="B157" s="16" t="s">
        <v>1</v>
      </c>
      <c r="C157" s="16" t="s">
        <v>93</v>
      </c>
      <c r="D157" s="16" t="s">
        <v>7</v>
      </c>
      <c r="E157" s="16" t="s">
        <v>137</v>
      </c>
      <c r="F157" s="16" t="s">
        <v>49</v>
      </c>
      <c r="G157" s="18">
        <f>28632300/1000</f>
        <v>28632.3</v>
      </c>
      <c r="H157" s="83">
        <f>(230000+2000000)/1000</f>
        <v>2230</v>
      </c>
      <c r="I157" s="83">
        <f>G157+H157</f>
        <v>30862.3</v>
      </c>
    </row>
    <row r="158" spans="1:9" ht="25.5">
      <c r="A158" s="15" t="s">
        <v>118</v>
      </c>
      <c r="B158" s="16" t="s">
        <v>1</v>
      </c>
      <c r="C158" s="16" t="s">
        <v>93</v>
      </c>
      <c r="D158" s="16" t="s">
        <v>7</v>
      </c>
      <c r="E158" s="16" t="s">
        <v>119</v>
      </c>
      <c r="F158" s="16"/>
      <c r="G158" s="41"/>
      <c r="H158" s="83"/>
      <c r="I158" s="83"/>
    </row>
    <row r="159" spans="1:9" ht="12.75">
      <c r="A159" s="15" t="s">
        <v>27</v>
      </c>
      <c r="B159" s="16" t="s">
        <v>1</v>
      </c>
      <c r="C159" s="16" t="s">
        <v>93</v>
      </c>
      <c r="D159" s="16" t="s">
        <v>7</v>
      </c>
      <c r="E159" s="16" t="s">
        <v>119</v>
      </c>
      <c r="F159" s="16" t="s">
        <v>35</v>
      </c>
      <c r="G159" s="17"/>
      <c r="H159" s="83"/>
      <c r="I159" s="83"/>
    </row>
    <row r="160" spans="1:9" ht="25.5">
      <c r="A160" s="13" t="s">
        <v>138</v>
      </c>
      <c r="B160" s="14"/>
      <c r="C160" s="14" t="s">
        <v>78</v>
      </c>
      <c r="D160" s="14"/>
      <c r="E160" s="14"/>
      <c r="F160" s="14"/>
      <c r="G160" s="12">
        <f>G161+G167+G176</f>
        <v>12276</v>
      </c>
      <c r="H160" s="12">
        <f>H161+H167+H176</f>
        <v>0</v>
      </c>
      <c r="I160" s="12">
        <f>I161+I167+I176</f>
        <v>12276</v>
      </c>
    </row>
    <row r="161" spans="1:9" ht="25.5">
      <c r="A161" s="15" t="s">
        <v>139</v>
      </c>
      <c r="B161" s="16" t="s">
        <v>1</v>
      </c>
      <c r="C161" s="16" t="s">
        <v>78</v>
      </c>
      <c r="D161" s="16" t="s">
        <v>19</v>
      </c>
      <c r="E161" s="16" t="s">
        <v>140</v>
      </c>
      <c r="F161" s="14"/>
      <c r="G161" s="17">
        <f aca="true" t="shared" si="18" ref="G161:I162">G162</f>
        <v>9196</v>
      </c>
      <c r="H161" s="17">
        <f t="shared" si="18"/>
        <v>0</v>
      </c>
      <c r="I161" s="17">
        <f t="shared" si="18"/>
        <v>9196</v>
      </c>
    </row>
    <row r="162" spans="1:9" ht="12.75">
      <c r="A162" s="15" t="s">
        <v>45</v>
      </c>
      <c r="B162" s="16" t="s">
        <v>1</v>
      </c>
      <c r="C162" s="16" t="s">
        <v>78</v>
      </c>
      <c r="D162" s="16" t="s">
        <v>19</v>
      </c>
      <c r="E162" s="16" t="s">
        <v>141</v>
      </c>
      <c r="F162" s="14"/>
      <c r="G162" s="17">
        <f t="shared" si="18"/>
        <v>9196</v>
      </c>
      <c r="H162" s="17">
        <f t="shared" si="18"/>
        <v>0</v>
      </c>
      <c r="I162" s="17">
        <f t="shared" si="18"/>
        <v>9196</v>
      </c>
    </row>
    <row r="163" spans="1:9" ht="12.75">
      <c r="A163" s="15" t="s">
        <v>48</v>
      </c>
      <c r="B163" s="16" t="s">
        <v>1</v>
      </c>
      <c r="C163" s="16" t="s">
        <v>78</v>
      </c>
      <c r="D163" s="16" t="s">
        <v>19</v>
      </c>
      <c r="E163" s="16" t="s">
        <v>141</v>
      </c>
      <c r="F163" s="16" t="s">
        <v>49</v>
      </c>
      <c r="G163" s="18">
        <f>9196000/1000</f>
        <v>9196</v>
      </c>
      <c r="H163" s="83"/>
      <c r="I163" s="83">
        <f>G163+H163</f>
        <v>9196</v>
      </c>
    </row>
    <row r="164" spans="1:9" ht="12.75">
      <c r="A164" s="15" t="s">
        <v>142</v>
      </c>
      <c r="B164" s="16" t="s">
        <v>1</v>
      </c>
      <c r="C164" s="16" t="s">
        <v>78</v>
      </c>
      <c r="D164" s="16" t="s">
        <v>19</v>
      </c>
      <c r="E164" s="16" t="s">
        <v>143</v>
      </c>
      <c r="F164" s="16"/>
      <c r="G164" s="17"/>
      <c r="H164" s="83"/>
      <c r="I164" s="83"/>
    </row>
    <row r="165" spans="1:9" ht="12.75">
      <c r="A165" s="15" t="s">
        <v>45</v>
      </c>
      <c r="B165" s="16" t="s">
        <v>1</v>
      </c>
      <c r="C165" s="16" t="s">
        <v>78</v>
      </c>
      <c r="D165" s="16" t="s">
        <v>19</v>
      </c>
      <c r="E165" s="16" t="s">
        <v>144</v>
      </c>
      <c r="F165" s="16"/>
      <c r="G165" s="17"/>
      <c r="H165" s="83"/>
      <c r="I165" s="83"/>
    </row>
    <row r="166" spans="1:9" ht="12.75">
      <c r="A166" s="15" t="s">
        <v>48</v>
      </c>
      <c r="B166" s="16" t="s">
        <v>1</v>
      </c>
      <c r="C166" s="16" t="s">
        <v>78</v>
      </c>
      <c r="D166" s="16" t="s">
        <v>19</v>
      </c>
      <c r="E166" s="16" t="s">
        <v>144</v>
      </c>
      <c r="F166" s="16" t="s">
        <v>49</v>
      </c>
      <c r="G166" s="17"/>
      <c r="H166" s="83"/>
      <c r="I166" s="83"/>
    </row>
    <row r="167" spans="1:9" ht="12.75">
      <c r="A167" s="13" t="s">
        <v>145</v>
      </c>
      <c r="B167" s="14" t="s">
        <v>1</v>
      </c>
      <c r="C167" s="14" t="s">
        <v>78</v>
      </c>
      <c r="D167" s="14" t="s">
        <v>19</v>
      </c>
      <c r="E167" s="14" t="s">
        <v>146</v>
      </c>
      <c r="F167" s="14"/>
      <c r="G167" s="12">
        <f aca="true" t="shared" si="19" ref="G167:I168">G168</f>
        <v>2480</v>
      </c>
      <c r="H167" s="12">
        <f t="shared" si="19"/>
        <v>0</v>
      </c>
      <c r="I167" s="12">
        <f t="shared" si="19"/>
        <v>2480</v>
      </c>
    </row>
    <row r="168" spans="1:9" ht="12.75">
      <c r="A168" s="15" t="s">
        <v>45</v>
      </c>
      <c r="B168" s="16" t="s">
        <v>1</v>
      </c>
      <c r="C168" s="16" t="s">
        <v>78</v>
      </c>
      <c r="D168" s="16" t="s">
        <v>19</v>
      </c>
      <c r="E168" s="16" t="s">
        <v>147</v>
      </c>
      <c r="F168" s="16"/>
      <c r="G168" s="17">
        <f t="shared" si="19"/>
        <v>2480</v>
      </c>
      <c r="H168" s="17">
        <f t="shared" si="19"/>
        <v>0</v>
      </c>
      <c r="I168" s="17">
        <f t="shared" si="19"/>
        <v>2480</v>
      </c>
    </row>
    <row r="169" spans="1:9" ht="12.75">
      <c r="A169" s="15" t="s">
        <v>48</v>
      </c>
      <c r="B169" s="16" t="s">
        <v>1</v>
      </c>
      <c r="C169" s="16" t="s">
        <v>78</v>
      </c>
      <c r="D169" s="16" t="s">
        <v>19</v>
      </c>
      <c r="E169" s="16" t="s">
        <v>147</v>
      </c>
      <c r="F169" s="16" t="s">
        <v>49</v>
      </c>
      <c r="G169" s="17">
        <f>2480000/1000</f>
        <v>2480</v>
      </c>
      <c r="H169" s="83"/>
      <c r="I169" s="83">
        <f>G169+H169</f>
        <v>2480</v>
      </c>
    </row>
    <row r="170" spans="1:9" ht="25.5">
      <c r="A170" s="15" t="s">
        <v>148</v>
      </c>
      <c r="B170" s="16" t="s">
        <v>1</v>
      </c>
      <c r="C170" s="16" t="s">
        <v>78</v>
      </c>
      <c r="D170" s="16" t="s">
        <v>19</v>
      </c>
      <c r="E170" s="16" t="s">
        <v>149</v>
      </c>
      <c r="F170" s="16"/>
      <c r="G170" s="17"/>
      <c r="H170" s="83"/>
      <c r="I170" s="83"/>
    </row>
    <row r="171" spans="1:9" ht="25.5">
      <c r="A171" s="15" t="s">
        <v>150</v>
      </c>
      <c r="B171" s="16" t="s">
        <v>1</v>
      </c>
      <c r="C171" s="16" t="s">
        <v>78</v>
      </c>
      <c r="D171" s="16" t="s">
        <v>19</v>
      </c>
      <c r="E171" s="16" t="s">
        <v>151</v>
      </c>
      <c r="F171" s="16"/>
      <c r="G171" s="17"/>
      <c r="H171" s="83"/>
      <c r="I171" s="83"/>
    </row>
    <row r="172" spans="1:9" ht="12.75">
      <c r="A172" s="15" t="s">
        <v>48</v>
      </c>
      <c r="B172" s="16" t="s">
        <v>1</v>
      </c>
      <c r="C172" s="16" t="s">
        <v>78</v>
      </c>
      <c r="D172" s="16" t="s">
        <v>19</v>
      </c>
      <c r="E172" s="16" t="s">
        <v>151</v>
      </c>
      <c r="F172" s="16" t="s">
        <v>49</v>
      </c>
      <c r="G172" s="17"/>
      <c r="H172" s="83"/>
      <c r="I172" s="83"/>
    </row>
    <row r="173" spans="1:9" ht="38.25">
      <c r="A173" s="31" t="s">
        <v>242</v>
      </c>
      <c r="B173" s="16" t="s">
        <v>1</v>
      </c>
      <c r="C173" s="16" t="s">
        <v>78</v>
      </c>
      <c r="D173" s="16" t="s">
        <v>19</v>
      </c>
      <c r="E173" s="16" t="s">
        <v>246</v>
      </c>
      <c r="F173" s="16"/>
      <c r="G173" s="17"/>
      <c r="H173" s="83"/>
      <c r="I173" s="83"/>
    </row>
    <row r="174" spans="1:9" ht="12.75">
      <c r="A174" s="15" t="s">
        <v>48</v>
      </c>
      <c r="B174" s="16" t="s">
        <v>1</v>
      </c>
      <c r="C174" s="16" t="s">
        <v>78</v>
      </c>
      <c r="D174" s="16" t="s">
        <v>19</v>
      </c>
      <c r="E174" s="16" t="s">
        <v>246</v>
      </c>
      <c r="F174" s="16" t="s">
        <v>49</v>
      </c>
      <c r="G174" s="17"/>
      <c r="H174" s="83"/>
      <c r="I174" s="83"/>
    </row>
    <row r="175" spans="1:9" ht="12.75">
      <c r="A175" s="15"/>
      <c r="B175" s="16"/>
      <c r="C175" s="16"/>
      <c r="D175" s="16"/>
      <c r="E175" s="16"/>
      <c r="F175" s="16"/>
      <c r="G175" s="17"/>
      <c r="H175" s="83"/>
      <c r="I175" s="83"/>
    </row>
    <row r="176" spans="1:9" ht="25.5">
      <c r="A176" s="33" t="s">
        <v>152</v>
      </c>
      <c r="B176" s="14"/>
      <c r="C176" s="14" t="s">
        <v>78</v>
      </c>
      <c r="D176" s="14" t="s">
        <v>88</v>
      </c>
      <c r="E176" s="14"/>
      <c r="F176" s="14"/>
      <c r="G176" s="12">
        <f>G180</f>
        <v>600</v>
      </c>
      <c r="H176" s="12">
        <f>H180</f>
        <v>0</v>
      </c>
      <c r="I176" s="12">
        <f>I180</f>
        <v>600</v>
      </c>
    </row>
    <row r="177" spans="1:9" ht="51">
      <c r="A177" s="15" t="s">
        <v>135</v>
      </c>
      <c r="B177" s="16" t="s">
        <v>1</v>
      </c>
      <c r="C177" s="16" t="s">
        <v>78</v>
      </c>
      <c r="D177" s="16" t="s">
        <v>88</v>
      </c>
      <c r="E177" s="16" t="s">
        <v>136</v>
      </c>
      <c r="F177" s="16"/>
      <c r="G177" s="17">
        <v>0</v>
      </c>
      <c r="H177" s="83"/>
      <c r="I177" s="83"/>
    </row>
    <row r="178" spans="1:9" ht="12.75">
      <c r="A178" s="15" t="s">
        <v>45</v>
      </c>
      <c r="B178" s="16" t="s">
        <v>1</v>
      </c>
      <c r="C178" s="16" t="s">
        <v>78</v>
      </c>
      <c r="D178" s="16" t="s">
        <v>88</v>
      </c>
      <c r="E178" s="16" t="s">
        <v>137</v>
      </c>
      <c r="F178" s="16"/>
      <c r="G178" s="17">
        <v>0</v>
      </c>
      <c r="H178" s="83"/>
      <c r="I178" s="83"/>
    </row>
    <row r="179" spans="1:9" ht="12.75">
      <c r="A179" s="15" t="s">
        <v>48</v>
      </c>
      <c r="B179" s="16" t="s">
        <v>1</v>
      </c>
      <c r="C179" s="16" t="s">
        <v>78</v>
      </c>
      <c r="D179" s="16" t="s">
        <v>88</v>
      </c>
      <c r="E179" s="16" t="s">
        <v>137</v>
      </c>
      <c r="F179" s="16" t="s">
        <v>49</v>
      </c>
      <c r="G179" s="17"/>
      <c r="H179" s="83"/>
      <c r="I179" s="83"/>
    </row>
    <row r="180" spans="1:9" ht="12.75">
      <c r="A180" s="29" t="s">
        <v>59</v>
      </c>
      <c r="B180" s="16" t="s">
        <v>1</v>
      </c>
      <c r="C180" s="16" t="s">
        <v>78</v>
      </c>
      <c r="D180" s="16" t="s">
        <v>88</v>
      </c>
      <c r="E180" s="16" t="s">
        <v>60</v>
      </c>
      <c r="F180" s="16"/>
      <c r="G180" s="17">
        <f>G181</f>
        <v>600</v>
      </c>
      <c r="H180" s="17">
        <f>H181</f>
        <v>0</v>
      </c>
      <c r="I180" s="17">
        <f>I181</f>
        <v>600</v>
      </c>
    </row>
    <row r="181" spans="1:9" ht="12.75">
      <c r="A181" s="15" t="s">
        <v>27</v>
      </c>
      <c r="B181" s="16" t="s">
        <v>1</v>
      </c>
      <c r="C181" s="16" t="s">
        <v>78</v>
      </c>
      <c r="D181" s="16" t="s">
        <v>88</v>
      </c>
      <c r="E181" s="16" t="s">
        <v>60</v>
      </c>
      <c r="F181" s="16" t="s">
        <v>35</v>
      </c>
      <c r="G181" s="17">
        <f>600000/1000</f>
        <v>600</v>
      </c>
      <c r="H181" s="83"/>
      <c r="I181" s="83">
        <f>G181+H181</f>
        <v>600</v>
      </c>
    </row>
    <row r="182" spans="1:9" ht="12.75">
      <c r="A182" s="13" t="s">
        <v>153</v>
      </c>
      <c r="B182" s="14"/>
      <c r="C182" s="14" t="s">
        <v>7</v>
      </c>
      <c r="D182" s="14"/>
      <c r="E182" s="14"/>
      <c r="F182" s="14"/>
      <c r="G182" s="12">
        <f>G183+G197+G205+G211+G214</f>
        <v>217635.8</v>
      </c>
      <c r="H182" s="12">
        <f>H183+H197+H205+H211+H214</f>
        <v>12102</v>
      </c>
      <c r="I182" s="12">
        <f>I183+I197+I205+I211+I214</f>
        <v>229737.8</v>
      </c>
    </row>
    <row r="183" spans="1:9" ht="12.75">
      <c r="A183" s="13" t="s">
        <v>154</v>
      </c>
      <c r="B183" s="14"/>
      <c r="C183" s="14" t="s">
        <v>7</v>
      </c>
      <c r="D183" s="14" t="s">
        <v>19</v>
      </c>
      <c r="E183" s="14"/>
      <c r="F183" s="14"/>
      <c r="G183" s="12">
        <f>G184+G191+G193+G195</f>
        <v>170279.1</v>
      </c>
      <c r="H183" s="12">
        <f>H184+H191+H193+H195</f>
        <v>10916.5</v>
      </c>
      <c r="I183" s="12">
        <f>I184+I191+I193+I195</f>
        <v>181195.6</v>
      </c>
    </row>
    <row r="184" spans="1:9" ht="12.75">
      <c r="A184" s="15" t="s">
        <v>155</v>
      </c>
      <c r="B184" s="16" t="s">
        <v>1</v>
      </c>
      <c r="C184" s="16" t="s">
        <v>7</v>
      </c>
      <c r="D184" s="16" t="s">
        <v>19</v>
      </c>
      <c r="E184" s="16" t="s">
        <v>156</v>
      </c>
      <c r="F184" s="40"/>
      <c r="G184" s="41">
        <f aca="true" t="shared" si="20" ref="G184:I185">G185</f>
        <v>125818.1</v>
      </c>
      <c r="H184" s="85">
        <f t="shared" si="20"/>
        <v>10916.5</v>
      </c>
      <c r="I184" s="85">
        <f t="shared" si="20"/>
        <v>136734.6</v>
      </c>
    </row>
    <row r="185" spans="1:9" ht="12.75">
      <c r="A185" s="15" t="s">
        <v>45</v>
      </c>
      <c r="B185" s="16" t="s">
        <v>1</v>
      </c>
      <c r="C185" s="16" t="s">
        <v>7</v>
      </c>
      <c r="D185" s="16" t="s">
        <v>19</v>
      </c>
      <c r="E185" s="16" t="s">
        <v>157</v>
      </c>
      <c r="F185" s="16"/>
      <c r="G185" s="17">
        <f t="shared" si="20"/>
        <v>125818.1</v>
      </c>
      <c r="H185" s="17">
        <f t="shared" si="20"/>
        <v>10916.5</v>
      </c>
      <c r="I185" s="17">
        <f t="shared" si="20"/>
        <v>136734.6</v>
      </c>
    </row>
    <row r="186" spans="1:9" ht="12.75">
      <c r="A186" s="15" t="s">
        <v>48</v>
      </c>
      <c r="B186" s="16" t="s">
        <v>1</v>
      </c>
      <c r="C186" s="16" t="s">
        <v>7</v>
      </c>
      <c r="D186" s="16" t="s">
        <v>19</v>
      </c>
      <c r="E186" s="16" t="s">
        <v>157</v>
      </c>
      <c r="F186" s="16" t="s">
        <v>49</v>
      </c>
      <c r="G186" s="18">
        <f>125818100/1000</f>
        <v>125818.1</v>
      </c>
      <c r="H186" s="83">
        <f>(416500+500000+10000000)/1000</f>
        <v>10916.5</v>
      </c>
      <c r="I186" s="83">
        <f>G186+H186</f>
        <v>136734.6</v>
      </c>
    </row>
    <row r="187" spans="1:9" ht="25.5">
      <c r="A187" s="15" t="s">
        <v>118</v>
      </c>
      <c r="B187" s="16" t="s">
        <v>1</v>
      </c>
      <c r="C187" s="16" t="s">
        <v>7</v>
      </c>
      <c r="D187" s="16" t="s">
        <v>19</v>
      </c>
      <c r="E187" s="16" t="s">
        <v>119</v>
      </c>
      <c r="F187" s="16"/>
      <c r="G187" s="17"/>
      <c r="H187" s="83"/>
      <c r="I187" s="83"/>
    </row>
    <row r="188" spans="1:9" ht="12.75">
      <c r="A188" s="15" t="s">
        <v>27</v>
      </c>
      <c r="B188" s="16" t="s">
        <v>1</v>
      </c>
      <c r="C188" s="16" t="s">
        <v>7</v>
      </c>
      <c r="D188" s="16" t="s">
        <v>19</v>
      </c>
      <c r="E188" s="16" t="s">
        <v>119</v>
      </c>
      <c r="F188" s="16" t="s">
        <v>35</v>
      </c>
      <c r="G188" s="17"/>
      <c r="H188" s="83"/>
      <c r="I188" s="83"/>
    </row>
    <row r="189" spans="1:9" ht="25.5">
      <c r="A189" s="34" t="s">
        <v>255</v>
      </c>
      <c r="B189" s="16" t="s">
        <v>1</v>
      </c>
      <c r="C189" s="16" t="s">
        <v>7</v>
      </c>
      <c r="D189" s="16" t="s">
        <v>19</v>
      </c>
      <c r="E189" s="16" t="s">
        <v>245</v>
      </c>
      <c r="F189" s="16"/>
      <c r="G189" s="17"/>
      <c r="H189" s="83"/>
      <c r="I189" s="83"/>
    </row>
    <row r="190" spans="1:9" ht="12.75">
      <c r="A190" s="35" t="s">
        <v>48</v>
      </c>
      <c r="B190" s="16" t="s">
        <v>1</v>
      </c>
      <c r="C190" s="16" t="s">
        <v>7</v>
      </c>
      <c r="D190" s="16" t="s">
        <v>19</v>
      </c>
      <c r="E190" s="16" t="s">
        <v>245</v>
      </c>
      <c r="F190" s="16" t="s">
        <v>49</v>
      </c>
      <c r="G190" s="17"/>
      <c r="H190" s="83"/>
      <c r="I190" s="83"/>
    </row>
    <row r="191" spans="1:9" ht="38.25">
      <c r="A191" s="26" t="s">
        <v>273</v>
      </c>
      <c r="B191" s="16" t="s">
        <v>1</v>
      </c>
      <c r="C191" s="16" t="s">
        <v>7</v>
      </c>
      <c r="D191" s="16" t="s">
        <v>19</v>
      </c>
      <c r="E191" s="16" t="s">
        <v>270</v>
      </c>
      <c r="F191" s="16"/>
      <c r="G191" s="32">
        <f>G192</f>
        <v>22898</v>
      </c>
      <c r="H191" s="32">
        <f>H192</f>
        <v>0</v>
      </c>
      <c r="I191" s="32">
        <f>I192</f>
        <v>22898</v>
      </c>
    </row>
    <row r="192" spans="1:9" ht="12.75">
      <c r="A192" s="35" t="s">
        <v>48</v>
      </c>
      <c r="B192" s="16" t="s">
        <v>1</v>
      </c>
      <c r="C192" s="16" t="s">
        <v>7</v>
      </c>
      <c r="D192" s="16" t="s">
        <v>19</v>
      </c>
      <c r="E192" s="16" t="s">
        <v>270</v>
      </c>
      <c r="F192" s="16" t="s">
        <v>49</v>
      </c>
      <c r="G192" s="32">
        <f>22898000/1000</f>
        <v>22898</v>
      </c>
      <c r="H192" s="83"/>
      <c r="I192" s="83">
        <f>G192+H192</f>
        <v>22898</v>
      </c>
    </row>
    <row r="193" spans="1:9" ht="38.25">
      <c r="A193" s="15" t="s">
        <v>160</v>
      </c>
      <c r="B193" s="16" t="s">
        <v>1</v>
      </c>
      <c r="C193" s="16" t="s">
        <v>7</v>
      </c>
      <c r="D193" s="16" t="s">
        <v>19</v>
      </c>
      <c r="E193" s="44" t="s">
        <v>161</v>
      </c>
      <c r="F193" s="16"/>
      <c r="G193" s="32">
        <f>G194</f>
        <v>9050</v>
      </c>
      <c r="H193" s="32">
        <f>H194</f>
        <v>0</v>
      </c>
      <c r="I193" s="32">
        <f>I194</f>
        <v>9050</v>
      </c>
    </row>
    <row r="194" spans="1:9" ht="12.75">
      <c r="A194" s="15" t="s">
        <v>27</v>
      </c>
      <c r="B194" s="16" t="s">
        <v>1</v>
      </c>
      <c r="C194" s="16" t="s">
        <v>7</v>
      </c>
      <c r="D194" s="16" t="s">
        <v>19</v>
      </c>
      <c r="E194" s="44" t="s">
        <v>161</v>
      </c>
      <c r="F194" s="44">
        <v>500</v>
      </c>
      <c r="G194" s="32">
        <f>9050000/1000</f>
        <v>9050</v>
      </c>
      <c r="H194" s="83"/>
      <c r="I194" s="83">
        <f>G194+H194</f>
        <v>9050</v>
      </c>
    </row>
    <row r="195" spans="1:9" ht="12.75">
      <c r="A195" s="15" t="s">
        <v>162</v>
      </c>
      <c r="B195" s="16" t="s">
        <v>1</v>
      </c>
      <c r="C195" s="16" t="s">
        <v>7</v>
      </c>
      <c r="D195" s="16" t="s">
        <v>19</v>
      </c>
      <c r="E195" s="44" t="s">
        <v>163</v>
      </c>
      <c r="F195" s="16"/>
      <c r="G195" s="32">
        <f>G196</f>
        <v>12513</v>
      </c>
      <c r="H195" s="32">
        <f>H196</f>
        <v>0</v>
      </c>
      <c r="I195" s="32">
        <f>I196</f>
        <v>12513</v>
      </c>
    </row>
    <row r="196" spans="1:9" ht="12.75">
      <c r="A196" s="15" t="s">
        <v>27</v>
      </c>
      <c r="B196" s="16" t="s">
        <v>1</v>
      </c>
      <c r="C196" s="16" t="s">
        <v>7</v>
      </c>
      <c r="D196" s="16" t="s">
        <v>19</v>
      </c>
      <c r="E196" s="44" t="s">
        <v>163</v>
      </c>
      <c r="F196" s="44">
        <v>500</v>
      </c>
      <c r="G196" s="32">
        <f>12513000/1000</f>
        <v>12513</v>
      </c>
      <c r="H196" s="83"/>
      <c r="I196" s="83">
        <f>G196+H196</f>
        <v>12513</v>
      </c>
    </row>
    <row r="197" spans="1:9" ht="12.75">
      <c r="A197" s="13" t="s">
        <v>164</v>
      </c>
      <c r="B197" s="16"/>
      <c r="C197" s="14" t="s">
        <v>7</v>
      </c>
      <c r="D197" s="14" t="s">
        <v>2</v>
      </c>
      <c r="E197" s="14"/>
      <c r="F197" s="14"/>
      <c r="G197" s="28">
        <f>G198+G200+G203</f>
        <v>4944.969999999999</v>
      </c>
      <c r="H197" s="28">
        <f>H198+H200+H203</f>
        <v>0</v>
      </c>
      <c r="I197" s="28">
        <f>I198+I200+I203</f>
        <v>4944.969999999999</v>
      </c>
    </row>
    <row r="198" spans="1:9" ht="12.75">
      <c r="A198" s="29" t="s">
        <v>158</v>
      </c>
      <c r="B198" s="16" t="s">
        <v>1</v>
      </c>
      <c r="C198" s="16" t="s">
        <v>7</v>
      </c>
      <c r="D198" s="16" t="s">
        <v>2</v>
      </c>
      <c r="E198" s="16" t="s">
        <v>159</v>
      </c>
      <c r="F198" s="16"/>
      <c r="G198" s="17">
        <f>G199</f>
        <v>2007.6</v>
      </c>
      <c r="H198" s="17">
        <f>H199</f>
        <v>0</v>
      </c>
      <c r="I198" s="17">
        <f>I199</f>
        <v>2007.6</v>
      </c>
    </row>
    <row r="199" spans="1:9" ht="12.75">
      <c r="A199" s="15" t="s">
        <v>48</v>
      </c>
      <c r="B199" s="16" t="s">
        <v>1</v>
      </c>
      <c r="C199" s="16" t="s">
        <v>7</v>
      </c>
      <c r="D199" s="16" t="s">
        <v>2</v>
      </c>
      <c r="E199" s="16" t="s">
        <v>159</v>
      </c>
      <c r="F199" s="16" t="s">
        <v>49</v>
      </c>
      <c r="G199" s="18">
        <f>2007600/1000</f>
        <v>2007.6</v>
      </c>
      <c r="H199" s="83"/>
      <c r="I199" s="83">
        <f>G199+H199</f>
        <v>2007.6</v>
      </c>
    </row>
    <row r="200" spans="1:9" ht="12.75">
      <c r="A200" s="15" t="s">
        <v>165</v>
      </c>
      <c r="B200" s="16" t="s">
        <v>1</v>
      </c>
      <c r="C200" s="16" t="s">
        <v>7</v>
      </c>
      <c r="D200" s="16" t="s">
        <v>2</v>
      </c>
      <c r="E200" s="16" t="s">
        <v>166</v>
      </c>
      <c r="F200" s="16"/>
      <c r="G200" s="17">
        <f>G201</f>
        <v>1220.6</v>
      </c>
      <c r="H200" s="17">
        <f>H201</f>
        <v>0</v>
      </c>
      <c r="I200" s="17">
        <f>I201</f>
        <v>1220.6</v>
      </c>
    </row>
    <row r="201" spans="1:9" ht="12.75">
      <c r="A201" s="15" t="s">
        <v>45</v>
      </c>
      <c r="B201" s="16" t="s">
        <v>1</v>
      </c>
      <c r="C201" s="16" t="s">
        <v>7</v>
      </c>
      <c r="D201" s="16" t="s">
        <v>2</v>
      </c>
      <c r="E201" s="16" t="s">
        <v>167</v>
      </c>
      <c r="F201" s="16"/>
      <c r="G201" s="17">
        <f>G202</f>
        <v>1220.6</v>
      </c>
      <c r="H201" s="83"/>
      <c r="I201" s="83">
        <f>G201+H201</f>
        <v>1220.6</v>
      </c>
    </row>
    <row r="202" spans="1:9" ht="12.75">
      <c r="A202" s="15" t="s">
        <v>48</v>
      </c>
      <c r="B202" s="16" t="s">
        <v>1</v>
      </c>
      <c r="C202" s="16" t="s">
        <v>7</v>
      </c>
      <c r="D202" s="16" t="s">
        <v>2</v>
      </c>
      <c r="E202" s="16" t="s">
        <v>167</v>
      </c>
      <c r="F202" s="16" t="s">
        <v>49</v>
      </c>
      <c r="G202" s="18">
        <f>1220600/1000</f>
        <v>1220.6</v>
      </c>
      <c r="H202" s="83"/>
      <c r="I202" s="83">
        <f>G202+H202</f>
        <v>1220.6</v>
      </c>
    </row>
    <row r="203" spans="1:9" ht="38.25">
      <c r="A203" s="15" t="s">
        <v>168</v>
      </c>
      <c r="B203" s="16" t="s">
        <v>1</v>
      </c>
      <c r="C203" s="16" t="s">
        <v>7</v>
      </c>
      <c r="D203" s="16" t="s">
        <v>2</v>
      </c>
      <c r="E203" s="16" t="s">
        <v>169</v>
      </c>
      <c r="F203" s="16"/>
      <c r="G203" s="32">
        <f>G204</f>
        <v>1716.77</v>
      </c>
      <c r="H203" s="32">
        <f>H204</f>
        <v>0</v>
      </c>
      <c r="I203" s="32">
        <f>I204</f>
        <v>1716.77</v>
      </c>
    </row>
    <row r="204" spans="1:9" ht="12.75">
      <c r="A204" s="15" t="s">
        <v>48</v>
      </c>
      <c r="B204" s="16" t="s">
        <v>1</v>
      </c>
      <c r="C204" s="16" t="s">
        <v>7</v>
      </c>
      <c r="D204" s="16" t="s">
        <v>2</v>
      </c>
      <c r="E204" s="16" t="s">
        <v>169</v>
      </c>
      <c r="F204" s="16" t="s">
        <v>49</v>
      </c>
      <c r="G204" s="32">
        <f>1716770/1000</f>
        <v>1716.77</v>
      </c>
      <c r="H204" s="83"/>
      <c r="I204" s="83">
        <f>G204+H204</f>
        <v>1716.77</v>
      </c>
    </row>
    <row r="205" spans="1:9" ht="12.75">
      <c r="A205" s="45" t="s">
        <v>258</v>
      </c>
      <c r="B205" s="14"/>
      <c r="C205" s="14" t="s">
        <v>7</v>
      </c>
      <c r="D205" s="14" t="s">
        <v>30</v>
      </c>
      <c r="E205" s="14"/>
      <c r="F205" s="14"/>
      <c r="G205" s="12">
        <f>G206+G209</f>
        <v>37251.729999999996</v>
      </c>
      <c r="H205" s="12">
        <f>H206+H209</f>
        <v>685.5</v>
      </c>
      <c r="I205" s="12">
        <f>I206+I209</f>
        <v>37937.229999999996</v>
      </c>
    </row>
    <row r="206" spans="1:9" ht="12.75">
      <c r="A206" s="29" t="s">
        <v>155</v>
      </c>
      <c r="B206" s="16" t="s">
        <v>1</v>
      </c>
      <c r="C206" s="16" t="s">
        <v>7</v>
      </c>
      <c r="D206" s="16" t="s">
        <v>30</v>
      </c>
      <c r="E206" s="16" t="s">
        <v>156</v>
      </c>
      <c r="F206" s="16"/>
      <c r="G206" s="17">
        <f aca="true" t="shared" si="21" ref="G206:I207">G207</f>
        <v>30134.5</v>
      </c>
      <c r="H206" s="17">
        <f t="shared" si="21"/>
        <v>685.5</v>
      </c>
      <c r="I206" s="17">
        <f t="shared" si="21"/>
        <v>30820</v>
      </c>
    </row>
    <row r="207" spans="1:9" ht="12.75">
      <c r="A207" s="29" t="s">
        <v>45</v>
      </c>
      <c r="B207" s="16" t="s">
        <v>1</v>
      </c>
      <c r="C207" s="16" t="s">
        <v>7</v>
      </c>
      <c r="D207" s="16" t="s">
        <v>30</v>
      </c>
      <c r="E207" s="16" t="s">
        <v>157</v>
      </c>
      <c r="F207" s="16"/>
      <c r="G207" s="17">
        <f t="shared" si="21"/>
        <v>30134.5</v>
      </c>
      <c r="H207" s="17">
        <f t="shared" si="21"/>
        <v>685.5</v>
      </c>
      <c r="I207" s="17">
        <f t="shared" si="21"/>
        <v>30820</v>
      </c>
    </row>
    <row r="208" spans="1:9" ht="12.75">
      <c r="A208" s="29" t="s">
        <v>48</v>
      </c>
      <c r="B208" s="16" t="s">
        <v>1</v>
      </c>
      <c r="C208" s="16" t="s">
        <v>7</v>
      </c>
      <c r="D208" s="16" t="s">
        <v>30</v>
      </c>
      <c r="E208" s="16" t="s">
        <v>157</v>
      </c>
      <c r="F208" s="16" t="s">
        <v>49</v>
      </c>
      <c r="G208" s="18">
        <f>30134500/1000</f>
        <v>30134.5</v>
      </c>
      <c r="H208" s="83">
        <f>(90000+595500)/1000</f>
        <v>685.5</v>
      </c>
      <c r="I208" s="83">
        <f>G208+H208</f>
        <v>30820</v>
      </c>
    </row>
    <row r="209" spans="1:9" ht="38.25">
      <c r="A209" s="15" t="s">
        <v>168</v>
      </c>
      <c r="B209" s="16" t="s">
        <v>1</v>
      </c>
      <c r="C209" s="16" t="s">
        <v>7</v>
      </c>
      <c r="D209" s="16" t="s">
        <v>30</v>
      </c>
      <c r="E209" s="16" t="s">
        <v>169</v>
      </c>
      <c r="F209" s="16"/>
      <c r="G209" s="32">
        <f>G210</f>
        <v>7117.23</v>
      </c>
      <c r="H209" s="32">
        <f>H210</f>
        <v>0</v>
      </c>
      <c r="I209" s="32">
        <f>I210</f>
        <v>7117.23</v>
      </c>
    </row>
    <row r="210" spans="1:9" ht="12.75">
      <c r="A210" s="15" t="s">
        <v>48</v>
      </c>
      <c r="B210" s="16" t="s">
        <v>1</v>
      </c>
      <c r="C210" s="16" t="s">
        <v>7</v>
      </c>
      <c r="D210" s="16" t="s">
        <v>30</v>
      </c>
      <c r="E210" s="16" t="s">
        <v>169</v>
      </c>
      <c r="F210" s="16" t="s">
        <v>49</v>
      </c>
      <c r="G210" s="32">
        <f>7117230/1000</f>
        <v>7117.23</v>
      </c>
      <c r="H210" s="83"/>
      <c r="I210" s="83">
        <f>G210+H210</f>
        <v>7117.23</v>
      </c>
    </row>
    <row r="211" spans="1:9" ht="12.75">
      <c r="A211" s="13" t="s">
        <v>170</v>
      </c>
      <c r="B211" s="14"/>
      <c r="C211" s="14" t="s">
        <v>7</v>
      </c>
      <c r="D211" s="14" t="s">
        <v>78</v>
      </c>
      <c r="E211" s="14"/>
      <c r="F211" s="14"/>
      <c r="G211" s="12">
        <f aca="true" t="shared" si="22" ref="G211:I212">G212</f>
        <v>2000</v>
      </c>
      <c r="H211" s="12">
        <f t="shared" si="22"/>
        <v>500</v>
      </c>
      <c r="I211" s="12">
        <f t="shared" si="22"/>
        <v>2500</v>
      </c>
    </row>
    <row r="212" spans="1:9" ht="25.5">
      <c r="A212" s="15" t="s">
        <v>171</v>
      </c>
      <c r="B212" s="16" t="s">
        <v>1</v>
      </c>
      <c r="C212" s="16" t="s">
        <v>7</v>
      </c>
      <c r="D212" s="16" t="s">
        <v>78</v>
      </c>
      <c r="E212" s="16" t="s">
        <v>172</v>
      </c>
      <c r="F212" s="16"/>
      <c r="G212" s="17">
        <f t="shared" si="22"/>
        <v>2000</v>
      </c>
      <c r="H212" s="17">
        <f t="shared" si="22"/>
        <v>500</v>
      </c>
      <c r="I212" s="17">
        <f t="shared" si="22"/>
        <v>2500</v>
      </c>
    </row>
    <row r="213" spans="1:9" ht="12.75">
      <c r="A213" s="15" t="s">
        <v>27</v>
      </c>
      <c r="B213" s="16" t="s">
        <v>1</v>
      </c>
      <c r="C213" s="16" t="s">
        <v>7</v>
      </c>
      <c r="D213" s="16" t="s">
        <v>78</v>
      </c>
      <c r="E213" s="16" t="s">
        <v>172</v>
      </c>
      <c r="F213" s="16" t="s">
        <v>35</v>
      </c>
      <c r="G213" s="17">
        <f>2000000/1000</f>
        <v>2000</v>
      </c>
      <c r="H213" s="83">
        <f>500000/1000</f>
        <v>500</v>
      </c>
      <c r="I213" s="83">
        <f>G213+H213</f>
        <v>2500</v>
      </c>
    </row>
    <row r="214" spans="1:9" ht="25.5">
      <c r="A214" s="13" t="s">
        <v>173</v>
      </c>
      <c r="B214" s="14"/>
      <c r="C214" s="14" t="s">
        <v>7</v>
      </c>
      <c r="D214" s="14">
        <v>10</v>
      </c>
      <c r="E214" s="14"/>
      <c r="F214" s="14"/>
      <c r="G214" s="12">
        <f>G218</f>
        <v>3160</v>
      </c>
      <c r="H214" s="12">
        <f>H218</f>
        <v>0</v>
      </c>
      <c r="I214" s="12">
        <f>I218</f>
        <v>3160</v>
      </c>
    </row>
    <row r="215" spans="1:9" ht="51">
      <c r="A215" s="15" t="s">
        <v>135</v>
      </c>
      <c r="B215" s="16" t="s">
        <v>1</v>
      </c>
      <c r="C215" s="16" t="s">
        <v>7</v>
      </c>
      <c r="D215" s="16">
        <v>10</v>
      </c>
      <c r="E215" s="16" t="s">
        <v>136</v>
      </c>
      <c r="F215" s="16"/>
      <c r="G215" s="17">
        <v>0</v>
      </c>
      <c r="H215" s="83"/>
      <c r="I215" s="83"/>
    </row>
    <row r="216" spans="1:9" ht="12.75">
      <c r="A216" s="15" t="s">
        <v>45</v>
      </c>
      <c r="B216" s="16" t="s">
        <v>1</v>
      </c>
      <c r="C216" s="16" t="s">
        <v>7</v>
      </c>
      <c r="D216" s="16">
        <v>10</v>
      </c>
      <c r="E216" s="16" t="s">
        <v>137</v>
      </c>
      <c r="F216" s="16"/>
      <c r="G216" s="17">
        <v>0</v>
      </c>
      <c r="H216" s="83"/>
      <c r="I216" s="83"/>
    </row>
    <row r="217" spans="1:9" ht="12.75">
      <c r="A217" s="15" t="s">
        <v>48</v>
      </c>
      <c r="B217" s="16" t="s">
        <v>1</v>
      </c>
      <c r="C217" s="16" t="s">
        <v>7</v>
      </c>
      <c r="D217" s="16">
        <v>10</v>
      </c>
      <c r="E217" s="16" t="s">
        <v>137</v>
      </c>
      <c r="F217" s="16" t="s">
        <v>49</v>
      </c>
      <c r="G217" s="17"/>
      <c r="H217" s="83"/>
      <c r="I217" s="83"/>
    </row>
    <row r="218" spans="1:9" ht="38.25">
      <c r="A218" s="15" t="s">
        <v>174</v>
      </c>
      <c r="B218" s="16" t="s">
        <v>1</v>
      </c>
      <c r="C218" s="16" t="s">
        <v>7</v>
      </c>
      <c r="D218" s="16">
        <v>10</v>
      </c>
      <c r="E218" s="44" t="s">
        <v>175</v>
      </c>
      <c r="F218" s="16"/>
      <c r="G218" s="32">
        <f>G219</f>
        <v>3160</v>
      </c>
      <c r="H218" s="32">
        <f>H219</f>
        <v>0</v>
      </c>
      <c r="I218" s="32">
        <f>I219</f>
        <v>3160</v>
      </c>
    </row>
    <row r="219" spans="1:9" ht="12.75">
      <c r="A219" s="15" t="s">
        <v>27</v>
      </c>
      <c r="B219" s="16" t="s">
        <v>1</v>
      </c>
      <c r="C219" s="16" t="s">
        <v>7</v>
      </c>
      <c r="D219" s="16">
        <v>10</v>
      </c>
      <c r="E219" s="44" t="s">
        <v>175</v>
      </c>
      <c r="F219" s="16" t="s">
        <v>35</v>
      </c>
      <c r="G219" s="32">
        <f>3160000/1000</f>
        <v>3160</v>
      </c>
      <c r="H219" s="83"/>
      <c r="I219" s="83">
        <f>G219+H219</f>
        <v>3160</v>
      </c>
    </row>
    <row r="220" spans="1:9" ht="12.75">
      <c r="A220" s="13" t="s">
        <v>176</v>
      </c>
      <c r="B220" s="14"/>
      <c r="C220" s="14">
        <v>10</v>
      </c>
      <c r="D220" s="14"/>
      <c r="E220" s="14"/>
      <c r="F220" s="14"/>
      <c r="G220" s="12">
        <f>G221+G224+G229+G245</f>
        <v>62416.9</v>
      </c>
      <c r="H220" s="12">
        <f>H221+H224+H229+H245</f>
        <v>0</v>
      </c>
      <c r="I220" s="12">
        <f>I221+I224+I229+I245</f>
        <v>62416.9</v>
      </c>
    </row>
    <row r="221" spans="1:9" ht="12.75">
      <c r="A221" s="13" t="s">
        <v>177</v>
      </c>
      <c r="B221" s="14"/>
      <c r="C221" s="14">
        <v>10</v>
      </c>
      <c r="D221" s="14" t="s">
        <v>19</v>
      </c>
      <c r="E221" s="14"/>
      <c r="F221" s="14"/>
      <c r="G221" s="12">
        <f aca="true" t="shared" si="23" ref="G221:I222">G222</f>
        <v>279.9</v>
      </c>
      <c r="H221" s="12">
        <f t="shared" si="23"/>
        <v>0</v>
      </c>
      <c r="I221" s="12">
        <f t="shared" si="23"/>
        <v>279.9</v>
      </c>
    </row>
    <row r="222" spans="1:9" ht="38.25">
      <c r="A222" s="15" t="s">
        <v>178</v>
      </c>
      <c r="B222" s="16" t="s">
        <v>1</v>
      </c>
      <c r="C222" s="44">
        <v>10</v>
      </c>
      <c r="D222" s="16" t="s">
        <v>19</v>
      </c>
      <c r="E222" s="44" t="s">
        <v>179</v>
      </c>
      <c r="F222" s="16"/>
      <c r="G222" s="17">
        <f t="shared" si="23"/>
        <v>279.9</v>
      </c>
      <c r="H222" s="17">
        <f t="shared" si="23"/>
        <v>0</v>
      </c>
      <c r="I222" s="17">
        <f t="shared" si="23"/>
        <v>279.9</v>
      </c>
    </row>
    <row r="223" spans="1:9" ht="12.75">
      <c r="A223" s="15" t="s">
        <v>180</v>
      </c>
      <c r="B223" s="16" t="s">
        <v>1</v>
      </c>
      <c r="C223" s="44">
        <v>10</v>
      </c>
      <c r="D223" s="16" t="s">
        <v>19</v>
      </c>
      <c r="E223" s="44" t="s">
        <v>179</v>
      </c>
      <c r="F223" s="16" t="s">
        <v>181</v>
      </c>
      <c r="G223" s="18">
        <f>279900/1000</f>
        <v>279.9</v>
      </c>
      <c r="H223" s="83"/>
      <c r="I223" s="83">
        <f>G223+H223</f>
        <v>279.9</v>
      </c>
    </row>
    <row r="224" spans="1:9" ht="12.75">
      <c r="A224" s="29" t="s">
        <v>240</v>
      </c>
      <c r="B224" s="16"/>
      <c r="C224" s="8">
        <v>10</v>
      </c>
      <c r="D224" s="14" t="s">
        <v>57</v>
      </c>
      <c r="E224" s="44"/>
      <c r="F224" s="16"/>
      <c r="G224" s="24">
        <f>G225+G227</f>
        <v>27017.1</v>
      </c>
      <c r="H224" s="84">
        <f>H225+H227</f>
        <v>0</v>
      </c>
      <c r="I224" s="84">
        <f>I225+I227</f>
        <v>27017.1</v>
      </c>
    </row>
    <row r="225" spans="1:9" ht="25.5">
      <c r="A225" s="36" t="s">
        <v>276</v>
      </c>
      <c r="B225" s="16" t="s">
        <v>1</v>
      </c>
      <c r="C225" s="44">
        <v>10</v>
      </c>
      <c r="D225" s="16" t="s">
        <v>57</v>
      </c>
      <c r="E225" s="44">
        <v>5054800</v>
      </c>
      <c r="F225" s="16"/>
      <c r="G225" s="46">
        <f>G226</f>
        <v>26952</v>
      </c>
      <c r="H225" s="86">
        <f>H226</f>
        <v>0</v>
      </c>
      <c r="I225" s="86">
        <f>I226</f>
        <v>26952</v>
      </c>
    </row>
    <row r="226" spans="1:9" ht="12.75">
      <c r="A226" s="15" t="s">
        <v>180</v>
      </c>
      <c r="B226" s="16" t="s">
        <v>1</v>
      </c>
      <c r="C226" s="44">
        <v>10</v>
      </c>
      <c r="D226" s="16" t="s">
        <v>57</v>
      </c>
      <c r="E226" s="44">
        <v>5054800</v>
      </c>
      <c r="F226" s="16" t="s">
        <v>181</v>
      </c>
      <c r="G226" s="46">
        <f>26952000/1000</f>
        <v>26952</v>
      </c>
      <c r="H226" s="83"/>
      <c r="I226" s="83">
        <f>G226+H226</f>
        <v>26952</v>
      </c>
    </row>
    <row r="227" spans="1:9" ht="12.75">
      <c r="A227" s="29" t="s">
        <v>241</v>
      </c>
      <c r="B227" s="16" t="s">
        <v>1</v>
      </c>
      <c r="C227" s="44">
        <v>10</v>
      </c>
      <c r="D227" s="16" t="s">
        <v>57</v>
      </c>
      <c r="E227" s="44">
        <v>5058690</v>
      </c>
      <c r="F227" s="16"/>
      <c r="G227" s="17">
        <f>G228</f>
        <v>65.1</v>
      </c>
      <c r="H227" s="17">
        <f>H228</f>
        <v>0</v>
      </c>
      <c r="I227" s="17">
        <f>I228</f>
        <v>65.1</v>
      </c>
    </row>
    <row r="228" spans="1:9" ht="12.75">
      <c r="A228" s="15" t="s">
        <v>180</v>
      </c>
      <c r="B228" s="16" t="s">
        <v>1</v>
      </c>
      <c r="C228" s="44">
        <v>10</v>
      </c>
      <c r="D228" s="16" t="s">
        <v>57</v>
      </c>
      <c r="E228" s="44">
        <v>5058690</v>
      </c>
      <c r="F228" s="16" t="s">
        <v>181</v>
      </c>
      <c r="G228" s="18">
        <f>65100/1000</f>
        <v>65.1</v>
      </c>
      <c r="H228" s="83"/>
      <c r="I228" s="83">
        <f>G228+H228</f>
        <v>65.1</v>
      </c>
    </row>
    <row r="229" spans="1:9" ht="12.75">
      <c r="A229" s="13" t="s">
        <v>182</v>
      </c>
      <c r="B229" s="14"/>
      <c r="C229" s="14">
        <v>10</v>
      </c>
      <c r="D229" s="14" t="s">
        <v>30</v>
      </c>
      <c r="E229" s="14"/>
      <c r="F229" s="14"/>
      <c r="G229" s="12">
        <f>G230+G233+G238</f>
        <v>33365</v>
      </c>
      <c r="H229" s="12">
        <f>H230+H233+H238</f>
        <v>0</v>
      </c>
      <c r="I229" s="12">
        <f>I230+I233+I238</f>
        <v>33365</v>
      </c>
    </row>
    <row r="230" spans="1:9" ht="12.75">
      <c r="A230" s="15" t="s">
        <v>183</v>
      </c>
      <c r="B230" s="16" t="s">
        <v>1</v>
      </c>
      <c r="C230" s="16">
        <v>10</v>
      </c>
      <c r="D230" s="16" t="s">
        <v>30</v>
      </c>
      <c r="E230" s="16" t="s">
        <v>184</v>
      </c>
      <c r="F230" s="16"/>
      <c r="G230" s="17">
        <f aca="true" t="shared" si="24" ref="G230:I231">G231</f>
        <v>810</v>
      </c>
      <c r="H230" s="17">
        <f t="shared" si="24"/>
        <v>0</v>
      </c>
      <c r="I230" s="17">
        <f t="shared" si="24"/>
        <v>810</v>
      </c>
    </row>
    <row r="231" spans="1:9" ht="38.25">
      <c r="A231" s="15" t="s">
        <v>185</v>
      </c>
      <c r="B231" s="16" t="s">
        <v>1</v>
      </c>
      <c r="C231" s="16">
        <v>10</v>
      </c>
      <c r="D231" s="16" t="s">
        <v>30</v>
      </c>
      <c r="E231" s="16" t="s">
        <v>186</v>
      </c>
      <c r="F231" s="16"/>
      <c r="G231" s="32">
        <f t="shared" si="24"/>
        <v>810</v>
      </c>
      <c r="H231" s="32">
        <f t="shared" si="24"/>
        <v>0</v>
      </c>
      <c r="I231" s="32">
        <f t="shared" si="24"/>
        <v>810</v>
      </c>
    </row>
    <row r="232" spans="1:9" ht="12.75">
      <c r="A232" s="15" t="s">
        <v>180</v>
      </c>
      <c r="B232" s="16" t="s">
        <v>1</v>
      </c>
      <c r="C232" s="16">
        <v>10</v>
      </c>
      <c r="D232" s="16" t="s">
        <v>30</v>
      </c>
      <c r="E232" s="16" t="s">
        <v>186</v>
      </c>
      <c r="F232" s="16" t="s">
        <v>181</v>
      </c>
      <c r="G232" s="32">
        <f>810000/1000</f>
        <v>810</v>
      </c>
      <c r="H232" s="83"/>
      <c r="I232" s="83">
        <f>G232+H232</f>
        <v>810</v>
      </c>
    </row>
    <row r="233" spans="1:9" ht="12.75">
      <c r="A233" s="15" t="s">
        <v>187</v>
      </c>
      <c r="B233" s="16" t="s">
        <v>1</v>
      </c>
      <c r="C233" s="16">
        <v>10</v>
      </c>
      <c r="D233" s="16" t="s">
        <v>30</v>
      </c>
      <c r="E233" s="16" t="s">
        <v>188</v>
      </c>
      <c r="F233" s="16"/>
      <c r="G233" s="30">
        <f>G234+G236</f>
        <v>30764</v>
      </c>
      <c r="H233" s="30">
        <f>H234+H236</f>
        <v>0</v>
      </c>
      <c r="I233" s="30">
        <f>I234+I236</f>
        <v>30764</v>
      </c>
    </row>
    <row r="234" spans="1:9" ht="63.75">
      <c r="A234" s="15" t="s">
        <v>189</v>
      </c>
      <c r="B234" s="16" t="s">
        <v>1</v>
      </c>
      <c r="C234" s="16">
        <v>10</v>
      </c>
      <c r="D234" s="16" t="s">
        <v>30</v>
      </c>
      <c r="E234" s="16" t="s">
        <v>190</v>
      </c>
      <c r="F234" s="16"/>
      <c r="G234" s="32">
        <f>G235</f>
        <v>5633</v>
      </c>
      <c r="H234" s="32">
        <f>H235</f>
        <v>0</v>
      </c>
      <c r="I234" s="32">
        <f>I235</f>
        <v>5633</v>
      </c>
    </row>
    <row r="235" spans="1:9" ht="12.75">
      <c r="A235" s="15" t="s">
        <v>180</v>
      </c>
      <c r="B235" s="16" t="s">
        <v>1</v>
      </c>
      <c r="C235" s="16">
        <v>10</v>
      </c>
      <c r="D235" s="16" t="s">
        <v>30</v>
      </c>
      <c r="E235" s="16" t="s">
        <v>190</v>
      </c>
      <c r="F235" s="16" t="s">
        <v>181</v>
      </c>
      <c r="G235" s="32">
        <f>5633000/1000</f>
        <v>5633</v>
      </c>
      <c r="H235" s="83"/>
      <c r="I235" s="83">
        <f>G235+H235</f>
        <v>5633</v>
      </c>
    </row>
    <row r="236" spans="1:9" ht="25.5">
      <c r="A236" s="15" t="s">
        <v>191</v>
      </c>
      <c r="B236" s="16" t="s">
        <v>1</v>
      </c>
      <c r="C236" s="16">
        <v>10</v>
      </c>
      <c r="D236" s="16" t="s">
        <v>30</v>
      </c>
      <c r="E236" s="16" t="s">
        <v>237</v>
      </c>
      <c r="F236" s="16"/>
      <c r="G236" s="32">
        <f>G237</f>
        <v>25131</v>
      </c>
      <c r="H236" s="32">
        <f>H237</f>
        <v>0</v>
      </c>
      <c r="I236" s="32">
        <f>I237</f>
        <v>25131</v>
      </c>
    </row>
    <row r="237" spans="1:9" ht="12.75">
      <c r="A237" s="15" t="s">
        <v>180</v>
      </c>
      <c r="B237" s="16" t="s">
        <v>1</v>
      </c>
      <c r="C237" s="16">
        <v>10</v>
      </c>
      <c r="D237" s="16" t="s">
        <v>30</v>
      </c>
      <c r="E237" s="16" t="s">
        <v>237</v>
      </c>
      <c r="F237" s="16" t="s">
        <v>181</v>
      </c>
      <c r="G237" s="32">
        <f>25131000/1000</f>
        <v>25131</v>
      </c>
      <c r="H237" s="83"/>
      <c r="I237" s="83">
        <f>G237+H237</f>
        <v>25131</v>
      </c>
    </row>
    <row r="238" spans="1:9" ht="12.75">
      <c r="A238" s="47" t="s">
        <v>187</v>
      </c>
      <c r="B238" s="16" t="s">
        <v>1</v>
      </c>
      <c r="C238" s="44">
        <v>10</v>
      </c>
      <c r="D238" s="16" t="s">
        <v>30</v>
      </c>
      <c r="E238" s="44" t="s">
        <v>192</v>
      </c>
      <c r="F238" s="16"/>
      <c r="G238" s="17">
        <f>G239+G241</f>
        <v>1791</v>
      </c>
      <c r="H238" s="17">
        <f>H239+H241</f>
        <v>0</v>
      </c>
      <c r="I238" s="17">
        <f>I239+I241</f>
        <v>1791</v>
      </c>
    </row>
    <row r="239" spans="1:9" ht="38.25">
      <c r="A239" s="15" t="s">
        <v>193</v>
      </c>
      <c r="B239" s="16" t="s">
        <v>1</v>
      </c>
      <c r="C239" s="44">
        <v>10</v>
      </c>
      <c r="D239" s="16" t="s">
        <v>30</v>
      </c>
      <c r="E239" s="44" t="s">
        <v>194</v>
      </c>
      <c r="F239" s="16"/>
      <c r="G239" s="32">
        <f>G240</f>
        <v>614</v>
      </c>
      <c r="H239" s="32">
        <f>H240</f>
        <v>0</v>
      </c>
      <c r="I239" s="32">
        <f>I240</f>
        <v>614</v>
      </c>
    </row>
    <row r="240" spans="1:9" ht="12.75">
      <c r="A240" s="15" t="s">
        <v>27</v>
      </c>
      <c r="B240" s="16" t="s">
        <v>1</v>
      </c>
      <c r="C240" s="44">
        <v>10</v>
      </c>
      <c r="D240" s="16" t="s">
        <v>30</v>
      </c>
      <c r="E240" s="44" t="s">
        <v>194</v>
      </c>
      <c r="F240" s="16" t="s">
        <v>35</v>
      </c>
      <c r="G240" s="32">
        <f>614000/1000</f>
        <v>614</v>
      </c>
      <c r="H240" s="83"/>
      <c r="I240" s="83">
        <f>G240+H240</f>
        <v>614</v>
      </c>
    </row>
    <row r="241" spans="1:9" ht="25.5">
      <c r="A241" s="15" t="s">
        <v>195</v>
      </c>
      <c r="B241" s="16" t="s">
        <v>1</v>
      </c>
      <c r="C241" s="44">
        <v>10</v>
      </c>
      <c r="D241" s="16" t="s">
        <v>30</v>
      </c>
      <c r="E241" s="44" t="s">
        <v>196</v>
      </c>
      <c r="F241" s="16"/>
      <c r="G241" s="32">
        <f>G242</f>
        <v>1177</v>
      </c>
      <c r="H241" s="32">
        <f>H242</f>
        <v>0</v>
      </c>
      <c r="I241" s="32">
        <f>I242</f>
        <v>1177</v>
      </c>
    </row>
    <row r="242" spans="1:9" ht="12.75">
      <c r="A242" s="15" t="s">
        <v>27</v>
      </c>
      <c r="B242" s="16" t="s">
        <v>1</v>
      </c>
      <c r="C242" s="44">
        <v>10</v>
      </c>
      <c r="D242" s="16" t="s">
        <v>30</v>
      </c>
      <c r="E242" s="44" t="s">
        <v>196</v>
      </c>
      <c r="F242" s="16" t="s">
        <v>35</v>
      </c>
      <c r="G242" s="32">
        <f>1177000/1000</f>
        <v>1177</v>
      </c>
      <c r="H242" s="83"/>
      <c r="I242" s="83">
        <f>G242+H242</f>
        <v>1177</v>
      </c>
    </row>
    <row r="243" spans="1:9" ht="12.75">
      <c r="A243" s="15" t="s">
        <v>263</v>
      </c>
      <c r="B243" s="16" t="s">
        <v>1</v>
      </c>
      <c r="C243" s="44">
        <v>10</v>
      </c>
      <c r="D243" s="16" t="s">
        <v>30</v>
      </c>
      <c r="E243" s="44">
        <v>5210236</v>
      </c>
      <c r="F243" s="16"/>
      <c r="G243" s="17">
        <v>0</v>
      </c>
      <c r="H243" s="83"/>
      <c r="I243" s="83"/>
    </row>
    <row r="244" spans="1:9" ht="12.75">
      <c r="A244" s="15" t="s">
        <v>27</v>
      </c>
      <c r="B244" s="16" t="s">
        <v>1</v>
      </c>
      <c r="C244" s="44">
        <v>10</v>
      </c>
      <c r="D244" s="16" t="s">
        <v>30</v>
      </c>
      <c r="E244" s="44">
        <v>5210236</v>
      </c>
      <c r="F244" s="16" t="s">
        <v>35</v>
      </c>
      <c r="G244" s="17"/>
      <c r="H244" s="83"/>
      <c r="I244" s="83"/>
    </row>
    <row r="245" spans="1:9" ht="12.75">
      <c r="A245" s="13" t="s">
        <v>197</v>
      </c>
      <c r="B245" s="14"/>
      <c r="C245" s="14">
        <v>10</v>
      </c>
      <c r="D245" s="14" t="s">
        <v>88</v>
      </c>
      <c r="E245" s="14"/>
      <c r="F245" s="14"/>
      <c r="G245" s="12">
        <f>G246+G248+G250</f>
        <v>1754.9</v>
      </c>
      <c r="H245" s="12">
        <f>H246+H248+H250</f>
        <v>0</v>
      </c>
      <c r="I245" s="12">
        <f>I246+I248+I250</f>
        <v>1754.9</v>
      </c>
    </row>
    <row r="246" spans="1:9" ht="25.5">
      <c r="A246" s="15" t="s">
        <v>198</v>
      </c>
      <c r="B246" s="16" t="s">
        <v>1</v>
      </c>
      <c r="C246" s="16">
        <v>10</v>
      </c>
      <c r="D246" s="16" t="s">
        <v>88</v>
      </c>
      <c r="E246" s="16" t="s">
        <v>199</v>
      </c>
      <c r="F246" s="16"/>
      <c r="G246" s="32">
        <f>G247</f>
        <v>410.9</v>
      </c>
      <c r="H246" s="32">
        <f>H247</f>
        <v>0</v>
      </c>
      <c r="I246" s="32">
        <f>I247</f>
        <v>410.9</v>
      </c>
    </row>
    <row r="247" spans="1:9" ht="12.75">
      <c r="A247" s="15" t="s">
        <v>27</v>
      </c>
      <c r="B247" s="16" t="s">
        <v>1</v>
      </c>
      <c r="C247" s="16">
        <v>10</v>
      </c>
      <c r="D247" s="16" t="s">
        <v>88</v>
      </c>
      <c r="E247" s="16" t="s">
        <v>199</v>
      </c>
      <c r="F247" s="16">
        <v>500</v>
      </c>
      <c r="G247" s="32">
        <f>410900/1000</f>
        <v>410.9</v>
      </c>
      <c r="H247" s="83"/>
      <c r="I247" s="83">
        <f>G247+H247</f>
        <v>410.9</v>
      </c>
    </row>
    <row r="248" spans="1:9" ht="38.25">
      <c r="A248" s="15" t="s">
        <v>200</v>
      </c>
      <c r="B248" s="16" t="s">
        <v>1</v>
      </c>
      <c r="C248" s="16">
        <v>10</v>
      </c>
      <c r="D248" s="16" t="s">
        <v>88</v>
      </c>
      <c r="E248" s="16" t="s">
        <v>201</v>
      </c>
      <c r="F248" s="16"/>
      <c r="G248" s="32">
        <f>G249</f>
        <v>381</v>
      </c>
      <c r="H248" s="32">
        <f>H249</f>
        <v>0</v>
      </c>
      <c r="I248" s="32">
        <f>I249</f>
        <v>381</v>
      </c>
    </row>
    <row r="249" spans="1:9" ht="12.75">
      <c r="A249" s="15" t="s">
        <v>27</v>
      </c>
      <c r="B249" s="16" t="s">
        <v>1</v>
      </c>
      <c r="C249" s="16">
        <v>10</v>
      </c>
      <c r="D249" s="16" t="s">
        <v>88</v>
      </c>
      <c r="E249" s="16" t="s">
        <v>201</v>
      </c>
      <c r="F249" s="16">
        <v>500</v>
      </c>
      <c r="G249" s="32">
        <f>381000/1000</f>
        <v>381</v>
      </c>
      <c r="H249" s="83"/>
      <c r="I249" s="83">
        <f>G249+H249</f>
        <v>381</v>
      </c>
    </row>
    <row r="250" spans="1:9" ht="12.75">
      <c r="A250" s="15" t="s">
        <v>263</v>
      </c>
      <c r="B250" s="16" t="s">
        <v>1</v>
      </c>
      <c r="C250" s="44">
        <v>10</v>
      </c>
      <c r="D250" s="16" t="s">
        <v>88</v>
      </c>
      <c r="E250" s="44">
        <v>5210236</v>
      </c>
      <c r="F250" s="16"/>
      <c r="G250" s="32">
        <f>G251</f>
        <v>963</v>
      </c>
      <c r="H250" s="32">
        <f>H251</f>
        <v>0</v>
      </c>
      <c r="I250" s="32">
        <f>I251</f>
        <v>963</v>
      </c>
    </row>
    <row r="251" spans="1:9" ht="12.75">
      <c r="A251" s="15" t="s">
        <v>27</v>
      </c>
      <c r="B251" s="16" t="s">
        <v>1</v>
      </c>
      <c r="C251" s="44">
        <v>10</v>
      </c>
      <c r="D251" s="16" t="s">
        <v>88</v>
      </c>
      <c r="E251" s="44">
        <v>5210236</v>
      </c>
      <c r="F251" s="16" t="s">
        <v>35</v>
      </c>
      <c r="G251" s="32">
        <f>963000/1000</f>
        <v>963</v>
      </c>
      <c r="H251" s="83"/>
      <c r="I251" s="83">
        <f>G251+H251</f>
        <v>963</v>
      </c>
    </row>
    <row r="252" spans="1:9" ht="12.75">
      <c r="A252" s="13" t="s">
        <v>202</v>
      </c>
      <c r="B252" s="14"/>
      <c r="C252" s="14">
        <v>11</v>
      </c>
      <c r="D252" s="14"/>
      <c r="E252" s="14"/>
      <c r="F252" s="14"/>
      <c r="G252" s="12">
        <f>G253+G276</f>
        <v>68381.598</v>
      </c>
      <c r="H252" s="12">
        <f>H253+H276+H258+H284</f>
        <v>598.9</v>
      </c>
      <c r="I252" s="12">
        <f>I253+I276+I258+I284</f>
        <v>68980.49799999999</v>
      </c>
    </row>
    <row r="253" spans="1:9" ht="25.5">
      <c r="A253" s="13" t="s">
        <v>203</v>
      </c>
      <c r="B253" s="14"/>
      <c r="C253" s="14">
        <v>11</v>
      </c>
      <c r="D253" s="14" t="s">
        <v>19</v>
      </c>
      <c r="E253" s="14"/>
      <c r="F253" s="14"/>
      <c r="G253" s="12">
        <f aca="true" t="shared" si="25" ref="G253:I254">G254</f>
        <v>66259</v>
      </c>
      <c r="H253" s="12">
        <f t="shared" si="25"/>
        <v>0</v>
      </c>
      <c r="I253" s="12">
        <f t="shared" si="25"/>
        <v>66259</v>
      </c>
    </row>
    <row r="254" spans="1:9" ht="25.5">
      <c r="A254" s="15" t="s">
        <v>204</v>
      </c>
      <c r="B254" s="16" t="s">
        <v>1</v>
      </c>
      <c r="C254" s="16">
        <v>11</v>
      </c>
      <c r="D254" s="16" t="s">
        <v>19</v>
      </c>
      <c r="E254" s="16" t="s">
        <v>205</v>
      </c>
      <c r="F254" s="16"/>
      <c r="G254" s="32">
        <f t="shared" si="25"/>
        <v>66259</v>
      </c>
      <c r="H254" s="32">
        <f t="shared" si="25"/>
        <v>0</v>
      </c>
      <c r="I254" s="32">
        <f t="shared" si="25"/>
        <v>66259</v>
      </c>
    </row>
    <row r="255" spans="1:9" ht="12.75">
      <c r="A255" s="15" t="s">
        <v>206</v>
      </c>
      <c r="B255" s="16" t="s">
        <v>1</v>
      </c>
      <c r="C255" s="16">
        <v>11</v>
      </c>
      <c r="D255" s="16" t="s">
        <v>19</v>
      </c>
      <c r="E255" s="16" t="s">
        <v>205</v>
      </c>
      <c r="F255" s="16" t="s">
        <v>207</v>
      </c>
      <c r="G255" s="32">
        <f>66259000/1000</f>
        <v>66259</v>
      </c>
      <c r="H255" s="83"/>
      <c r="I255" s="83">
        <f>G255+H255</f>
        <v>66259</v>
      </c>
    </row>
    <row r="256" spans="1:9" ht="25.5">
      <c r="A256" s="43" t="s">
        <v>234</v>
      </c>
      <c r="B256" s="16" t="s">
        <v>1</v>
      </c>
      <c r="C256" s="16" t="s">
        <v>231</v>
      </c>
      <c r="D256" s="16" t="s">
        <v>19</v>
      </c>
      <c r="E256" s="16" t="s">
        <v>232</v>
      </c>
      <c r="F256" s="16"/>
      <c r="G256" s="41"/>
      <c r="H256" s="83"/>
      <c r="I256" s="83"/>
    </row>
    <row r="257" spans="1:9" ht="12.75">
      <c r="A257" s="48" t="s">
        <v>239</v>
      </c>
      <c r="B257" s="16" t="s">
        <v>1</v>
      </c>
      <c r="C257" s="16" t="s">
        <v>231</v>
      </c>
      <c r="D257" s="16" t="s">
        <v>19</v>
      </c>
      <c r="E257" s="16" t="s">
        <v>232</v>
      </c>
      <c r="F257" s="16" t="s">
        <v>233</v>
      </c>
      <c r="G257" s="17"/>
      <c r="H257" s="83"/>
      <c r="I257" s="83"/>
    </row>
    <row r="258" spans="1:9" ht="25.5">
      <c r="A258" s="13" t="s">
        <v>4</v>
      </c>
      <c r="B258" s="16"/>
      <c r="C258" s="14">
        <v>11</v>
      </c>
      <c r="D258" s="14" t="s">
        <v>2</v>
      </c>
      <c r="E258" s="14"/>
      <c r="F258" s="14"/>
      <c r="G258" s="28"/>
      <c r="H258" s="83"/>
      <c r="I258" s="83"/>
    </row>
    <row r="259" spans="1:9" ht="25.5">
      <c r="A259" s="26" t="s">
        <v>259</v>
      </c>
      <c r="B259" s="16" t="s">
        <v>1</v>
      </c>
      <c r="C259" s="16">
        <v>11</v>
      </c>
      <c r="D259" s="16" t="s">
        <v>2</v>
      </c>
      <c r="E259" s="16" t="s">
        <v>266</v>
      </c>
      <c r="F259" s="14"/>
      <c r="G259" s="28"/>
      <c r="H259" s="83"/>
      <c r="I259" s="83"/>
    </row>
    <row r="260" spans="1:9" ht="12.75">
      <c r="A260" s="15" t="s">
        <v>210</v>
      </c>
      <c r="B260" s="16" t="s">
        <v>1</v>
      </c>
      <c r="C260" s="16">
        <v>11</v>
      </c>
      <c r="D260" s="16" t="s">
        <v>2</v>
      </c>
      <c r="E260" s="16" t="s">
        <v>266</v>
      </c>
      <c r="F260" s="16" t="s">
        <v>1</v>
      </c>
      <c r="G260" s="28"/>
      <c r="H260" s="83"/>
      <c r="I260" s="83"/>
    </row>
    <row r="261" spans="1:9" ht="38.25">
      <c r="A261" s="49" t="s">
        <v>261</v>
      </c>
      <c r="B261" s="16" t="s">
        <v>1</v>
      </c>
      <c r="C261" s="16" t="s">
        <v>231</v>
      </c>
      <c r="D261" s="16" t="s">
        <v>2</v>
      </c>
      <c r="E261" s="16" t="s">
        <v>262</v>
      </c>
      <c r="F261" s="16"/>
      <c r="G261" s="30"/>
      <c r="H261" s="83"/>
      <c r="I261" s="83"/>
    </row>
    <row r="262" spans="1:9" ht="12.75">
      <c r="A262" s="15" t="s">
        <v>210</v>
      </c>
      <c r="B262" s="16" t="s">
        <v>1</v>
      </c>
      <c r="C262" s="16" t="s">
        <v>231</v>
      </c>
      <c r="D262" s="16" t="s">
        <v>2</v>
      </c>
      <c r="E262" s="16" t="s">
        <v>262</v>
      </c>
      <c r="F262" s="16" t="s">
        <v>1</v>
      </c>
      <c r="G262" s="30"/>
      <c r="H262" s="83"/>
      <c r="I262" s="83"/>
    </row>
    <row r="263" spans="1:9" ht="12.75">
      <c r="A263" s="13" t="s">
        <v>187</v>
      </c>
      <c r="B263" s="16"/>
      <c r="C263" s="14">
        <v>11</v>
      </c>
      <c r="D263" s="14" t="s">
        <v>2</v>
      </c>
      <c r="E263" s="14" t="s">
        <v>188</v>
      </c>
      <c r="F263" s="14"/>
      <c r="G263" s="28"/>
      <c r="H263" s="83"/>
      <c r="I263" s="83"/>
    </row>
    <row r="264" spans="1:9" ht="25.5">
      <c r="A264" s="15" t="s">
        <v>208</v>
      </c>
      <c r="B264" s="16" t="s">
        <v>1</v>
      </c>
      <c r="C264" s="16">
        <v>11</v>
      </c>
      <c r="D264" s="16" t="s">
        <v>2</v>
      </c>
      <c r="E264" s="16" t="s">
        <v>209</v>
      </c>
      <c r="F264" s="16"/>
      <c r="G264" s="17"/>
      <c r="H264" s="83"/>
      <c r="I264" s="83"/>
    </row>
    <row r="265" spans="1:9" ht="12.75">
      <c r="A265" s="15" t="s">
        <v>210</v>
      </c>
      <c r="B265" s="16" t="s">
        <v>1</v>
      </c>
      <c r="C265" s="16">
        <v>11</v>
      </c>
      <c r="D265" s="16" t="s">
        <v>2</v>
      </c>
      <c r="E265" s="16" t="s">
        <v>209</v>
      </c>
      <c r="F265" s="16" t="s">
        <v>1</v>
      </c>
      <c r="G265" s="17"/>
      <c r="H265" s="83"/>
      <c r="I265" s="83"/>
    </row>
    <row r="266" spans="1:9" ht="38.25">
      <c r="A266" s="15" t="s">
        <v>211</v>
      </c>
      <c r="B266" s="16" t="s">
        <v>1</v>
      </c>
      <c r="C266" s="16">
        <v>11</v>
      </c>
      <c r="D266" s="16" t="s">
        <v>2</v>
      </c>
      <c r="E266" s="16" t="s">
        <v>212</v>
      </c>
      <c r="F266" s="16"/>
      <c r="G266" s="17"/>
      <c r="H266" s="83"/>
      <c r="I266" s="83"/>
    </row>
    <row r="267" spans="1:9" ht="12.75">
      <c r="A267" s="15" t="s">
        <v>210</v>
      </c>
      <c r="B267" s="16" t="s">
        <v>1</v>
      </c>
      <c r="C267" s="16">
        <v>11</v>
      </c>
      <c r="D267" s="16" t="s">
        <v>2</v>
      </c>
      <c r="E267" s="16" t="s">
        <v>212</v>
      </c>
      <c r="F267" s="16" t="s">
        <v>1</v>
      </c>
      <c r="G267" s="17"/>
      <c r="H267" s="83"/>
      <c r="I267" s="83"/>
    </row>
    <row r="268" spans="1:9" ht="38.25">
      <c r="A268" s="38" t="s">
        <v>242</v>
      </c>
      <c r="B268" s="16" t="s">
        <v>1</v>
      </c>
      <c r="C268" s="16">
        <v>11</v>
      </c>
      <c r="D268" s="16" t="s">
        <v>2</v>
      </c>
      <c r="E268" s="16" t="s">
        <v>246</v>
      </c>
      <c r="F268" s="16"/>
      <c r="G268" s="41"/>
      <c r="H268" s="83"/>
      <c r="I268" s="83"/>
    </row>
    <row r="269" spans="1:9" ht="12.75">
      <c r="A269" s="35" t="s">
        <v>210</v>
      </c>
      <c r="B269" s="16" t="s">
        <v>1</v>
      </c>
      <c r="C269" s="16">
        <v>11</v>
      </c>
      <c r="D269" s="16" t="s">
        <v>2</v>
      </c>
      <c r="E269" s="16" t="s">
        <v>246</v>
      </c>
      <c r="F269" s="16" t="s">
        <v>1</v>
      </c>
      <c r="G269" s="17"/>
      <c r="H269" s="83"/>
      <c r="I269" s="83"/>
    </row>
    <row r="270" spans="1:9" ht="76.5">
      <c r="A270" s="38" t="s">
        <v>264</v>
      </c>
      <c r="B270" s="16" t="s">
        <v>1</v>
      </c>
      <c r="C270" s="16" t="s">
        <v>231</v>
      </c>
      <c r="D270" s="16" t="s">
        <v>2</v>
      </c>
      <c r="E270" s="16" t="s">
        <v>244</v>
      </c>
      <c r="F270" s="16"/>
      <c r="G270" s="41"/>
      <c r="H270" s="83"/>
      <c r="I270" s="83"/>
    </row>
    <row r="271" spans="1:9" ht="12.75">
      <c r="A271" s="35" t="s">
        <v>210</v>
      </c>
      <c r="B271" s="16" t="s">
        <v>1</v>
      </c>
      <c r="C271" s="16" t="s">
        <v>231</v>
      </c>
      <c r="D271" s="16" t="s">
        <v>2</v>
      </c>
      <c r="E271" s="16" t="s">
        <v>244</v>
      </c>
      <c r="F271" s="16" t="s">
        <v>1</v>
      </c>
      <c r="G271" s="17"/>
      <c r="H271" s="83"/>
      <c r="I271" s="83"/>
    </row>
    <row r="272" spans="1:9" ht="76.5">
      <c r="A272" s="31" t="s">
        <v>265</v>
      </c>
      <c r="B272" s="16" t="s">
        <v>1</v>
      </c>
      <c r="C272" s="16" t="s">
        <v>231</v>
      </c>
      <c r="D272" s="16" t="s">
        <v>2</v>
      </c>
      <c r="E272" s="16" t="s">
        <v>244</v>
      </c>
      <c r="F272" s="16"/>
      <c r="G272" s="17"/>
      <c r="H272" s="83"/>
      <c r="I272" s="83"/>
    </row>
    <row r="273" spans="1:9" ht="12.75">
      <c r="A273" s="35" t="s">
        <v>210</v>
      </c>
      <c r="B273" s="16" t="s">
        <v>1</v>
      </c>
      <c r="C273" s="16" t="s">
        <v>231</v>
      </c>
      <c r="D273" s="16" t="s">
        <v>2</v>
      </c>
      <c r="E273" s="16" t="s">
        <v>244</v>
      </c>
      <c r="F273" s="16" t="s">
        <v>1</v>
      </c>
      <c r="G273" s="17"/>
      <c r="H273" s="83"/>
      <c r="I273" s="83"/>
    </row>
    <row r="274" spans="1:9" ht="38.25">
      <c r="A274" s="26" t="s">
        <v>268</v>
      </c>
      <c r="B274" s="16" t="s">
        <v>1</v>
      </c>
      <c r="C274" s="16" t="s">
        <v>231</v>
      </c>
      <c r="D274" s="16" t="s">
        <v>2</v>
      </c>
      <c r="E274" s="16" t="s">
        <v>267</v>
      </c>
      <c r="F274" s="16"/>
      <c r="G274" s="17"/>
      <c r="H274" s="83"/>
      <c r="I274" s="83"/>
    </row>
    <row r="275" spans="1:9" ht="12.75">
      <c r="A275" s="35" t="s">
        <v>210</v>
      </c>
      <c r="B275" s="16" t="s">
        <v>1</v>
      </c>
      <c r="C275" s="16" t="s">
        <v>231</v>
      </c>
      <c r="D275" s="16" t="s">
        <v>2</v>
      </c>
      <c r="E275" s="16" t="s">
        <v>267</v>
      </c>
      <c r="F275" s="16" t="s">
        <v>1</v>
      </c>
      <c r="G275" s="17"/>
      <c r="H275" s="83"/>
      <c r="I275" s="83"/>
    </row>
    <row r="276" spans="1:9" ht="25.5">
      <c r="A276" s="13" t="s">
        <v>213</v>
      </c>
      <c r="B276" s="16"/>
      <c r="C276" s="14">
        <v>11</v>
      </c>
      <c r="D276" s="14" t="s">
        <v>57</v>
      </c>
      <c r="E276" s="14"/>
      <c r="F276" s="14"/>
      <c r="G276" s="12">
        <f>G277</f>
        <v>2122.598</v>
      </c>
      <c r="H276" s="12">
        <f>H277</f>
        <v>0</v>
      </c>
      <c r="I276" s="12">
        <f>I277</f>
        <v>2122.598</v>
      </c>
    </row>
    <row r="277" spans="1:9" ht="12.75">
      <c r="A277" s="15" t="s">
        <v>214</v>
      </c>
      <c r="B277" s="16" t="s">
        <v>1</v>
      </c>
      <c r="C277" s="16">
        <v>11</v>
      </c>
      <c r="D277" s="16" t="s">
        <v>57</v>
      </c>
      <c r="E277" s="16" t="s">
        <v>215</v>
      </c>
      <c r="F277" s="16"/>
      <c r="G277" s="17">
        <f>G278+G280</f>
        <v>2122.598</v>
      </c>
      <c r="H277" s="17">
        <f>H278+H280</f>
        <v>0</v>
      </c>
      <c r="I277" s="17">
        <f>I278+I280</f>
        <v>2122.598</v>
      </c>
    </row>
    <row r="278" spans="1:9" ht="25.5">
      <c r="A278" s="15" t="s">
        <v>216</v>
      </c>
      <c r="B278" s="16" t="s">
        <v>1</v>
      </c>
      <c r="C278" s="16">
        <v>11</v>
      </c>
      <c r="D278" s="16" t="s">
        <v>57</v>
      </c>
      <c r="E278" s="16" t="s">
        <v>217</v>
      </c>
      <c r="F278" s="16"/>
      <c r="G278" s="32">
        <f>G279</f>
        <v>1922.598</v>
      </c>
      <c r="H278" s="32">
        <f>H279</f>
        <v>0</v>
      </c>
      <c r="I278" s="32">
        <f>I279</f>
        <v>1922.598</v>
      </c>
    </row>
    <row r="279" spans="1:9" ht="12.75">
      <c r="A279" s="15" t="s">
        <v>218</v>
      </c>
      <c r="B279" s="16" t="s">
        <v>1</v>
      </c>
      <c r="C279" s="16">
        <v>11</v>
      </c>
      <c r="D279" s="16" t="s">
        <v>57</v>
      </c>
      <c r="E279" s="16" t="s">
        <v>217</v>
      </c>
      <c r="F279" s="16" t="s">
        <v>219</v>
      </c>
      <c r="G279" s="32">
        <f>1922598/1000</f>
        <v>1922.598</v>
      </c>
      <c r="H279" s="83"/>
      <c r="I279" s="83">
        <f>G279+H279</f>
        <v>1922.598</v>
      </c>
    </row>
    <row r="280" spans="1:9" ht="25.5">
      <c r="A280" s="15" t="s">
        <v>220</v>
      </c>
      <c r="B280" s="16" t="s">
        <v>1</v>
      </c>
      <c r="C280" s="16">
        <v>11</v>
      </c>
      <c r="D280" s="16" t="s">
        <v>57</v>
      </c>
      <c r="E280" s="16" t="s">
        <v>221</v>
      </c>
      <c r="F280" s="16"/>
      <c r="G280" s="32">
        <f>G281</f>
        <v>200</v>
      </c>
      <c r="H280" s="32">
        <f>H281</f>
        <v>0</v>
      </c>
      <c r="I280" s="32">
        <f>I281</f>
        <v>200</v>
      </c>
    </row>
    <row r="281" spans="1:9" ht="12.75">
      <c r="A281" s="15" t="s">
        <v>218</v>
      </c>
      <c r="B281" s="16" t="s">
        <v>1</v>
      </c>
      <c r="C281" s="16">
        <v>11</v>
      </c>
      <c r="D281" s="16" t="s">
        <v>57</v>
      </c>
      <c r="E281" s="16" t="s">
        <v>221</v>
      </c>
      <c r="F281" s="16" t="s">
        <v>219</v>
      </c>
      <c r="G281" s="32">
        <f>200000/1000</f>
        <v>200</v>
      </c>
      <c r="H281" s="83"/>
      <c r="I281" s="83">
        <f>G281+H281</f>
        <v>200</v>
      </c>
    </row>
    <row r="282" spans="1:9" ht="25.5">
      <c r="A282" s="15" t="s">
        <v>222</v>
      </c>
      <c r="B282" s="16" t="s">
        <v>1</v>
      </c>
      <c r="C282" s="16">
        <v>11</v>
      </c>
      <c r="D282" s="16" t="s">
        <v>57</v>
      </c>
      <c r="E282" s="16" t="s">
        <v>223</v>
      </c>
      <c r="F282" s="16"/>
      <c r="G282" s="30"/>
      <c r="H282" s="83"/>
      <c r="I282" s="83"/>
    </row>
    <row r="283" spans="1:9" ht="12.75">
      <c r="A283" s="15" t="s">
        <v>218</v>
      </c>
      <c r="B283" s="16" t="s">
        <v>1</v>
      </c>
      <c r="C283" s="16">
        <v>11</v>
      </c>
      <c r="D283" s="16" t="s">
        <v>57</v>
      </c>
      <c r="E283" s="16" t="s">
        <v>223</v>
      </c>
      <c r="F283" s="16" t="s">
        <v>219</v>
      </c>
      <c r="G283" s="30"/>
      <c r="H283" s="83"/>
      <c r="I283" s="83"/>
    </row>
    <row r="284" spans="1:9" ht="12.75">
      <c r="A284" s="13" t="s">
        <v>5</v>
      </c>
      <c r="B284" s="16"/>
      <c r="C284" s="14">
        <v>11</v>
      </c>
      <c r="D284" s="14" t="s">
        <v>30</v>
      </c>
      <c r="E284" s="14"/>
      <c r="F284" s="14"/>
      <c r="G284" s="12"/>
      <c r="H284" s="88">
        <f>H285+H287+H289</f>
        <v>598.9</v>
      </c>
      <c r="I284" s="88">
        <f>I285+I287+I289</f>
        <v>598.9</v>
      </c>
    </row>
    <row r="285" spans="1:9" ht="38.25">
      <c r="A285" s="15" t="s">
        <v>224</v>
      </c>
      <c r="B285" s="16" t="s">
        <v>1</v>
      </c>
      <c r="C285" s="16">
        <v>11</v>
      </c>
      <c r="D285" s="16" t="s">
        <v>30</v>
      </c>
      <c r="E285" s="16" t="s">
        <v>225</v>
      </c>
      <c r="F285" s="16"/>
      <c r="G285" s="17"/>
      <c r="H285" s="83"/>
      <c r="I285" s="83"/>
    </row>
    <row r="286" spans="1:9" ht="12.75">
      <c r="A286" s="15" t="s">
        <v>5</v>
      </c>
      <c r="B286" s="16" t="s">
        <v>1</v>
      </c>
      <c r="C286" s="16">
        <v>11</v>
      </c>
      <c r="D286" s="16" t="s">
        <v>30</v>
      </c>
      <c r="E286" s="16" t="s">
        <v>225</v>
      </c>
      <c r="F286" s="16" t="s">
        <v>226</v>
      </c>
      <c r="G286" s="17"/>
      <c r="H286" s="83"/>
      <c r="I286" s="83"/>
    </row>
    <row r="287" spans="1:9" ht="25.5">
      <c r="A287" s="15" t="s">
        <v>227</v>
      </c>
      <c r="B287" s="16" t="s">
        <v>1</v>
      </c>
      <c r="C287" s="16">
        <v>11</v>
      </c>
      <c r="D287" s="16" t="s">
        <v>30</v>
      </c>
      <c r="E287" s="16" t="s">
        <v>228</v>
      </c>
      <c r="F287" s="16"/>
      <c r="G287" s="41"/>
      <c r="H287" s="83"/>
      <c r="I287" s="83"/>
    </row>
    <row r="288" spans="1:9" ht="12.75">
      <c r="A288" s="15" t="s">
        <v>5</v>
      </c>
      <c r="B288" s="16" t="s">
        <v>1</v>
      </c>
      <c r="C288" s="16">
        <v>11</v>
      </c>
      <c r="D288" s="16" t="s">
        <v>30</v>
      </c>
      <c r="E288" s="16" t="s">
        <v>228</v>
      </c>
      <c r="F288" s="16" t="s">
        <v>226</v>
      </c>
      <c r="G288" s="17"/>
      <c r="H288" s="83"/>
      <c r="I288" s="83"/>
    </row>
    <row r="289" spans="1:9" ht="51">
      <c r="A289" s="15" t="s">
        <v>229</v>
      </c>
      <c r="B289" s="16" t="s">
        <v>1</v>
      </c>
      <c r="C289" s="16">
        <v>11</v>
      </c>
      <c r="D289" s="16" t="s">
        <v>30</v>
      </c>
      <c r="E289" s="16" t="s">
        <v>230</v>
      </c>
      <c r="F289" s="16"/>
      <c r="G289" s="41"/>
      <c r="H289" s="83">
        <f>H290</f>
        <v>598.9</v>
      </c>
      <c r="I289" s="83">
        <f>I290</f>
        <v>598.9</v>
      </c>
    </row>
    <row r="290" spans="1:9" ht="12.75">
      <c r="A290" s="15" t="s">
        <v>5</v>
      </c>
      <c r="B290" s="16" t="s">
        <v>1</v>
      </c>
      <c r="C290" s="16">
        <v>11</v>
      </c>
      <c r="D290" s="16" t="s">
        <v>30</v>
      </c>
      <c r="E290" s="16" t="s">
        <v>230</v>
      </c>
      <c r="F290" s="16" t="s">
        <v>226</v>
      </c>
      <c r="G290" s="17"/>
      <c r="H290" s="83">
        <v>598.9</v>
      </c>
      <c r="I290" s="83">
        <f>H290</f>
        <v>598.9</v>
      </c>
    </row>
    <row r="291" spans="1:9" ht="12.75">
      <c r="A291" s="11" t="s">
        <v>17</v>
      </c>
      <c r="B291" s="50"/>
      <c r="C291" s="50"/>
      <c r="D291" s="50"/>
      <c r="E291" s="50"/>
      <c r="F291" s="50"/>
      <c r="G291" s="12">
        <f>G20+G56+G63+G92+G96+G100+G160+G182+G220+G252</f>
        <v>1317677.6679999998</v>
      </c>
      <c r="H291" s="12">
        <f>H20+H56+H63+H92+H96+H100+H160+H182+H220+H252</f>
        <v>31757.800000000003</v>
      </c>
      <c r="I291" s="12">
        <f>I20+I56+I63+I92+I96+I100+I160+I182+I220+I252</f>
        <v>1349435.4679999999</v>
      </c>
    </row>
    <row r="292" spans="1:9" ht="12.75">
      <c r="A292" s="2"/>
      <c r="B292" s="2"/>
      <c r="C292" s="2"/>
      <c r="D292" s="2"/>
      <c r="E292" s="2"/>
      <c r="F292" s="2"/>
      <c r="G292" s="2"/>
      <c r="H292" s="87"/>
      <c r="I292" s="87"/>
    </row>
    <row r="293" spans="1:7" ht="12.75">
      <c r="A293" s="51" t="s">
        <v>6</v>
      </c>
      <c r="B293" s="52"/>
      <c r="C293" s="52"/>
      <c r="D293" s="52"/>
      <c r="E293" s="52"/>
      <c r="F293" s="53"/>
      <c r="G293" s="1"/>
    </row>
    <row r="294" spans="1:10" ht="12.75">
      <c r="A294" s="54" t="s">
        <v>287</v>
      </c>
      <c r="B294" s="52"/>
      <c r="C294" s="52"/>
      <c r="D294" s="52"/>
      <c r="E294" s="52"/>
      <c r="F294" s="1"/>
      <c r="G294" s="1"/>
      <c r="I294" s="1" t="s">
        <v>260</v>
      </c>
      <c r="J294" s="1"/>
    </row>
    <row r="295" spans="1:7" ht="12.75">
      <c r="A295" s="55"/>
      <c r="B295" s="55"/>
      <c r="C295" s="55"/>
      <c r="D295" s="55"/>
      <c r="E295" s="55"/>
      <c r="F295" s="55"/>
      <c r="G295" s="55"/>
    </row>
    <row r="296" spans="1:7" ht="12.75">
      <c r="A296" s="56"/>
      <c r="B296" s="56"/>
      <c r="C296" s="56"/>
      <c r="D296" s="56"/>
      <c r="E296" s="56"/>
      <c r="F296" s="56"/>
      <c r="G296" s="56"/>
    </row>
  </sheetData>
  <mergeCells count="15">
    <mergeCell ref="H5:I5"/>
    <mergeCell ref="H1:I1"/>
    <mergeCell ref="G2:I2"/>
    <mergeCell ref="E3:I3"/>
    <mergeCell ref="G4:I4"/>
    <mergeCell ref="H7:I7"/>
    <mergeCell ref="H10:I10"/>
    <mergeCell ref="E8:I8"/>
    <mergeCell ref="E9:I9"/>
    <mergeCell ref="E7:G7"/>
    <mergeCell ref="E10:G10"/>
    <mergeCell ref="A12:G12"/>
    <mergeCell ref="A13:G13"/>
    <mergeCell ref="A14:G14"/>
    <mergeCell ref="A15:G15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4"/>
  <sheetViews>
    <sheetView workbookViewId="0" topLeftCell="A1">
      <selection activeCell="A1" sqref="A1:C27"/>
    </sheetView>
  </sheetViews>
  <sheetFormatPr defaultColWidth="9.00390625" defaultRowHeight="12.75"/>
  <cols>
    <col min="1" max="1" width="25.375" style="0" customWidth="1"/>
    <col min="2" max="2" width="50.625" style="0" customWidth="1"/>
    <col min="3" max="3" width="14.75390625" style="0" customWidth="1"/>
  </cols>
  <sheetData>
    <row r="1" spans="2:3" ht="12.75">
      <c r="B1" s="94" t="s">
        <v>296</v>
      </c>
      <c r="C1" s="94"/>
    </row>
    <row r="2" spans="2:3" ht="12.75">
      <c r="B2" s="94" t="s">
        <v>312</v>
      </c>
      <c r="C2" s="94"/>
    </row>
    <row r="3" spans="2:3" ht="12.75">
      <c r="B3" s="94" t="s">
        <v>309</v>
      </c>
      <c r="C3" s="94"/>
    </row>
    <row r="4" spans="2:3" ht="12.75">
      <c r="B4" s="91" t="s">
        <v>308</v>
      </c>
      <c r="C4" s="91"/>
    </row>
    <row r="5" spans="2:3" ht="12.75">
      <c r="B5" s="91" t="s">
        <v>285</v>
      </c>
      <c r="C5" s="91"/>
    </row>
    <row r="6" spans="2:3" ht="12.75">
      <c r="B6" s="61"/>
      <c r="C6" s="61"/>
    </row>
    <row r="7" spans="2:3" ht="12.75">
      <c r="B7" s="91" t="s">
        <v>298</v>
      </c>
      <c r="C7" s="91"/>
    </row>
    <row r="8" spans="2:3" ht="12.75">
      <c r="B8" s="91" t="s">
        <v>286</v>
      </c>
      <c r="C8" s="91"/>
    </row>
    <row r="9" spans="2:3" ht="12.75">
      <c r="B9" s="91" t="s">
        <v>284</v>
      </c>
      <c r="C9" s="91"/>
    </row>
    <row r="10" spans="2:3" ht="12.75">
      <c r="B10" s="91" t="s">
        <v>285</v>
      </c>
      <c r="C10" s="91"/>
    </row>
    <row r="11" spans="2:3" ht="12.75">
      <c r="B11" s="61"/>
      <c r="C11" s="61"/>
    </row>
    <row r="12" spans="2:3" ht="12.75">
      <c r="B12" s="95"/>
      <c r="C12" s="95"/>
    </row>
    <row r="13" spans="1:3" ht="12.75">
      <c r="A13" s="96" t="s">
        <v>290</v>
      </c>
      <c r="B13" s="96"/>
      <c r="C13" s="96"/>
    </row>
    <row r="14" spans="1:3" ht="12.75">
      <c r="A14" s="96" t="s">
        <v>295</v>
      </c>
      <c r="B14" s="96"/>
      <c r="C14" s="96"/>
    </row>
    <row r="15" spans="1:3" ht="13.5" thickBot="1">
      <c r="A15" s="62"/>
      <c r="B15" s="62"/>
      <c r="C15" s="63" t="s">
        <v>306</v>
      </c>
    </row>
    <row r="16" spans="1:3" ht="37.5" customHeight="1">
      <c r="A16" s="73" t="s">
        <v>299</v>
      </c>
      <c r="B16" s="64" t="s">
        <v>291</v>
      </c>
      <c r="C16" s="65" t="s">
        <v>16</v>
      </c>
    </row>
    <row r="17" spans="1:3" ht="12" customHeight="1">
      <c r="A17" s="74" t="s">
        <v>300</v>
      </c>
      <c r="B17" s="75" t="s">
        <v>301</v>
      </c>
      <c r="C17" s="80">
        <f>-1317677.668</f>
        <v>-1317677.668</v>
      </c>
    </row>
    <row r="18" spans="1:3" ht="12.75">
      <c r="A18" s="66" t="s">
        <v>302</v>
      </c>
      <c r="B18" s="67" t="s">
        <v>303</v>
      </c>
      <c r="C18" s="81">
        <v>1349435.468</v>
      </c>
    </row>
    <row r="19" spans="1:3" s="78" customFormat="1" ht="13.5" thickBot="1">
      <c r="A19" s="76"/>
      <c r="B19" s="77" t="s">
        <v>292</v>
      </c>
      <c r="C19" s="82">
        <f>C18+C17</f>
        <v>31757.800000000047</v>
      </c>
    </row>
    <row r="20" spans="1:3" ht="12.75">
      <c r="A20" s="68"/>
      <c r="B20" s="68"/>
      <c r="C20" s="69"/>
    </row>
    <row r="21" spans="1:3" ht="12.75">
      <c r="A21" s="68"/>
      <c r="B21" s="68"/>
      <c r="C21" s="69"/>
    </row>
    <row r="22" spans="1:3" ht="12.75">
      <c r="A22" s="70"/>
      <c r="B22" s="70"/>
      <c r="C22" s="70"/>
    </row>
    <row r="23" spans="1:3" ht="17.25" customHeight="1">
      <c r="A23" s="71" t="s">
        <v>6</v>
      </c>
      <c r="B23" s="71"/>
      <c r="C23" s="2"/>
    </row>
    <row r="24" spans="1:3" ht="13.5" customHeight="1">
      <c r="A24" s="71" t="s">
        <v>293</v>
      </c>
      <c r="B24" s="71"/>
      <c r="C24" s="2" t="s">
        <v>294</v>
      </c>
    </row>
  </sheetData>
  <mergeCells count="12">
    <mergeCell ref="B10:C10"/>
    <mergeCell ref="B12:C12"/>
    <mergeCell ref="A13:C13"/>
    <mergeCell ref="A14:C14"/>
    <mergeCell ref="B5:C5"/>
    <mergeCell ref="B7:C7"/>
    <mergeCell ref="B8:C8"/>
    <mergeCell ref="B9:C9"/>
    <mergeCell ref="B1:C1"/>
    <mergeCell ref="B2:C2"/>
    <mergeCell ref="B3:C3"/>
    <mergeCell ref="B4:C4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budjet_ks</dc:creator>
  <cp:keywords/>
  <dc:description/>
  <cp:lastModifiedBy>Иван</cp:lastModifiedBy>
  <cp:lastPrinted>2010-01-28T11:55:12Z</cp:lastPrinted>
  <dcterms:created xsi:type="dcterms:W3CDTF">2010-01-20T06:35:33Z</dcterms:created>
  <dcterms:modified xsi:type="dcterms:W3CDTF">2010-01-29T00:38:18Z</dcterms:modified>
  <cp:category/>
  <cp:version/>
  <cp:contentType/>
  <cp:contentStatus/>
</cp:coreProperties>
</file>